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365tno.sharepoint.com/teams/P060.33948/TeamDocuments/Team/Final Factsheets 2018-2021/ESDL ready/"/>
    </mc:Choice>
  </mc:AlternateContent>
  <xr:revisionPtr revIDLastSave="178" documentId="8_{A2B446BF-1C7D-4064-B6CD-C4D14F090470}" xr6:coauthVersionLast="47" xr6:coauthVersionMax="47" xr10:uidLastSave="{74A120C6-8024-4557-8C03-B5376B343791}"/>
  <workbookProtection workbookAlgorithmName="SHA-512" workbookHashValue="8Sce4k/HlvmGTg8/3tPTr9rbR3wGHlQzkjl1qaTALt0LGVMFuEkC4qHUwEJTD3BIlMSYU7ZonFn2D7IukFfmLw==" workbookSaltValue="CY71YQ7MYyekQT5cVur2fw==" workbookSpinCount="100000" lockStructure="1"/>
  <bookViews>
    <workbookView xWindow="-120" yWindow="-120" windowWidth="51840" windowHeight="21240" tabRatio="500" firstSheet="4" activeTab="4" xr2:uid="{00000000-000D-0000-FFFF-FFFF00000000}"/>
  </bookViews>
  <sheets>
    <sheet name="READ ME" sheetId="3" state="hidden" r:id="rId1"/>
    <sheet name="Data input OLD" sheetId="8" state="hidden" r:id="rId2"/>
    <sheet name="ESDL Change log 02-12-2022" sheetId="9" state="hidden" r:id="rId3"/>
    <sheet name="Data input" sheetId="2" state="hidden" r:id="rId4"/>
    <sheet name="Technology Factsheet" sheetId="1" r:id="rId5"/>
    <sheet name="List" sheetId="4" state="hidden" r:id="rId6"/>
    <sheet name="Calculations" sheetId="5" state="hidden" r:id="rId7"/>
    <sheet name="Visual representation" sheetId="6" state="hidden" r:id="rId8"/>
    <sheet name="Change log" sheetId="7" state="hidden" r:id="rId9"/>
  </sheets>
  <definedNames>
    <definedName name="_ftn1" localSheetId="0">'READ ME'!$C$116</definedName>
    <definedName name="_ftnref1" localSheetId="0">'READ ME'!$C$104</definedName>
    <definedName name="_xlnm.Print_Area" localSheetId="0">'READ ME'!$A$1:$D$119</definedName>
    <definedName name="_xlnm.Print_Area" localSheetId="4">'Technology Factsheet'!$B$1:$O$81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BA101" i="8"/>
  <c r="BA100" i="8"/>
  <c r="BA99" i="8"/>
  <c r="BA98" i="8"/>
  <c r="BA97" i="8"/>
  <c r="BA96" i="8"/>
  <c r="BA95" i="8"/>
  <c r="BA94" i="8"/>
  <c r="BA93" i="8"/>
  <c r="BA92" i="8"/>
  <c r="BA91" i="8"/>
  <c r="BA77" i="8"/>
  <c r="BA65" i="8"/>
  <c r="BA57" i="8"/>
  <c r="I51" i="8"/>
  <c r="H51" i="8"/>
  <c r="G51" i="8"/>
  <c r="BA45" i="8"/>
  <c r="N41" i="8"/>
  <c r="M41" i="8"/>
  <c r="L41" i="8"/>
  <c r="K41" i="8"/>
  <c r="J41" i="8"/>
  <c r="I41" i="8"/>
  <c r="H41" i="8"/>
  <c r="E41" i="8"/>
  <c r="E39" i="8"/>
  <c r="L37" i="8"/>
  <c r="G37" i="8"/>
  <c r="G41" i="8" s="1"/>
  <c r="E37" i="8"/>
  <c r="AZ33" i="8"/>
  <c r="G18" i="8"/>
  <c r="D18" i="8"/>
  <c r="AZ13" i="8"/>
  <c r="AZ11" i="8"/>
  <c r="D71" i="1"/>
  <c r="K9" i="5" l="1"/>
  <c r="K10" i="5"/>
  <c r="K11" i="5"/>
  <c r="K12" i="5"/>
  <c r="K13" i="5"/>
  <c r="K14" i="5"/>
  <c r="K15" i="5"/>
  <c r="K8" i="5"/>
  <c r="J8" i="5"/>
  <c r="J9" i="5"/>
  <c r="J10" i="5"/>
  <c r="J11" i="5"/>
  <c r="J12" i="5"/>
  <c r="J13" i="5"/>
  <c r="J14" i="5"/>
  <c r="J15" i="5"/>
  <c r="J7" i="5"/>
  <c r="D65" i="5"/>
  <c r="E65" i="5" s="1"/>
  <c r="D64" i="5"/>
  <c r="E64" i="5" s="1"/>
  <c r="D63" i="5"/>
  <c r="E63" i="5" s="1"/>
  <c r="D62" i="5"/>
  <c r="E62" i="5" s="1"/>
  <c r="D55" i="5"/>
  <c r="E55" i="5" s="1"/>
  <c r="D54" i="5"/>
  <c r="E54" i="5" s="1"/>
  <c r="E48" i="5"/>
  <c r="F48" i="5" s="1"/>
  <c r="G48" i="5" s="1"/>
  <c r="H48" i="5" s="1"/>
  <c r="E47" i="5"/>
  <c r="F47" i="5" s="1"/>
  <c r="G47" i="5" s="1"/>
  <c r="H47" i="5" s="1"/>
  <c r="E46" i="5"/>
  <c r="F46" i="5" s="1"/>
  <c r="G46" i="5" s="1"/>
  <c r="H46" i="5" s="1"/>
  <c r="E45" i="5"/>
  <c r="F45" i="5" s="1"/>
  <c r="G45" i="5" s="1"/>
  <c r="H45" i="5" s="1"/>
  <c r="D39" i="5"/>
  <c r="E39" i="5" s="1"/>
  <c r="D38" i="5"/>
  <c r="E38" i="5" s="1"/>
  <c r="D32" i="5"/>
  <c r="E38" i="1" l="1"/>
  <c r="D38" i="1"/>
  <c r="D36" i="1"/>
  <c r="D34" i="1"/>
  <c r="D32" i="1"/>
  <c r="B75" i="1" l="1"/>
  <c r="G60" i="1" l="1"/>
  <c r="J18" i="1"/>
  <c r="D28" i="1" l="1"/>
  <c r="F17" i="1"/>
  <c r="D17" i="1"/>
  <c r="D73" i="1" l="1"/>
  <c r="AZ73" i="1" s="1"/>
  <c r="D62" i="1"/>
  <c r="B71" i="1"/>
  <c r="B69" i="1"/>
  <c r="B67" i="1"/>
  <c r="B65" i="1"/>
  <c r="D65" i="1"/>
  <c r="D69" i="1"/>
  <c r="D67" i="1"/>
  <c r="O72" i="1"/>
  <c r="M72" i="1"/>
  <c r="L72" i="1"/>
  <c r="J72" i="1"/>
  <c r="I72" i="1"/>
  <c r="G72" i="1"/>
  <c r="M71" i="1"/>
  <c r="J71" i="1"/>
  <c r="G71" i="1"/>
  <c r="O70" i="1"/>
  <c r="M70" i="1"/>
  <c r="L70" i="1"/>
  <c r="J70" i="1"/>
  <c r="I70" i="1"/>
  <c r="G70" i="1"/>
  <c r="M69" i="1"/>
  <c r="J69" i="1"/>
  <c r="G69" i="1"/>
  <c r="O68" i="1"/>
  <c r="M68" i="1"/>
  <c r="L68" i="1"/>
  <c r="J68" i="1"/>
  <c r="I68" i="1"/>
  <c r="G68" i="1"/>
  <c r="M67" i="1"/>
  <c r="J67" i="1"/>
  <c r="G67" i="1"/>
  <c r="E24" i="1" l="1"/>
  <c r="D25" i="1"/>
  <c r="AZ13" i="2" l="1"/>
  <c r="BA92" i="2"/>
  <c r="BA93" i="2"/>
  <c r="BA94" i="2"/>
  <c r="BA95" i="2"/>
  <c r="BA96" i="2"/>
  <c r="BA97" i="2"/>
  <c r="BA98" i="2"/>
  <c r="BA99" i="2"/>
  <c r="BA100" i="2"/>
  <c r="BA101" i="2"/>
  <c r="BA91" i="2"/>
  <c r="BA77" i="2"/>
  <c r="BA65" i="2"/>
  <c r="BA57" i="2"/>
  <c r="BA45" i="2"/>
  <c r="AZ33" i="2"/>
  <c r="AZ11" i="2"/>
  <c r="AZ62" i="1"/>
  <c r="O21" i="1" l="1"/>
  <c r="M21" i="1"/>
  <c r="L21" i="1"/>
  <c r="J21" i="1"/>
  <c r="I21" i="1"/>
  <c r="G21" i="1"/>
  <c r="M20" i="1"/>
  <c r="J20" i="1"/>
  <c r="G20" i="1"/>
  <c r="O19" i="1"/>
  <c r="M19" i="1"/>
  <c r="L19" i="1"/>
  <c r="J19" i="1"/>
  <c r="I19" i="1"/>
  <c r="G19" i="1"/>
  <c r="M18" i="1"/>
  <c r="G18" i="1"/>
  <c r="B85" i="1" l="1"/>
  <c r="AZ85" i="1" s="1"/>
  <c r="AZ75" i="1"/>
  <c r="F60" i="1"/>
  <c r="F58" i="1"/>
  <c r="F56" i="1"/>
  <c r="F54" i="1"/>
  <c r="D12" i="1" l="1"/>
  <c r="AZ12" i="1" s="1"/>
  <c r="D60" i="1"/>
  <c r="D58" i="1"/>
  <c r="D56" i="1"/>
  <c r="D54" i="1"/>
  <c r="D44" i="1"/>
  <c r="D49" i="1"/>
  <c r="D47" i="1"/>
  <c r="D45" i="1"/>
  <c r="AZ28" i="1"/>
  <c r="D22" i="1"/>
  <c r="B83" i="1"/>
  <c r="AZ83" i="1" s="1"/>
  <c r="B84" i="1"/>
  <c r="AZ84" i="1" s="1"/>
  <c r="B77" i="1"/>
  <c r="AZ77" i="1" s="1"/>
  <c r="B78" i="1"/>
  <c r="AZ78" i="1" s="1"/>
  <c r="B79" i="1"/>
  <c r="AZ79" i="1" s="1"/>
  <c r="B80" i="1"/>
  <c r="AZ80" i="1" s="1"/>
  <c r="B81" i="1"/>
  <c r="AZ81" i="1" s="1"/>
  <c r="B82" i="1"/>
  <c r="AZ82" i="1" s="1"/>
  <c r="B76" i="1"/>
  <c r="AZ76" i="1" s="1"/>
  <c r="O66" i="1"/>
  <c r="M66" i="1"/>
  <c r="L66" i="1"/>
  <c r="J66" i="1"/>
  <c r="I66" i="1"/>
  <c r="G66" i="1"/>
  <c r="M65" i="1"/>
  <c r="J65" i="1"/>
  <c r="G65" i="1"/>
  <c r="O61" i="1"/>
  <c r="M61" i="1"/>
  <c r="L61" i="1"/>
  <c r="J61" i="1"/>
  <c r="O59" i="1"/>
  <c r="M59" i="1"/>
  <c r="L59" i="1"/>
  <c r="J59" i="1"/>
  <c r="O57" i="1"/>
  <c r="M57" i="1"/>
  <c r="L57" i="1"/>
  <c r="J57" i="1"/>
  <c r="O55" i="1"/>
  <c r="M55" i="1"/>
  <c r="L55" i="1"/>
  <c r="J55" i="1"/>
  <c r="I61" i="1"/>
  <c r="G61" i="1"/>
  <c r="I59" i="1"/>
  <c r="G59" i="1"/>
  <c r="I57" i="1"/>
  <c r="G57" i="1"/>
  <c r="I55" i="1"/>
  <c r="G55" i="1"/>
  <c r="M60" i="1"/>
  <c r="J60" i="1"/>
  <c r="M58" i="1"/>
  <c r="J58" i="1"/>
  <c r="G58" i="1"/>
  <c r="M56" i="1"/>
  <c r="J56" i="1"/>
  <c r="G56" i="1"/>
  <c r="M54" i="1"/>
  <c r="J54" i="1"/>
  <c r="G54" i="1"/>
  <c r="D51" i="1"/>
  <c r="AZ51" i="1" s="1"/>
  <c r="D23" i="1"/>
  <c r="D40" i="1"/>
  <c r="AZ40" i="1" s="1"/>
  <c r="O50" i="1"/>
  <c r="M50" i="1"/>
  <c r="O48" i="1"/>
  <c r="M48" i="1"/>
  <c r="O46" i="1"/>
  <c r="M46" i="1"/>
  <c r="O44" i="1"/>
  <c r="M44" i="1"/>
  <c r="L50" i="1"/>
  <c r="J50" i="1"/>
  <c r="L48" i="1"/>
  <c r="J48" i="1"/>
  <c r="L46" i="1"/>
  <c r="J46" i="1"/>
  <c r="L44" i="1"/>
  <c r="J44" i="1"/>
  <c r="I50" i="1"/>
  <c r="G50" i="1"/>
  <c r="I48" i="1"/>
  <c r="G48" i="1"/>
  <c r="I46" i="1"/>
  <c r="G46" i="1"/>
  <c r="I44" i="1"/>
  <c r="G44" i="1"/>
  <c r="M49" i="1"/>
  <c r="M47" i="1"/>
  <c r="M45" i="1"/>
  <c r="M43" i="1"/>
  <c r="J49" i="1"/>
  <c r="J47" i="1"/>
  <c r="J45" i="1"/>
  <c r="J43" i="1"/>
  <c r="G49" i="1"/>
  <c r="G47" i="1"/>
  <c r="G45" i="1"/>
  <c r="G43" i="1"/>
  <c r="O39" i="1"/>
  <c r="M39" i="1"/>
  <c r="O37" i="1"/>
  <c r="M37" i="1"/>
  <c r="O35" i="1"/>
  <c r="M35" i="1"/>
  <c r="O33" i="1"/>
  <c r="M33" i="1"/>
  <c r="L37" i="1"/>
  <c r="J37" i="1"/>
  <c r="L35" i="1"/>
  <c r="J35" i="1"/>
  <c r="L33" i="1"/>
  <c r="J33" i="1"/>
  <c r="I37" i="1"/>
  <c r="G37" i="1"/>
  <c r="I35" i="1"/>
  <c r="G35" i="1"/>
  <c r="I33" i="1"/>
  <c r="G33" i="1"/>
  <c r="M38" i="1"/>
  <c r="J38" i="1"/>
  <c r="M36" i="1"/>
  <c r="J36" i="1"/>
  <c r="G36" i="1"/>
  <c r="M34" i="1"/>
  <c r="J34" i="1"/>
  <c r="G34" i="1"/>
  <c r="M32" i="1"/>
  <c r="J32" i="1"/>
  <c r="G32" i="1"/>
  <c r="D26" i="1"/>
  <c r="D27" i="1"/>
  <c r="D24" i="1"/>
  <c r="D9" i="1"/>
  <c r="M16" i="1"/>
  <c r="G16" i="1"/>
  <c r="G15" i="1"/>
  <c r="D18" i="2"/>
  <c r="D15" i="1" s="1"/>
  <c r="D11" i="1"/>
  <c r="D6" i="1"/>
  <c r="D10" i="1"/>
  <c r="AZ10" i="1" s="1"/>
  <c r="D7" i="1"/>
  <c r="D8" i="1"/>
  <c r="D4" i="1"/>
</calcChain>
</file>

<file path=xl/sharedStrings.xml><?xml version="1.0" encoding="utf-8"?>
<sst xmlns="http://schemas.openxmlformats.org/spreadsheetml/2006/main" count="1784" uniqueCount="495">
  <si>
    <t>Description</t>
  </si>
  <si>
    <t xml:space="preserve">Fixed operational costs (excluding fuel costs) </t>
  </si>
  <si>
    <t>Year of Euro</t>
  </si>
  <si>
    <t>Costs explanation</t>
  </si>
  <si>
    <t>Energy in- and Outputs explanation</t>
  </si>
  <si>
    <t>Material flows explanation</t>
  </si>
  <si>
    <t>Emissions explanation</t>
  </si>
  <si>
    <t>Emissions</t>
  </si>
  <si>
    <t>EMISSIONS (Non-fuel/energy-related emissions or emissions reductions (e.g. CCS)</t>
  </si>
  <si>
    <t>Potential</t>
  </si>
  <si>
    <t>Other</t>
  </si>
  <si>
    <t xml:space="preserve">COSTS </t>
  </si>
  <si>
    <t>%</t>
  </si>
  <si>
    <t>Type of Technology</t>
  </si>
  <si>
    <t>●</t>
  </si>
  <si>
    <t>Refineries</t>
  </si>
  <si>
    <t>Households</t>
  </si>
  <si>
    <t>Other (specify here)</t>
  </si>
  <si>
    <t>ETS</t>
  </si>
  <si>
    <t>Non-ETS</t>
  </si>
  <si>
    <t>ETS / Non-ETS</t>
  </si>
  <si>
    <t>Specify here</t>
  </si>
  <si>
    <t>Explain here</t>
  </si>
  <si>
    <t xml:space="preserve">NASA/DOD Technology Readiness Level </t>
  </si>
  <si>
    <t>TRL 8</t>
  </si>
  <si>
    <t>TRL 7</t>
  </si>
  <si>
    <t>TRL 6</t>
  </si>
  <si>
    <t>TRL 5</t>
  </si>
  <si>
    <t>TRL 4</t>
  </si>
  <si>
    <t>TRL 3</t>
  </si>
  <si>
    <t>TRL 2</t>
  </si>
  <si>
    <t>TRL 1</t>
  </si>
  <si>
    <t>TRL 9</t>
  </si>
  <si>
    <t>Actual system 'flight proven' through succesful mission operations</t>
  </si>
  <si>
    <t>Actual system completed and 'flight qualified' through test and demonstration</t>
  </si>
  <si>
    <t>System prototype demonstration in space environment</t>
  </si>
  <si>
    <t>Component and/or breadboard validation in relevant environment</t>
  </si>
  <si>
    <t>System/subsystem model or prototype demonstration in a relevant environment (ground or space)</t>
  </si>
  <si>
    <t>Component and/or breadboard validation in laboratory environment</t>
  </si>
  <si>
    <t>Analytical and experimental critical function and/or characteristic proof-of-concept</t>
  </si>
  <si>
    <t>Technology concept and/or application formulated</t>
  </si>
  <si>
    <t>Basic principles observed and reported</t>
  </si>
  <si>
    <t>-</t>
  </si>
  <si>
    <t>TRL level 2020</t>
  </si>
  <si>
    <t>TECHNOLOGY FACTSHEET</t>
  </si>
  <si>
    <t>COSTS</t>
  </si>
  <si>
    <t>Unit</t>
  </si>
  <si>
    <t>Energy carriers</t>
  </si>
  <si>
    <t>Energy carrier</t>
  </si>
  <si>
    <t>Heat</t>
  </si>
  <si>
    <t>Sector</t>
  </si>
  <si>
    <t>Material</t>
  </si>
  <si>
    <t>CO2</t>
  </si>
  <si>
    <t>Mton</t>
  </si>
  <si>
    <t>GWe</t>
  </si>
  <si>
    <t>PJ</t>
  </si>
  <si>
    <t>Coking coal</t>
  </si>
  <si>
    <t>CH4</t>
  </si>
  <si>
    <t>Mton CO2-eq</t>
  </si>
  <si>
    <t>kton</t>
  </si>
  <si>
    <t>N2O</t>
  </si>
  <si>
    <t>Mton ethene</t>
  </si>
  <si>
    <t>Diesel</t>
  </si>
  <si>
    <t>F-gassen</t>
  </si>
  <si>
    <t>Mton NH3</t>
  </si>
  <si>
    <t>Energy content manure</t>
  </si>
  <si>
    <t>Mton steel</t>
  </si>
  <si>
    <t>NOx</t>
  </si>
  <si>
    <t>Mvtg</t>
  </si>
  <si>
    <t>SO2</t>
  </si>
  <si>
    <t>Fermentation gas</t>
  </si>
  <si>
    <t>NH3</t>
  </si>
  <si>
    <t>NMVOS</t>
  </si>
  <si>
    <t>Fijn stof PM10</t>
  </si>
  <si>
    <t>High Pressure Steam</t>
  </si>
  <si>
    <t>Fijn stof PM2,5</t>
  </si>
  <si>
    <t>Electricity import</t>
  </si>
  <si>
    <t>Injection coal</t>
  </si>
  <si>
    <t>Coal</t>
  </si>
  <si>
    <t>LPG</t>
  </si>
  <si>
    <t>Oil feedstock</t>
  </si>
  <si>
    <t>Oil products</t>
  </si>
  <si>
    <t>Ambient heat</t>
  </si>
  <si>
    <t>Propane</t>
  </si>
  <si>
    <t>SNG</t>
  </si>
  <si>
    <t>Fuel oil</t>
  </si>
  <si>
    <t>Steam</t>
  </si>
  <si>
    <t>Uranium</t>
  </si>
  <si>
    <t>Hydro</t>
  </si>
  <si>
    <t>Hydrogen</t>
  </si>
  <si>
    <t>Heavy fuel oil</t>
  </si>
  <si>
    <t>Agriculture: Horticulture</t>
  </si>
  <si>
    <t>Agriculture: Other</t>
  </si>
  <si>
    <t>Gas supply</t>
  </si>
  <si>
    <t>Industry: Chemics</t>
  </si>
  <si>
    <t>Industry: Construction</t>
  </si>
  <si>
    <t>Industry: Fertiliser</t>
  </si>
  <si>
    <t>Industry: Generic</t>
  </si>
  <si>
    <t>Industry: Iron and steel</t>
  </si>
  <si>
    <t>Industry: Non ETS</t>
  </si>
  <si>
    <t>Industry: Petrochemics</t>
  </si>
  <si>
    <t>Industry: Anorganic chemics</t>
  </si>
  <si>
    <t>Mobile machinery</t>
  </si>
  <si>
    <t>Trade, services and utilities</t>
  </si>
  <si>
    <t>Transport</t>
  </si>
  <si>
    <t>Functional Unit</t>
  </si>
  <si>
    <t>Capacity</t>
  </si>
  <si>
    <t>TECHNICAL DIMENSIONS</t>
  </si>
  <si>
    <t>Bln vehicle - km</t>
  </si>
  <si>
    <t>Please select</t>
  </si>
  <si>
    <t>Euro per Functional Unit</t>
  </si>
  <si>
    <t>Full-load running hours per year</t>
  </si>
  <si>
    <t>Progress ratio</t>
  </si>
  <si>
    <t>Hourly profile</t>
  </si>
  <si>
    <t>Technical lifetime (years)</t>
  </si>
  <si>
    <t>Market share</t>
  </si>
  <si>
    <t>Substance</t>
  </si>
  <si>
    <t>Source 2</t>
  </si>
  <si>
    <t>Source 3</t>
  </si>
  <si>
    <t>Source 4</t>
  </si>
  <si>
    <t>Source 5</t>
  </si>
  <si>
    <t>Add here -&gt;</t>
  </si>
  <si>
    <t>PARAMETER</t>
  </si>
  <si>
    <t xml:space="preserve">Select the sector from the drop-down menu. If the sector is not available in the menu, please specify in the field 'Other'. </t>
  </si>
  <si>
    <t>Biomass</t>
  </si>
  <si>
    <t>CCS</t>
  </si>
  <si>
    <t>Emission reduction</t>
  </si>
  <si>
    <t>Energy saving</t>
  </si>
  <si>
    <t>Renewable</t>
  </si>
  <si>
    <t>Type of Technology:</t>
  </si>
  <si>
    <t>Sectors:</t>
  </si>
  <si>
    <t>New sectors can be added to the drop-down menu within the tab 'List' upon request.</t>
  </si>
  <si>
    <t>The description is limited up to 700 characters.</t>
  </si>
  <si>
    <t>Select the Technology Readiness Level (TRL) for 2020 based on the assessment below:</t>
  </si>
  <si>
    <t xml:space="preserve">TRL </t>
  </si>
  <si>
    <t xml:space="preserve">Energy carriers: </t>
  </si>
  <si>
    <t>Emissions:</t>
  </si>
  <si>
    <t>Emissions Units:</t>
  </si>
  <si>
    <t>CONVERSION FACTORS</t>
  </si>
  <si>
    <t>Value and Range</t>
  </si>
  <si>
    <t>The total amount of years during which the technology can technically perform/function before it must be replaced.</t>
  </si>
  <si>
    <t>Yes</t>
  </si>
  <si>
    <t>No</t>
  </si>
  <si>
    <t>OTHER</t>
  </si>
  <si>
    <t>ENERGY IN- AND OUTPUTS</t>
  </si>
  <si>
    <t xml:space="preserve">Select the type of technology from the drop-down menu. New types of technologies can be added within the tab 'List' upon request. </t>
  </si>
  <si>
    <t>MATERIAL FLOWS (OPTIONAL)</t>
  </si>
  <si>
    <t>Material flows</t>
  </si>
  <si>
    <t xml:space="preserve">Material flows </t>
  </si>
  <si>
    <t xml:space="preserve">EMISSIONS </t>
  </si>
  <si>
    <t>Non-fuel/energy-related emissions or emissions reductions (e.g. CCS)</t>
  </si>
  <si>
    <t>Material flows:</t>
  </si>
  <si>
    <t xml:space="preserve">Select the substance and unit from the drop-down menu. Other emissions can be added within the tab 'List' upon request. </t>
  </si>
  <si>
    <t>REFERENCES AND SOURCES</t>
  </si>
  <si>
    <t>UNITS</t>
  </si>
  <si>
    <t>Data input same as above.</t>
  </si>
  <si>
    <t xml:space="preserve">The value should correspond 'per unit of output' (e.g. output of natural gas with 60% efficiency). Explain the details (i.e. efficiency) in the explanation box. </t>
  </si>
  <si>
    <t>Use this unit to represent transport technologies</t>
  </si>
  <si>
    <t>To which sector the technology belongs to (according to OPERA classification).</t>
  </si>
  <si>
    <t>Storage</t>
  </si>
  <si>
    <t xml:space="preserve">Description of the technology, including technology boundaries, components, applications, etc. </t>
  </si>
  <si>
    <t>Variable costs are per year.</t>
  </si>
  <si>
    <t>Fixed operational costs are per year.</t>
  </si>
  <si>
    <t>Variable costs per year</t>
  </si>
  <si>
    <t>Electricity</t>
  </si>
  <si>
    <t>Benzine</t>
  </si>
  <si>
    <t>Biogas</t>
  </si>
  <si>
    <t>Energy Carriers Units:</t>
  </si>
  <si>
    <t>Indicate if the technology falls within the Emissions Trading Scheme (ETS).</t>
  </si>
  <si>
    <t>The typical number of hours that the technology in question operates per year.</t>
  </si>
  <si>
    <t>CHP</t>
  </si>
  <si>
    <t>Network</t>
  </si>
  <si>
    <t xml:space="preserve">Examples: renewable, saving, CCS, biomass, emission reduction, network (e.g. transformer), etc. </t>
  </si>
  <si>
    <t xml:space="preserve">Electrolysis </t>
  </si>
  <si>
    <t>Functional Units Capacity:</t>
  </si>
  <si>
    <t>Functional Units Activity:</t>
  </si>
  <si>
    <t>Synthetic fuels</t>
  </si>
  <si>
    <t>Bio-ethanol</t>
  </si>
  <si>
    <t xml:space="preserve">Select the activity unit from the drop-down menu. </t>
  </si>
  <si>
    <t>Kerosene</t>
  </si>
  <si>
    <t>Input/output of energy carriers per unit of the main output. The technology may consume/produce more than one input/output.</t>
  </si>
  <si>
    <t>Energy carriers (per unit of main output)</t>
  </si>
  <si>
    <t>HICP (2015 =100)</t>
  </si>
  <si>
    <t>https://www.iea.org/statistics/resources/unitconverter/</t>
  </si>
  <si>
    <t>DEFINITION</t>
  </si>
  <si>
    <t xml:space="preserve">The typical technology capacity size or sizes if there is clear size dependent data. </t>
  </si>
  <si>
    <t xml:space="preserve">Technologies that differ largely in size (e.g. large and small scale) must be placed in different factsheets. </t>
  </si>
  <si>
    <t>Is there an hourly profile for the technology?</t>
  </si>
  <si>
    <t>MONETARY CONVERSIONS</t>
  </si>
  <si>
    <r>
      <rPr>
        <sz val="12"/>
        <color theme="1"/>
        <rFont val="Calibri"/>
        <family val="2"/>
        <scheme val="minor"/>
      </rPr>
      <t>1 MJ = 10</t>
    </r>
    <r>
      <rPr>
        <vertAlign val="superscript"/>
        <sz val="12"/>
        <color theme="1"/>
        <rFont val="Calibri"/>
        <family val="2"/>
        <scheme val="minor"/>
      </rPr>
      <t>6</t>
    </r>
    <r>
      <rPr>
        <sz val="12"/>
        <color theme="1"/>
        <rFont val="Calibri"/>
        <family val="2"/>
        <scheme val="minor"/>
      </rPr>
      <t xml:space="preserve"> Joule</t>
    </r>
  </si>
  <si>
    <t>1 MWh = 3,6 GJ</t>
  </si>
  <si>
    <t>1 GWh = 3,6 TJ</t>
  </si>
  <si>
    <t xml:space="preserve">1 TWh = 3,6 PJ </t>
  </si>
  <si>
    <t>Biomass (coferment)</t>
  </si>
  <si>
    <t>Biomass (wood)</t>
  </si>
  <si>
    <t>Biofuels</t>
  </si>
  <si>
    <t>Biomass (waste biogenic)</t>
  </si>
  <si>
    <t>Biomass (high quality)</t>
  </si>
  <si>
    <t>Biofuels FT</t>
  </si>
  <si>
    <t>Geothermal heat</t>
  </si>
  <si>
    <t>Biomass (wet streams)</t>
  </si>
  <si>
    <t>Oil raw materials</t>
  </si>
  <si>
    <t>Biomass (sugars)</t>
  </si>
  <si>
    <t>Biomass (starch)</t>
  </si>
  <si>
    <t>Gasoline</t>
  </si>
  <si>
    <t>CCF gas</t>
  </si>
  <si>
    <t>Chemical residual gas</t>
  </si>
  <si>
    <t>Natural gas feedstock</t>
  </si>
  <si>
    <t>Waste (non-biogenic)</t>
  </si>
  <si>
    <t>Biomass (GFT &amp; VGI)</t>
  </si>
  <si>
    <t>Import electricity</t>
  </si>
  <si>
    <t>Biomass (manure)</t>
  </si>
  <si>
    <t>Bio-LPG</t>
  </si>
  <si>
    <t>Biomass (wood interior)</t>
  </si>
  <si>
    <t>Biomass (wood abroad)</t>
  </si>
  <si>
    <t>Biodiesel</t>
  </si>
  <si>
    <t>Biobenzine</t>
  </si>
  <si>
    <t xml:space="preserve">The International Energy Agency offers a converter for energy units, you can find the converter in the link below: </t>
  </si>
  <si>
    <t>COMMON CONVERSIONS</t>
  </si>
  <si>
    <t>OTHER CONVERSIONS</t>
  </si>
  <si>
    <r>
      <rPr>
        <sz val="12"/>
        <color theme="1"/>
        <rFont val="Calibri"/>
        <family val="2"/>
        <scheme val="minor"/>
      </rPr>
      <t>1 GJ = 10</t>
    </r>
    <r>
      <rPr>
        <vertAlign val="superscript"/>
        <sz val="12"/>
        <color theme="1"/>
        <rFont val="Calibri"/>
        <family val="2"/>
        <scheme val="minor"/>
      </rPr>
      <t>9</t>
    </r>
    <r>
      <rPr>
        <sz val="12"/>
        <color theme="1"/>
        <rFont val="Calibri"/>
        <family val="2"/>
        <scheme val="minor"/>
      </rPr>
      <t xml:space="preserve"> Joule</t>
    </r>
  </si>
  <si>
    <r>
      <rPr>
        <sz val="12"/>
        <color theme="1"/>
        <rFont val="Calibri"/>
        <family val="2"/>
        <scheme val="minor"/>
      </rPr>
      <t>1 TJ = 10</t>
    </r>
    <r>
      <rPr>
        <vertAlign val="superscript"/>
        <sz val="12"/>
        <color theme="1"/>
        <rFont val="Calibri"/>
        <family val="2"/>
        <scheme val="minor"/>
      </rPr>
      <t>12</t>
    </r>
    <r>
      <rPr>
        <sz val="12"/>
        <color theme="1"/>
        <rFont val="Calibri"/>
        <family val="2"/>
        <scheme val="minor"/>
      </rPr>
      <t xml:space="preserve"> Joule</t>
    </r>
  </si>
  <si>
    <r>
      <rPr>
        <sz val="12"/>
        <color theme="1"/>
        <rFont val="Calibri"/>
        <family val="2"/>
        <scheme val="minor"/>
      </rPr>
      <t>1 PJ = 10</t>
    </r>
    <r>
      <rPr>
        <vertAlign val="superscript"/>
        <sz val="12"/>
        <color theme="1"/>
        <rFont val="Calibri"/>
        <family val="2"/>
        <scheme val="minor"/>
      </rPr>
      <t>15</t>
    </r>
    <r>
      <rPr>
        <sz val="12"/>
        <color theme="1"/>
        <rFont val="Calibri"/>
        <family val="2"/>
        <scheme val="minor"/>
      </rPr>
      <t xml:space="preserve"> Joule</t>
    </r>
  </si>
  <si>
    <t>Harmonised Index of Consumer Prices (HICP) for the Netherlands:</t>
  </si>
  <si>
    <r>
      <t xml:space="preserve">A standard method to correct for inflation is to use the </t>
    </r>
    <r>
      <rPr>
        <i/>
        <sz val="12"/>
        <color theme="1"/>
        <rFont val="Calibri"/>
        <family val="2"/>
        <scheme val="minor"/>
      </rPr>
      <t>Harmonised Index of Consumer Prices (HICP) (see below)</t>
    </r>
    <r>
      <rPr>
        <sz val="12"/>
        <color theme="1"/>
        <rFont val="Calibri"/>
        <family val="2"/>
        <scheme val="minor"/>
      </rPr>
      <t xml:space="preserve">. To convert an amount expressed in €2014 to €2017, it has to be multiplied by a factor (HICP 2017/ HICP 2014) = (101,40/99,79) = 1,016. </t>
    </r>
  </si>
  <si>
    <t>Statistics Netherlands (CBS), “Consumentenprijzen; Europees geharmoniseerde prijsindex 2015=100”</t>
  </si>
  <si>
    <t>Gigawatt electrical</t>
  </si>
  <si>
    <t>Kiloton</t>
  </si>
  <si>
    <t>Megaton</t>
  </si>
  <si>
    <t>PetaJoule</t>
  </si>
  <si>
    <t>Electricity generation</t>
  </si>
  <si>
    <t>Capacity utilization factor</t>
  </si>
  <si>
    <t>TECHNOLOGY DESCRIPTION</t>
  </si>
  <si>
    <t>Date of factsheet</t>
  </si>
  <si>
    <t>Name of technology option</t>
  </si>
  <si>
    <t>Reference</t>
  </si>
  <si>
    <t>2020 (Current)</t>
  </si>
  <si>
    <t>FACTSHEET DATA INPUT</t>
  </si>
  <si>
    <t xml:space="preserve"> </t>
  </si>
  <si>
    <t>Factsheet Functional Unit</t>
  </si>
  <si>
    <t>Main Source</t>
  </si>
  <si>
    <t>Current</t>
  </si>
  <si>
    <t>Others</t>
  </si>
  <si>
    <t>Add other sources here</t>
  </si>
  <si>
    <t>Capacity utlization factor</t>
  </si>
  <si>
    <t>Bln vehicle - km/year</t>
  </si>
  <si>
    <t>PJ/year</t>
  </si>
  <si>
    <t>kton/year</t>
  </si>
  <si>
    <t>Mton/year</t>
  </si>
  <si>
    <t>Mton ethene/year</t>
  </si>
  <si>
    <t>Mton NH3/year</t>
  </si>
  <si>
    <t>Mton steel/year</t>
  </si>
  <si>
    <t>Explanation</t>
  </si>
  <si>
    <t>How much of the technology option can be installed in The Netherlands or EU?</t>
  </si>
  <si>
    <t xml:space="preserve">The capacity utilization factor is the percentage of the total capacity that is actually being utilized e.g. capacity expansion to absorb additional renewable electricity or over-dimensioning.  </t>
  </si>
  <si>
    <t>Unit in which the capacity for production of the main output is expressed e.g. Mton or PJ</t>
  </si>
  <si>
    <t>Please specify data sources in the explanation box.</t>
  </si>
  <si>
    <t>The Factsheet Functional Unit chosen provides a reference for the other parameters (i.e. capacity) in order to keep consistency through the factsheet.</t>
  </si>
  <si>
    <t>Select the functional unit from the drop-down menu. Conversion factors are found at the bottom of this tab (please specify in the explanation box if other conversion factors are used).</t>
  </si>
  <si>
    <t xml:space="preserve">Specify the Potential value and its respective reference from up to 5 different data sources. Please aggregate all sources in the references and sources box at the bottom of 'Data input' tab. </t>
  </si>
  <si>
    <t xml:space="preserve">Specify the Capacity value and its respective reference from up to 5 different data sources. Please aggregate all sources in the references and sources box at the bottom of 'Data input' tab. </t>
  </si>
  <si>
    <t xml:space="preserve">Current market share and maximum expected market share in the future (2030 and 2050). </t>
  </si>
  <si>
    <t xml:space="preserve">Only for competing technologies e.g. heat supply appliances for households such as heat pumps with a market share of 80% of the households. </t>
  </si>
  <si>
    <t xml:space="preserve">Specify the Market share and its respective reference from up to 5 different data sources. Please aggregate all sources in the references and sources box at the bottom of 'Data input' tab. </t>
  </si>
  <si>
    <t>Please select the region</t>
  </si>
  <si>
    <t>NL</t>
  </si>
  <si>
    <t>EU</t>
  </si>
  <si>
    <t>Global</t>
  </si>
  <si>
    <t>Select which region is covered for the potential from the drop-down menu.</t>
  </si>
  <si>
    <t>Market share can be optional for some technologies, in that case, please specify the Potential instead or vice-versa.</t>
  </si>
  <si>
    <t>If the capacity utlization factor is not filled-in, the value will be automatically assigned as one.</t>
  </si>
  <si>
    <t xml:space="preserve">Optional except for technologies with activity level associated e.g. iron, steel, ammonia production, ethylene, ethene. </t>
  </si>
  <si>
    <t>Select YES/NO</t>
  </si>
  <si>
    <t>MW</t>
  </si>
  <si>
    <t xml:space="preserve">mln. € / </t>
  </si>
  <si>
    <t>Other costs per year</t>
  </si>
  <si>
    <t xml:space="preserve">Fixed operational costs per year               (excl. fuel costs) </t>
  </si>
  <si>
    <t>Fixed operational costs per year (excl. fuel costs)</t>
  </si>
  <si>
    <t>If amounts are expresed in other currencies or in euros of another year (e.g. €2016), the amount has to be converted. See Monetary conversions at the bottom of the tab.</t>
  </si>
  <si>
    <t>If amounts are expresed in other currencies or in euros of another year (e.g. €2016), the amount has to be converted.</t>
  </si>
  <si>
    <t xml:space="preserve">Other costs </t>
  </si>
  <si>
    <t>All costs data must be specified as €2015</t>
  </si>
  <si>
    <t>Please specify Other costs within the Costs explanation box.</t>
  </si>
  <si>
    <t>Please select main output here</t>
  </si>
  <si>
    <t>Main output:</t>
  </si>
  <si>
    <t xml:space="preserve">Select the energy carrier from the drop-down menu (please specify the main output first). Other energy carriers can be added within the tab 'List' upon request. </t>
  </si>
  <si>
    <t>MATERIAL FLOWS (Optional)</t>
  </si>
  <si>
    <t xml:space="preserve">Specify the Costs and their respective reference for 2020(current), 2030 and 2050 from up to 5 different data sources. Please aggregate all sources in the references and sources box at the bottom of 'Data input' tab. </t>
  </si>
  <si>
    <t>Specify the material flows and units and add the values for 2020, 2030 and 2050 withtheir respective references from up to 5 difference data sources. Please aggregate all sources in the references and sources box at the bottom of 'Data input' tab.</t>
  </si>
  <si>
    <t>Specify the Emissions for 2020, 2030 and 2050 with their respective references from up to 5 difference data sources. Please aggregate all sources in the references and sources box at the bottom of 'Data input' tab.</t>
  </si>
  <si>
    <t>Explain here (e.g. emission factors if calculated)</t>
  </si>
  <si>
    <t>Please fill-in here all technology option data including detailed references and sources at the bottom.</t>
  </si>
  <si>
    <t>Million vehicles</t>
  </si>
  <si>
    <t>Megaton steel</t>
  </si>
  <si>
    <t>Megaton ethene</t>
  </si>
  <si>
    <t>Megaton Ammonia</t>
  </si>
  <si>
    <t>The technology factsheet contains information about one specific option (e.g. capacity, potential, costs, energy and emission effects and supporting descriptions).</t>
  </si>
  <si>
    <t xml:space="preserve">Data ranges (min,max) will be automatically allocated in the factsheet. </t>
  </si>
  <si>
    <t>A regular update of technology factsheet is required every 3-5 years.</t>
  </si>
  <si>
    <t>GENERAL INSTRUCTIONS</t>
  </si>
  <si>
    <t>HOW TO FILL-IN THE FACTSHEET?</t>
  </si>
  <si>
    <t>Read carefully the definitions and instructions for each parameter below and fill-in all data in the 'Data input' tab. The data will be automatically allocated in the factsheet (see 'Factsheet' tab).</t>
  </si>
  <si>
    <t>Natural gas</t>
  </si>
  <si>
    <t>Blast furnace gas</t>
  </si>
  <si>
    <t>Other oil products</t>
  </si>
  <si>
    <t>Residual gases</t>
  </si>
  <si>
    <t>Coke</t>
  </si>
  <si>
    <t>Coke oven gas</t>
  </si>
  <si>
    <t>Oil</t>
  </si>
  <si>
    <t>Oil excluding gases</t>
  </si>
  <si>
    <t>Other bio-oil products</t>
  </si>
  <si>
    <t>Coal excluding gases</t>
  </si>
  <si>
    <t>Other gases</t>
  </si>
  <si>
    <t>Solar energy</t>
  </si>
  <si>
    <t>Wind energy</t>
  </si>
  <si>
    <t>Bio-waste gases</t>
  </si>
  <si>
    <t>Market share (Deployment share)</t>
  </si>
  <si>
    <t>Context</t>
  </si>
  <si>
    <t>Investment costs</t>
  </si>
  <si>
    <t>Progress ratio (PR) is the cost reduction factor achieved by a doubling of the cumulative installed capacity of a technology.
Learning rate (LR) = 1 – PR
The underlying formula is : Ci= α*Ccumi^b 
Ci = cost of unit i
α = constant (cost unit 1)
Ccumi = Cumulative capacity at time of unit i
b = learning elasticity
A doubling of total cumulative capacity reduces specific costs by a factor of 2b. In the usual case where b is negative, 2b (labelled the progress ratio, PR) is between zero and one. The complement of the progress ratio (1-PR) is called the learning rate (LR). A learning elasticity (b) of -0.32, for example, yields a progress ratio of 0.80 and a learning rate of 20%. This means that the specific capital cost of newly installed capacity decreases by 20% for each doubling of total installed capacity. On a double-logarithmic scale, the decrease in costs appears as a straight line.</t>
  </si>
  <si>
    <t>Activity = Capacity*Load Factor</t>
  </si>
  <si>
    <t>Specify the value for Activity.</t>
  </si>
  <si>
    <t>Activity (Cap2Act) (Optional)</t>
  </si>
  <si>
    <t>Unit of Activity</t>
  </si>
  <si>
    <t>Unit of annual production (output) per year</t>
  </si>
  <si>
    <t>Actual annual production (output) per year</t>
  </si>
  <si>
    <t>Only relevant for infrastructure technologies (e.g. the amount of energy per hour that can be delivered)</t>
  </si>
  <si>
    <t>Specify in the costs explanation box what specifically is included in the investment costs.</t>
  </si>
  <si>
    <t xml:space="preserve">The costs should not be annualized. Site-specific costs (greenfield/brownfield), pre-design costs, pre-construction costs, financing costs should be extracted from the total value. </t>
  </si>
  <si>
    <t>Specify below the other relevant parameters for the specific technology</t>
  </si>
  <si>
    <t>Parameter</t>
  </si>
  <si>
    <t>OTHER (Optional)</t>
  </si>
  <si>
    <t>Extra relevant parameters for specific technologies e.g. charge/discharge time for batteries, efficiency, etc.</t>
  </si>
  <si>
    <t>You may add one single value in the main reference for 2020 (current) or add values for 2020, 2030 and 2050 with their respective references from up to 5 difference data sources. Please aggregate all sources in the references and sources box at the bottom of 'Data input' tab.</t>
  </si>
  <si>
    <t xml:space="preserve">Specify the parameter and unit adding more details in the explanations box below the sub- section. Here, you can specify the relevance of this parameter for the specific technology and references.  </t>
  </si>
  <si>
    <t xml:space="preserve">Variable costs (excluding fuel costs) </t>
  </si>
  <si>
    <t>Variable costs per year (exc. Fuel costs)</t>
  </si>
  <si>
    <t>E.g. electricity connection costs,  demolition and removal costs of decommissioned installations.</t>
  </si>
  <si>
    <t xml:space="preserve">The investments costs are in the case of a new application of the technology. This includes purchase costs, construction costs, net equipment costs and installation costs. Excludes indirect costs, design and site-specific costs. </t>
  </si>
  <si>
    <t xml:space="preserve">Reference year: €2015 - If amounts are expresed in other currencies or in euros of another year (e.g. €2014), the amount has to be converted. See conversion method in 'READ ME' tab. Costs are per unit of output. </t>
  </si>
  <si>
    <t xml:space="preserve">Values expressed as a ratio per unit of main output. Inputs  as positive and outputs as negative. </t>
  </si>
  <si>
    <r>
      <t>For each technology, the amount of energy input/output to the process have to be filled in. The process may require more than one input e.g. available waste heat streams can be described as energy outputs or captured CO</t>
    </r>
    <r>
      <rPr>
        <vertAlign val="subscript"/>
        <sz val="12"/>
        <color theme="1"/>
        <rFont val="Calibri"/>
        <family val="2"/>
        <scheme val="minor"/>
      </rPr>
      <t>2</t>
    </r>
    <r>
      <rPr>
        <sz val="12"/>
        <color theme="1"/>
        <rFont val="Calibri"/>
        <family val="2"/>
        <scheme val="minor"/>
      </rPr>
      <t xml:space="preserve"> can also be seen as an output).</t>
    </r>
  </si>
  <si>
    <r>
      <t xml:space="preserve">Specify the values in PJ for 2020, 2030 and 2050 with their respective references from up to 5 different data sources. Please aggregate all sources in the references and sources box at the bottom of 'Data input' tab. </t>
    </r>
    <r>
      <rPr>
        <i/>
        <sz val="12"/>
        <color rgb="FFFF0000"/>
        <rFont val="Calibri"/>
        <family val="2"/>
        <scheme val="minor"/>
      </rPr>
      <t xml:space="preserve">Values should be expressed as a ratio per unit of main output whereas inputs should be expressed as positive and values for outputs as negative. </t>
    </r>
  </si>
  <si>
    <t>MWth</t>
  </si>
  <si>
    <t>2018*</t>
  </si>
  <si>
    <t xml:space="preserve">*As of August, 2018 - Follow update here: https://goo.gl/rvWufC </t>
  </si>
  <si>
    <t>The factsheet should be filled-in by technical experts in the technology field and used as a reference internally (e.g. input for OPERA model) and externally.</t>
  </si>
  <si>
    <t xml:space="preserve">The data in the technology factsheet is for technology options in the Netherlands and could be used for EU countries. </t>
  </si>
  <si>
    <t>The 'Factsheet' tab is locked. If a change is necessary, please send a request to Silvana Gamboa or Koen Smekens.</t>
  </si>
  <si>
    <r>
      <rPr>
        <b/>
        <i/>
        <sz val="12"/>
        <color theme="1"/>
        <rFont val="Calibri"/>
        <family val="2"/>
        <scheme val="minor"/>
      </rPr>
      <t xml:space="preserve">Technology Factsheet: </t>
    </r>
    <r>
      <rPr>
        <i/>
        <sz val="12"/>
        <color theme="1"/>
        <rFont val="Calibri"/>
        <family val="2"/>
        <scheme val="minor"/>
      </rPr>
      <t>Factsheet filled-in automatically from the data in the 'Data input' tab. This tab is protected.</t>
    </r>
  </si>
  <si>
    <r>
      <rPr>
        <b/>
        <i/>
        <sz val="12"/>
        <color theme="1"/>
        <rFont val="Calibri"/>
        <family val="2"/>
        <scheme val="minor"/>
      </rPr>
      <t>List:</t>
    </r>
    <r>
      <rPr>
        <i/>
        <sz val="12"/>
        <color theme="1"/>
        <rFont val="Calibri"/>
        <family val="2"/>
        <scheme val="minor"/>
      </rPr>
      <t xml:space="preserve"> Lists of sectors, units, energy carriers, etc. that are used in the 'Data input' tab (drop-down menu's)</t>
    </r>
  </si>
  <si>
    <t>→</t>
  </si>
  <si>
    <r>
      <rPr>
        <b/>
        <i/>
        <sz val="12"/>
        <color theme="1"/>
        <rFont val="Calibri"/>
        <family val="2"/>
        <scheme val="minor"/>
      </rPr>
      <t>READ ME</t>
    </r>
    <r>
      <rPr>
        <i/>
        <sz val="12"/>
        <color theme="1"/>
        <rFont val="Calibri"/>
        <family val="2"/>
        <scheme val="minor"/>
      </rPr>
      <t>: Definitions of parameters and instructions. Units and conversions factors (incl. monetary conversions) are also found below.</t>
    </r>
  </si>
  <si>
    <r>
      <rPr>
        <b/>
        <i/>
        <sz val="12"/>
        <color theme="1"/>
        <rFont val="Calibri"/>
        <family val="2"/>
        <scheme val="minor"/>
      </rPr>
      <t>Data input:</t>
    </r>
    <r>
      <rPr>
        <i/>
        <sz val="12"/>
        <color theme="1"/>
        <rFont val="Calibri"/>
        <family val="2"/>
        <scheme val="minor"/>
      </rPr>
      <t xml:space="preserve"> Technology factsheet data to be filled-in by the expert.</t>
    </r>
  </si>
  <si>
    <r>
      <rPr>
        <b/>
        <i/>
        <sz val="12"/>
        <color theme="1"/>
        <rFont val="Calibri"/>
        <family val="2"/>
        <scheme val="minor"/>
      </rPr>
      <t>Calculations:</t>
    </r>
    <r>
      <rPr>
        <i/>
        <sz val="12"/>
        <color theme="1"/>
        <rFont val="Calibri"/>
        <family val="2"/>
        <scheme val="minor"/>
      </rPr>
      <t xml:space="preserve"> Here, calcuations, screen-shots and other references can be placed to back-up the data of the factsheet. Please note that the information placed here will not be included in the Technology Factsheet for disclosure.</t>
    </r>
  </si>
  <si>
    <r>
      <rPr>
        <b/>
        <i/>
        <sz val="12"/>
        <color theme="1"/>
        <rFont val="Calibri"/>
        <family val="2"/>
        <scheme val="minor"/>
      </rPr>
      <t xml:space="preserve">Visual representation: </t>
    </r>
    <r>
      <rPr>
        <i/>
        <sz val="12"/>
        <color theme="1"/>
        <rFont val="Calibri"/>
        <family val="2"/>
        <scheme val="minor"/>
      </rPr>
      <t xml:space="preserve">A relevant visual representation of the technology can be placed here. The image will be placed in the final technology factsheet to be disclosed. </t>
    </r>
  </si>
  <si>
    <t>ADD CALCULATIONS AND OTHER REFERENCES HERE (OPTIONAL)</t>
  </si>
  <si>
    <t>ADD VISUAL REPRESENTATION OF TECHNOLOGY HERE (OPTIONAL)</t>
  </si>
  <si>
    <t>If available, a visual representation of the technology can be placed here (including sources) to complement the technology description.</t>
  </si>
  <si>
    <r>
      <t xml:space="preserve">Please note that the information placed here will </t>
    </r>
    <r>
      <rPr>
        <i/>
        <u/>
        <sz val="12"/>
        <color rgb="FFFF0000"/>
        <rFont val="Calibri"/>
        <family val="2"/>
        <scheme val="minor"/>
      </rPr>
      <t>not</t>
    </r>
    <r>
      <rPr>
        <i/>
        <sz val="12"/>
        <color rgb="FFFF0000"/>
        <rFont val="Calibri"/>
        <family val="2"/>
        <scheme val="minor"/>
      </rPr>
      <t xml:space="preserve"> be included in the Technology Factsheet for disclosure, therefore all relevant details and sources used must be specified in the 'Data input' tab.</t>
    </r>
  </si>
  <si>
    <t>Please note that the image will be placed in Technology Factsheet to be disclosed, other non-relevant images can be placed in the 'Calculations' tab.</t>
  </si>
  <si>
    <t>−</t>
  </si>
  <si>
    <t>For data values: Add references for each value in their 'Reference' cell (i.e. author and year) and aggregate all references with complete description at the bottom of the 'Data input' tab (in order of importance). If more than 10 references, add other sources under 'Others' box.</t>
  </si>
  <si>
    <t>For complementary data and text: Add all data sources with complete description at the bottom of the 'Data input' tab (in order of importance or mostly used). You may link these references with text in the explanatory boxes. If more than 10 references, add other sources under 'Others' box.</t>
  </si>
  <si>
    <t>Variable costs units:</t>
  </si>
  <si>
    <t>MWh</t>
  </si>
  <si>
    <t>kWh</t>
  </si>
  <si>
    <t>Please select based on chosen Functional Unit</t>
  </si>
  <si>
    <t xml:space="preserve">€ / </t>
  </si>
  <si>
    <t xml:space="preserve">Total investment costs (CAPEX) in (million) euro in 2020, 2030 and 2050 per functional unit (e.g. per MW, per PJ). </t>
  </si>
  <si>
    <t>CHANGE LOG</t>
  </si>
  <si>
    <t>1.1</t>
  </si>
  <si>
    <t>Version:</t>
  </si>
  <si>
    <t>Date:</t>
  </si>
  <si>
    <t>Updates:</t>
  </si>
  <si>
    <t>Visual representation</t>
  </si>
  <si>
    <t>Decimals</t>
  </si>
  <si>
    <t>mln. Euro/Euro</t>
  </si>
  <si>
    <t>Variable costs MWh/PJ/kWh</t>
  </si>
  <si>
    <t>Name of technology option (bigger)</t>
  </si>
  <si>
    <t>ECN part of TNO logo</t>
  </si>
  <si>
    <t>GWh</t>
  </si>
  <si>
    <t>N/A</t>
  </si>
  <si>
    <t>See explanation</t>
  </si>
  <si>
    <t>Global utility storage capacity</t>
  </si>
  <si>
    <t>Average Chen et al. 2009</t>
  </si>
  <si>
    <t>Chen et al. 2009</t>
  </si>
  <si>
    <t>Potential (current) and market share calculation. Source: IRENA (2015) - Renewables and Electricity Storage: a technology roadmap for REmap 2030</t>
  </si>
  <si>
    <t>Technology</t>
  </si>
  <si>
    <t>Installed capacity</t>
  </si>
  <si>
    <t>Market share (excl pumped hydro)</t>
  </si>
  <si>
    <t>Pumped-storage hydro</t>
  </si>
  <si>
    <t>CAES</t>
  </si>
  <si>
    <t>Sodium sulphur</t>
  </si>
  <si>
    <t>Lithium-ion</t>
  </si>
  <si>
    <t>Advanced lead-acid</t>
  </si>
  <si>
    <t>Redox flow battery*</t>
  </si>
  <si>
    <t>Nickel-cadmium</t>
  </si>
  <si>
    <t>Flywheels</t>
  </si>
  <si>
    <t>Other batteries</t>
  </si>
  <si>
    <t>*VRB and ZnBr redox flow batteries</t>
  </si>
  <si>
    <t>Luo et al (2015)</t>
  </si>
  <si>
    <t>CAPEX (M€2015/MWh)</t>
  </si>
  <si>
    <t>Source: Luo et al (2015) - Overview of current development in electrical energy storage
technologies and the application potential in power system operation</t>
  </si>
  <si>
    <t>Conversion factor $2015 to €2015 from:</t>
  </si>
  <si>
    <t>https://www.statista.com/statistics/412794/euro-to-u-s-dollar-annual-average-exchange-rate/</t>
  </si>
  <si>
    <t>This value is not used since it could not be traced back to the original source. Falls approximately in the middle of Chen et al. (2009) values as well (see below) which would make it redundant to add to the data input.</t>
  </si>
  <si>
    <t>Chen et al</t>
  </si>
  <si>
    <t>2009 low</t>
  </si>
  <si>
    <t>2009 high</t>
  </si>
  <si>
    <t>Source: Chen et al (2009) - Progress in electrical energy storage system: A critical review</t>
  </si>
  <si>
    <t>Conversion factor $2009 to €2009 from:</t>
  </si>
  <si>
    <t>Conversion factor €2009 to €2015 from:</t>
  </si>
  <si>
    <t>Chen et al sense check</t>
  </si>
  <si>
    <t>CAPEX ($2009/kW)</t>
  </si>
  <si>
    <t>Storage hours</t>
  </si>
  <si>
    <t>CAPEX ($2009/kWh)</t>
  </si>
  <si>
    <t>CAPEX (€2009/kWh)</t>
  </si>
  <si>
    <t>CAPEX (€2015/kWh)</t>
  </si>
  <si>
    <t>Chen et al (2009)</t>
  </si>
  <si>
    <t>Storage hours based on two projects mentioned by Chen et al (2009) one 1 MW/4MWh and one 250kW/500kWh. Luo et al. also mention a 0.5MW/2.8MWh project, indicating that storage hours of newer projects can be higher than 4h.</t>
  </si>
  <si>
    <t>EPRI 2010</t>
  </si>
  <si>
    <t>2010 low</t>
  </si>
  <si>
    <t>2010 high</t>
  </si>
  <si>
    <t>Source: EPRI (2010). Electric Energy Storage Technology Options: A White Paper Primer on Applications, Costs, and Benefits.</t>
  </si>
  <si>
    <t>Conversion factor $2010 to €2010 from:</t>
  </si>
  <si>
    <t>Conversion factor €2010 to €2015 from:</t>
  </si>
  <si>
    <t>Falls within range specified by Chen et al (2009) and IRENA (2017) - therefore omitted from input sheet</t>
  </si>
  <si>
    <t>IRENA</t>
  </si>
  <si>
    <t>2017 low</t>
  </si>
  <si>
    <t>2017 high</t>
  </si>
  <si>
    <t>2030 low</t>
  </si>
  <si>
    <t>2030 high</t>
  </si>
  <si>
    <t>Note: 2030 low value estimated from graph</t>
  </si>
  <si>
    <t>Source: IRENA 2017 - Electricity Storage Costs</t>
  </si>
  <si>
    <t>Conversion factor $2017 to €2017 from:</t>
  </si>
  <si>
    <t>Conversion factor €2017 to €2015 from:</t>
  </si>
  <si>
    <t>CAPEX ($2015/kWh)</t>
  </si>
  <si>
    <t>CAPEX ($2010/kWh)</t>
  </si>
  <si>
    <t>CAPEX (€2010/kWh)</t>
  </si>
  <si>
    <t>CAPEX ($2017/kWh)</t>
  </si>
  <si>
    <t>CAPEX (€2017/kWh)</t>
  </si>
  <si>
    <t>O&amp;M costs</t>
  </si>
  <si>
    <t>Average IRENA 2017</t>
  </si>
  <si>
    <t>IRENA 2017</t>
  </si>
  <si>
    <t>Based on Chen et al. 2009</t>
  </si>
  <si>
    <t>Luo et al. 2015</t>
  </si>
  <si>
    <t>Charge time</t>
  </si>
  <si>
    <t>DNV KEMA 2013</t>
  </si>
  <si>
    <t>Discharge time</t>
  </si>
  <si>
    <t>Self discharge</t>
  </si>
  <si>
    <t>% / month</t>
  </si>
  <si>
    <t>DNV-KEMA 2013</t>
  </si>
  <si>
    <t>Hours</t>
  </si>
  <si>
    <t>Sauer et al. (2007). Detailed cost calculations for stationary battery storage systems. Second International Renewable Energy Storage Conference (IRES II) Bonn, 19.-21.11.2007</t>
  </si>
  <si>
    <t>Sauer et al. 2007</t>
  </si>
  <si>
    <t>Depth of discharge</t>
  </si>
  <si>
    <t>JRC ETRI 2014</t>
  </si>
  <si>
    <t>Author</t>
  </si>
  <si>
    <t>Sam Lamboo</t>
  </si>
  <si>
    <t>Zinc-Bromine (ZnBr) Battery for large-scale electricity storage</t>
  </si>
  <si>
    <t>SANDIA (2019). SANDIA Energy Storage Database accessed on January 18th 2019 (http://energystorageexchange.org/)</t>
  </si>
  <si>
    <t>DNV-KEMA (2013). Systems Analysis Power to Gas (Deliverable 1: Technology review)</t>
  </si>
  <si>
    <t>IRENA (2017). Electricity Storage Costs</t>
  </si>
  <si>
    <t>Chen et al (2009). Progress in electrical energy storage system: A critical review</t>
  </si>
  <si>
    <t>IRENA (2015). Renewables and Electricity Storage: a technology roadmap for REmap 2030</t>
  </si>
  <si>
    <t>Luo et al. (2015). Overview of current development in electrical energy storage technologies and the application potential in power system operation</t>
  </si>
  <si>
    <t>In a Zinc Bromine (ZnBr) hybrid flow battery, two aqueous electrolyte solutions contain the reactive components, which are based on zinc and bromine elements, stored in two external tanks. During the charging/discharging phases, these two electrolyte solutions flow through the cell stack consisting of carbon-plastic composite electrodes with compartments. Thus, the reversible electrochemical reactions occur in these electrolytic cells (Luo et al., 2015). 
Flow batteries can be used for multiple applications, however due to their typical size and economics, they are best suited for small to medium scale temporal storage applications (IRENA, 2017). This factsheet focuses on long-term electricity storage for applications such as load shifting, typically with discharge times of &gt;1 hour.</t>
  </si>
  <si>
    <t>Utility electric energy storage (EES) applications using ZnBr batteries are in the early stage of demonstration/commercialization (Luo et al., 2015).</t>
  </si>
  <si>
    <t>5-10 years, over 2,000 cycles (Chen et al., 2009). IRENA (2017) reports a lifetime of up to 20 years and over 10,000 cycles.  </t>
  </si>
  <si>
    <t>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t>
  </si>
  <si>
    <t>The large range of cost estimates could be because ZnBr battery is still at a demonstration phase, with large differences between project scales and costs.
Fixed operation and maintenance (FOM) and variable operation and maintenance (VOM) costs are based on JRC ETRI (2014) estimations for a Vanadium Redox Flow Battery (VRB). FOM is 2% of CAPEX and VOM is €2/MWh. VOM costs are only provided for 2013 by JRC ETRI (2014) and it is assumed that the VOM costs remain the same in 2020, 2030 and 2050. VOM costs are defined by JRC ETRI as production-related O&amp;M costs that vary with electrical generation. They exclude personnel, fuel, and CO2 costs.</t>
  </si>
  <si>
    <t>The required amount of electricity input for 1 PJ of electricity output is calculated based on roundtrip efficiencies of 65-80% (Chen et al., 2009; Luo et al., 2015).</t>
  </si>
  <si>
    <t xml:space="preserve">No estimation of charge times is found in literature. 
Discharge times are an estimation based on SANDIA's Energy Storage Project Database (SANDIA, 2019). Chen et al. (2009) mention that discharge times can be seconds up to 10 hours. </t>
  </si>
  <si>
    <t>Min</t>
  </si>
  <si>
    <t>Max</t>
  </si>
  <si>
    <t>ZINC-BROMINE (ZnBr) BATTERY FOR LARGE-SCALE TEMPORAL ELECTRICITY STORAGE</t>
  </si>
  <si>
    <t>Date</t>
  </si>
  <si>
    <t>Old</t>
  </si>
  <si>
    <t>New</t>
  </si>
  <si>
    <t>Comment</t>
  </si>
  <si>
    <t>Capacity unit</t>
  </si>
  <si>
    <t>Capacity value</t>
  </si>
  <si>
    <t>Potential value 2020</t>
  </si>
  <si>
    <t>Removed</t>
  </si>
  <si>
    <t>Technical lifetime</t>
  </si>
  <si>
    <t xml:space="preserve">Added the rest in the comments. </t>
  </si>
  <si>
    <t>Energy carrier Electricity 2020</t>
  </si>
  <si>
    <t>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
Technical lifetime: 5-10 years, over 2,000 cycles (Chen et al., 2009). IRENA (2017) reports a lifetime of up to 20 years and over 10,000 cycles.  </t>
  </si>
  <si>
    <t>Investment costs 2020</t>
  </si>
  <si>
    <t>Investment costs 2030</t>
  </si>
  <si>
    <t>Operational costs per year 2020</t>
  </si>
  <si>
    <t>Operational costs per year 2030</t>
  </si>
  <si>
    <t>Changed to MWh</t>
  </si>
  <si>
    <t>Check with ESDL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</si>
</sst>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 * #,##0.0_ ;_ * \-#,##0.0_ ;_ * &quot;-&quot;??_ ;_ @_ "/>
    <numFmt numFmtId="165" formatCode="_ * #,##0_ ;_ * \-#,##0_ ;_ * &quot;-&quot;??_ ;_ @_ "/>
    <numFmt numFmtId="166" formatCode="_ \ #,##0_ ;_ \ \-#,##0_ ;_ \ &quot;-&quot;??_ ;_ @_ "/>
    <numFmt numFmtId="167" formatCode="_ \ \ \ \ #,##0.00_ ;_ \ \ \ \ \-#,##0.00_ ;_ \ \ \ \ &quot;-&quot;??_ ;_ @_ "/>
    <numFmt numFmtId="168" formatCode="_ \ \ \ \ #,##0_ ;_ \ \ \ \ \-#,##0_ ;_ \ \ \ \ &quot;-&quot;??_ ;_ @_ "/>
    <numFmt numFmtId="169" formatCode="0.0%"/>
    <numFmt numFmtId="170" formatCode="0.000"/>
    <numFmt numFmtId="171" formatCode="_ * #,##0.000_ ;_ * \-#,##0.000_ ;_ * &quot;-&quot;??_ ;_ @_ "/>
    <numFmt numFmtId="172" formatCode="_ \ \ \ \ #,##0.0_ ;_ \ \ \ \ \-#,##0.0_ ;_ \ \ \ \ &quot;-&quot;??_ ;_ @_ "/>
    <numFmt numFmtId="173" formatCode="_ \ #,##0.0_ ;_ \ \-#,##0.0_ ;_ \ &quot;-&quot;??_ ;_ @_ "/>
    <numFmt numFmtId="174" formatCode="_ \ #,##0.00_ ;_ \ \-#,##0.00_ ;_ \ &quot;-&quot;??_ ;_ @_ "/>
    <numFmt numFmtId="175" formatCode="0.0"/>
  </numFmts>
  <fonts count="56" x14ac:knownFonts="1">
    <font>
      <sz val="12"/>
      <color theme="1"/>
      <name val="Calibri"/>
      <family val="2"/>
      <scheme val="minor"/>
    </font>
    <font>
      <sz val="11"/>
      <color theme="1"/>
      <name val="Calibri"/>
      <family val="2"/>
    </font>
    <font>
      <sz val="11"/>
      <color theme="1"/>
      <name val="Calibri"/>
      <family val="2"/>
      <scheme val="minor"/>
    </font>
    <font>
      <sz val="11"/>
      <color theme="1"/>
      <name val="Calibri"/>
      <family val="2"/>
    </font>
    <font>
      <sz val="11"/>
      <color theme="1"/>
      <name val="Calibri"/>
      <family val="2"/>
    </font>
    <font>
      <sz val="11"/>
      <color theme="1"/>
      <name val="Calibri"/>
      <family val="2"/>
      <scheme val="minor"/>
    </font>
    <font>
      <sz val="11"/>
      <color theme="1"/>
      <name val="Calibri"/>
      <family val="2"/>
      <scheme val="minor"/>
    </font>
    <font>
      <sz val="12"/>
      <name val="Calibri"/>
      <family val="2"/>
    </font>
    <font>
      <sz val="12"/>
      <color theme="1"/>
      <name val="Calibri"/>
      <family val="2"/>
    </font>
    <font>
      <b/>
      <sz val="12"/>
      <color theme="1"/>
      <name val="Calibri"/>
      <family val="2"/>
    </font>
    <font>
      <i/>
      <sz val="12"/>
      <color rgb="FFFF0000"/>
      <name val="Calibri"/>
      <family val="2"/>
      <scheme val="minor"/>
    </font>
    <font>
      <sz val="14"/>
      <color theme="1"/>
      <name val="Calibri"/>
      <family val="2"/>
      <scheme val="minor"/>
    </font>
    <font>
      <b/>
      <u/>
      <sz val="16"/>
      <color theme="1"/>
      <name val="Calibri"/>
      <family val="2"/>
      <scheme val="minor"/>
    </font>
    <font>
      <i/>
      <sz val="14"/>
      <color theme="1"/>
      <name val="Calibri"/>
      <family val="2"/>
      <scheme val="minor"/>
    </font>
    <font>
      <sz val="12"/>
      <color theme="1" tint="0.499984740745262"/>
      <name val="Calibri"/>
      <family val="2"/>
    </font>
    <font>
      <b/>
      <sz val="12"/>
      <color theme="1"/>
      <name val="Calibri"/>
      <family val="2"/>
      <scheme val="minor"/>
    </font>
    <font>
      <i/>
      <sz val="11"/>
      <color theme="1" tint="0.499984740745262"/>
      <name val="Calibri"/>
      <family val="2"/>
    </font>
    <font>
      <b/>
      <sz val="14"/>
      <color theme="1"/>
      <name val="Calibri"/>
      <family val="2"/>
      <scheme val="minor"/>
    </font>
    <font>
      <sz val="10"/>
      <color theme="1"/>
      <name val="Calibri"/>
      <family val="2"/>
      <scheme val="minor"/>
    </font>
    <font>
      <i/>
      <sz val="12"/>
      <color theme="1"/>
      <name val="Calibri"/>
      <family val="2"/>
      <scheme val="minor"/>
    </font>
    <font>
      <i/>
      <u/>
      <sz val="12"/>
      <color theme="1"/>
      <name val="Calibri"/>
      <family val="2"/>
    </font>
    <font>
      <b/>
      <sz val="12"/>
      <name val="Calibri"/>
      <family val="2"/>
    </font>
    <font>
      <sz val="12"/>
      <color rgb="FFFF0000"/>
      <name val="Calibri"/>
      <family val="2"/>
    </font>
    <font>
      <sz val="12"/>
      <name val="Calibri"/>
      <family val="2"/>
      <scheme val="minor"/>
    </font>
    <font>
      <sz val="12"/>
      <color rgb="FFFF0000"/>
      <name val="Calibri"/>
      <family val="2"/>
      <scheme val="minor"/>
    </font>
    <font>
      <sz val="11"/>
      <color rgb="FFFF0000"/>
      <name val="Calibri"/>
      <family val="2"/>
      <scheme val="minor"/>
    </font>
    <font>
      <u/>
      <sz val="12"/>
      <color theme="10"/>
      <name val="Calibri"/>
      <family val="2"/>
      <scheme val="minor"/>
    </font>
    <font>
      <sz val="11"/>
      <name val="Calibri"/>
      <family val="2"/>
      <scheme val="minor"/>
    </font>
    <font>
      <vertAlign val="subscript"/>
      <sz val="12"/>
      <color theme="1"/>
      <name val="Calibri"/>
      <family val="2"/>
      <scheme val="minor"/>
    </font>
    <font>
      <sz val="12"/>
      <color rgb="FF000000"/>
      <name val="Calibri"/>
      <family val="2"/>
      <scheme val="minor"/>
    </font>
    <font>
      <vertAlign val="superscript"/>
      <sz val="12"/>
      <color theme="1"/>
      <name val="Calibri"/>
      <family val="2"/>
      <scheme val="minor"/>
    </font>
    <font>
      <b/>
      <u/>
      <sz val="12"/>
      <color theme="1"/>
      <name val="Calibri"/>
      <family val="2"/>
      <scheme val="minor"/>
    </font>
    <font>
      <b/>
      <sz val="14"/>
      <color theme="1"/>
      <name val="Calibri"/>
      <family val="2"/>
    </font>
    <font>
      <sz val="12"/>
      <color theme="1"/>
      <name val="Calibri"/>
      <family val="2"/>
      <scheme val="minor"/>
    </font>
    <font>
      <i/>
      <sz val="12"/>
      <color theme="1" tint="0.499984740745262"/>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i/>
      <sz val="11"/>
      <color theme="1" tint="0.499984740745262"/>
      <name val="Calibri"/>
      <family val="2"/>
      <scheme val="minor"/>
    </font>
    <font>
      <i/>
      <sz val="11"/>
      <color rgb="FFFF0000"/>
      <name val="Calibri"/>
      <family val="2"/>
      <scheme val="minor"/>
    </font>
    <font>
      <i/>
      <sz val="11"/>
      <name val="Calibri"/>
      <family val="2"/>
      <scheme val="minor"/>
    </font>
    <font>
      <i/>
      <sz val="12"/>
      <color rgb="FFFF0000"/>
      <name val="Calibri"/>
      <family val="2"/>
    </font>
    <font>
      <i/>
      <sz val="10"/>
      <color rgb="FFFF0000"/>
      <name val="Calibri"/>
      <family val="2"/>
      <scheme val="minor"/>
    </font>
    <font>
      <sz val="12"/>
      <color rgb="FFFF0000"/>
      <name val="Times New Roman"/>
      <family val="1"/>
    </font>
    <font>
      <sz val="11"/>
      <color theme="0"/>
      <name val="Calibri"/>
      <family val="2"/>
      <scheme val="minor"/>
    </font>
    <font>
      <b/>
      <sz val="12"/>
      <name val="Calibri"/>
      <family val="2"/>
      <scheme val="minor"/>
    </font>
    <font>
      <sz val="14"/>
      <name val="Calibri"/>
      <family val="2"/>
      <scheme val="minor"/>
    </font>
    <font>
      <i/>
      <sz val="10"/>
      <color rgb="FFFF0000"/>
      <name val="Calibri"/>
      <family val="2"/>
    </font>
    <font>
      <i/>
      <sz val="12"/>
      <name val="Calibri"/>
      <family val="2"/>
      <scheme val="minor"/>
    </font>
    <font>
      <sz val="8"/>
      <color rgb="FF000000"/>
      <name val="Arial"/>
      <family val="2"/>
    </font>
    <font>
      <sz val="8"/>
      <color rgb="FF333333"/>
      <name val="Arial"/>
      <family val="2"/>
    </font>
    <font>
      <b/>
      <i/>
      <sz val="12"/>
      <color theme="1"/>
      <name val="Calibri"/>
      <family val="2"/>
      <scheme val="minor"/>
    </font>
    <font>
      <b/>
      <i/>
      <u/>
      <sz val="12"/>
      <color theme="1"/>
      <name val="Calibri"/>
      <family val="2"/>
      <scheme val="minor"/>
    </font>
    <font>
      <i/>
      <u/>
      <sz val="12"/>
      <color rgb="FFFF0000"/>
      <name val="Calibri"/>
      <family val="2"/>
      <scheme val="minor"/>
    </font>
    <font>
      <b/>
      <sz val="18"/>
      <color theme="0"/>
      <name val="Calibri"/>
      <family val="2"/>
    </font>
  </fonts>
  <fills count="13">
    <fill>
      <patternFill patternType="none"/>
    </fill>
    <fill>
      <patternFill patternType="gray125"/>
    </fill>
    <fill>
      <patternFill patternType="solid">
        <fgColor indexed="65"/>
        <bgColor indexed="64"/>
      </patternFill>
    </fill>
    <fill>
      <patternFill patternType="solid">
        <fgColor rgb="FFE5E5E5"/>
        <bgColor indexed="64"/>
      </patternFill>
    </fill>
    <fill>
      <patternFill patternType="solid">
        <fgColor rgb="FFFFFFFF"/>
        <bgColor indexed="64"/>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rgb="FF73FDD6"/>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4" tint="-0.249977111117893"/>
        <bgColor indexed="64"/>
      </patternFill>
    </fill>
  </fills>
  <borders count="66">
    <border>
      <left/>
      <right/>
      <top/>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bottom/>
      <diagonal/>
    </border>
    <border>
      <left style="thin">
        <color indexed="64"/>
      </left>
      <right/>
      <top/>
      <bottom/>
      <diagonal/>
    </border>
    <border>
      <left/>
      <right style="thin">
        <color auto="1"/>
      </right>
      <top/>
      <bottom style="medium">
        <color indexed="64"/>
      </bottom>
      <diagonal/>
    </border>
    <border>
      <left/>
      <right style="medium">
        <color auto="1"/>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auto="1"/>
      </top>
      <bottom/>
      <diagonal/>
    </border>
    <border>
      <left/>
      <right style="medium">
        <color indexed="64"/>
      </right>
      <top style="medium">
        <color indexed="64"/>
      </top>
      <bottom style="thin">
        <color auto="1"/>
      </bottom>
      <diagonal/>
    </border>
    <border>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medium">
        <color indexed="64"/>
      </bottom>
      <diagonal/>
    </border>
    <border>
      <left style="thin">
        <color auto="1"/>
      </left>
      <right/>
      <top style="thin">
        <color auto="1"/>
      </top>
      <bottom style="medium">
        <color auto="1"/>
      </bottom>
      <diagonal/>
    </border>
    <border>
      <left/>
      <right style="medium">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s>
  <cellStyleXfs count="4">
    <xf numFmtId="0" fontId="0" fillId="0" borderId="0"/>
    <xf numFmtId="0" fontId="26" fillId="0" borderId="0" applyNumberFormat="0" applyFill="0" applyBorder="0" applyAlignment="0" applyProtection="0"/>
    <xf numFmtId="43" fontId="33" fillId="0" borderId="0" applyFont="0" applyFill="0" applyBorder="0" applyAlignment="0" applyProtection="0"/>
    <xf numFmtId="9" fontId="33" fillId="0" borderId="0" applyFont="0" applyFill="0" applyBorder="0" applyAlignment="0" applyProtection="0"/>
  </cellStyleXfs>
  <cellXfs count="584">
    <xf numFmtId="0" fontId="0" fillId="0" borderId="0" xfId="0"/>
    <xf numFmtId="0" fontId="0" fillId="0" borderId="0" xfId="0" applyFill="1"/>
    <xf numFmtId="0" fontId="0" fillId="7" borderId="0" xfId="0" applyFill="1"/>
    <xf numFmtId="0" fontId="11" fillId="7" borderId="0" xfId="0" applyFont="1" applyFill="1"/>
    <xf numFmtId="0" fontId="12" fillId="7" borderId="0" xfId="0" applyFont="1" applyFill="1"/>
    <xf numFmtId="0" fontId="13" fillId="7" borderId="0" xfId="0" applyFont="1" applyFill="1"/>
    <xf numFmtId="0" fontId="14" fillId="0" borderId="0" xfId="0" applyFont="1" applyFill="1" applyBorder="1" applyAlignment="1">
      <alignment vertical="center" wrapText="1"/>
    </xf>
    <xf numFmtId="0" fontId="0" fillId="0" borderId="0" xfId="0" applyBorder="1"/>
    <xf numFmtId="0" fontId="0" fillId="7" borderId="0" xfId="0" applyFont="1" applyFill="1" applyAlignment="1">
      <alignment horizontal="right"/>
    </xf>
    <xf numFmtId="0" fontId="0" fillId="7" borderId="0" xfId="0" applyFill="1" applyBorder="1"/>
    <xf numFmtId="0" fontId="8" fillId="7" borderId="0" xfId="0" applyFont="1" applyFill="1" applyBorder="1" applyAlignment="1">
      <alignment vertical="center" wrapText="1"/>
    </xf>
    <xf numFmtId="0" fontId="9" fillId="7" borderId="0" xfId="0" applyFont="1" applyFill="1" applyBorder="1" applyAlignment="1">
      <alignment vertical="center" wrapText="1"/>
    </xf>
    <xf numFmtId="0" fontId="7" fillId="7" borderId="18" xfId="0" applyFont="1" applyFill="1" applyBorder="1" applyAlignment="1">
      <alignment vertical="center" wrapText="1"/>
    </xf>
    <xf numFmtId="0" fontId="7" fillId="7" borderId="32" xfId="0" applyFont="1" applyFill="1" applyBorder="1" applyAlignment="1">
      <alignment vertical="center" wrapText="1"/>
    </xf>
    <xf numFmtId="0" fontId="7" fillId="7" borderId="21" xfId="0" applyFont="1" applyFill="1" applyBorder="1" applyAlignment="1">
      <alignment vertical="center" wrapText="1"/>
    </xf>
    <xf numFmtId="0" fontId="18" fillId="7" borderId="16" xfId="0" applyFont="1" applyFill="1" applyBorder="1" applyAlignment="1">
      <alignment horizontal="right"/>
    </xf>
    <xf numFmtId="0" fontId="18" fillId="7" borderId="46" xfId="0" applyFont="1" applyFill="1" applyBorder="1" applyAlignment="1">
      <alignment horizontal="right"/>
    </xf>
    <xf numFmtId="0" fontId="18" fillId="7" borderId="19" xfId="0" applyFont="1" applyFill="1" applyBorder="1" applyAlignment="1">
      <alignment horizontal="right"/>
    </xf>
    <xf numFmtId="0" fontId="18" fillId="7" borderId="22" xfId="0" applyFont="1" applyFill="1" applyBorder="1" applyAlignment="1">
      <alignment horizontal="right"/>
    </xf>
    <xf numFmtId="0" fontId="15" fillId="7" borderId="0" xfId="0" applyFont="1" applyFill="1" applyBorder="1"/>
    <xf numFmtId="0" fontId="0" fillId="7" borderId="0" xfId="0" applyFill="1" applyBorder="1" applyAlignment="1">
      <alignment horizontal="right"/>
    </xf>
    <xf numFmtId="0" fontId="19" fillId="7" borderId="0" xfId="0" applyFont="1" applyFill="1" applyBorder="1"/>
    <xf numFmtId="0" fontId="8" fillId="7" borderId="21" xfId="0" applyFont="1" applyFill="1" applyBorder="1" applyAlignment="1">
      <alignment vertical="top" wrapText="1"/>
    </xf>
    <xf numFmtId="0" fontId="8" fillId="7" borderId="18" xfId="0" applyFont="1" applyFill="1" applyBorder="1" applyAlignment="1">
      <alignment vertical="top" wrapText="1"/>
    </xf>
    <xf numFmtId="0" fontId="8" fillId="7" borderId="32" xfId="0" applyFont="1" applyFill="1" applyBorder="1" applyAlignment="1">
      <alignment vertical="top" wrapText="1"/>
    </xf>
    <xf numFmtId="0" fontId="8" fillId="7" borderId="46" xfId="0" applyFont="1" applyFill="1" applyBorder="1" applyAlignment="1">
      <alignment horizontal="right" vertical="top" wrapText="1"/>
    </xf>
    <xf numFmtId="0" fontId="21" fillId="7" borderId="22" xfId="0" applyFont="1" applyFill="1" applyBorder="1" applyAlignment="1">
      <alignment vertical="top" wrapText="1"/>
    </xf>
    <xf numFmtId="0" fontId="18" fillId="7" borderId="46" xfId="0" applyFont="1" applyFill="1" applyBorder="1" applyAlignment="1">
      <alignment horizontal="right" vertical="top"/>
    </xf>
    <xf numFmtId="0" fontId="8" fillId="7" borderId="18" xfId="0" applyFont="1" applyFill="1" applyBorder="1" applyAlignment="1">
      <alignment vertical="center" wrapText="1"/>
    </xf>
    <xf numFmtId="0" fontId="8" fillId="7" borderId="32" xfId="0" applyFont="1" applyFill="1" applyBorder="1" applyAlignment="1">
      <alignment vertical="center" wrapText="1"/>
    </xf>
    <xf numFmtId="0" fontId="7" fillId="7" borderId="32" xfId="0" applyFont="1" applyFill="1" applyBorder="1" applyAlignment="1">
      <alignment vertical="top" wrapText="1"/>
    </xf>
    <xf numFmtId="0" fontId="18" fillId="7" borderId="0" xfId="0" applyFont="1" applyFill="1" applyBorder="1" applyAlignment="1">
      <alignment horizontal="right"/>
    </xf>
    <xf numFmtId="0" fontId="18" fillId="7" borderId="17" xfId="0" applyFont="1" applyFill="1" applyBorder="1" applyAlignment="1">
      <alignment horizontal="right"/>
    </xf>
    <xf numFmtId="0" fontId="0" fillId="7" borderId="32" xfId="0" applyFill="1" applyBorder="1"/>
    <xf numFmtId="0" fontId="0" fillId="7" borderId="20" xfId="0" applyFill="1" applyBorder="1"/>
    <xf numFmtId="0" fontId="0" fillId="7" borderId="21" xfId="0" applyFill="1" applyBorder="1"/>
    <xf numFmtId="0" fontId="15" fillId="7" borderId="24" xfId="0" applyFont="1" applyFill="1" applyBorder="1"/>
    <xf numFmtId="0" fontId="15" fillId="7" borderId="45" xfId="0" applyFont="1" applyFill="1" applyBorder="1"/>
    <xf numFmtId="0" fontId="15" fillId="7" borderId="25" xfId="0" applyFont="1" applyFill="1" applyBorder="1"/>
    <xf numFmtId="0" fontId="18" fillId="7" borderId="22" xfId="0" applyFont="1" applyFill="1" applyBorder="1" applyAlignment="1">
      <alignment horizontal="right" vertical="top"/>
    </xf>
    <xf numFmtId="0" fontId="24" fillId="7" borderId="0" xfId="0" applyFont="1" applyFill="1" applyBorder="1"/>
    <xf numFmtId="0" fontId="18" fillId="7" borderId="16" xfId="0" applyFont="1" applyFill="1" applyBorder="1" applyAlignment="1">
      <alignment horizontal="right" vertical="top"/>
    </xf>
    <xf numFmtId="0" fontId="7" fillId="7" borderId="18" xfId="0" applyFont="1" applyFill="1" applyBorder="1" applyAlignment="1">
      <alignment vertical="top" wrapText="1"/>
    </xf>
    <xf numFmtId="0" fontId="21" fillId="7" borderId="16" xfId="0" applyFont="1" applyFill="1" applyBorder="1" applyAlignment="1">
      <alignment horizontal="left" vertical="top" wrapText="1"/>
    </xf>
    <xf numFmtId="0" fontId="21" fillId="7" borderId="24" xfId="0" applyFont="1" applyFill="1" applyBorder="1" applyAlignment="1">
      <alignment horizontal="left" vertical="top" wrapText="1"/>
    </xf>
    <xf numFmtId="0" fontId="9" fillId="7" borderId="24" xfId="0" applyFont="1" applyFill="1" applyBorder="1" applyAlignment="1">
      <alignment horizontal="left" vertical="top" wrapText="1"/>
    </xf>
    <xf numFmtId="0" fontId="23" fillId="7" borderId="0" xfId="0" applyFont="1" applyFill="1" applyBorder="1"/>
    <xf numFmtId="0" fontId="7" fillId="7" borderId="0" xfId="0" applyFont="1" applyFill="1" applyBorder="1" applyAlignment="1">
      <alignment vertical="center" wrapText="1"/>
    </xf>
    <xf numFmtId="0" fontId="7" fillId="7" borderId="17" xfId="0" applyFont="1" applyFill="1" applyBorder="1" applyAlignment="1">
      <alignment vertical="center" wrapText="1"/>
    </xf>
    <xf numFmtId="0" fontId="8" fillId="7" borderId="17" xfId="0" applyFont="1" applyFill="1" applyBorder="1" applyAlignment="1">
      <alignment vertical="top" wrapText="1"/>
    </xf>
    <xf numFmtId="0" fontId="8" fillId="7" borderId="0" xfId="0" applyFont="1" applyFill="1" applyBorder="1" applyAlignment="1">
      <alignment vertical="top" wrapText="1"/>
    </xf>
    <xf numFmtId="0" fontId="20" fillId="7" borderId="0" xfId="0" applyFont="1" applyFill="1" applyBorder="1" applyAlignment="1">
      <alignment vertical="top" wrapText="1"/>
    </xf>
    <xf numFmtId="0" fontId="7" fillId="7" borderId="17" xfId="0" applyFont="1" applyFill="1" applyBorder="1" applyAlignment="1">
      <alignment vertical="top" wrapText="1"/>
    </xf>
    <xf numFmtId="0" fontId="0" fillId="7" borderId="46" xfId="0" applyFill="1" applyBorder="1"/>
    <xf numFmtId="0" fontId="0" fillId="7" borderId="19" xfId="0" applyFill="1" applyBorder="1"/>
    <xf numFmtId="0" fontId="18" fillId="7" borderId="19" xfId="0" applyFont="1" applyFill="1" applyBorder="1" applyAlignment="1">
      <alignment horizontal="right" vertical="top"/>
    </xf>
    <xf numFmtId="0" fontId="7" fillId="7" borderId="23" xfId="0" applyFont="1" applyFill="1" applyBorder="1" applyAlignment="1">
      <alignment vertical="center" wrapText="1"/>
    </xf>
    <xf numFmtId="0" fontId="8" fillId="7" borderId="23" xfId="0" applyFont="1" applyFill="1" applyBorder="1" applyAlignment="1">
      <alignment vertical="top" wrapText="1"/>
    </xf>
    <xf numFmtId="0" fontId="21" fillId="7" borderId="22" xfId="0" applyFont="1" applyFill="1" applyBorder="1" applyAlignment="1">
      <alignment vertical="center" wrapText="1"/>
    </xf>
    <xf numFmtId="0" fontId="22" fillId="7" borderId="21" xfId="0" applyFont="1" applyFill="1" applyBorder="1" applyAlignment="1">
      <alignment vertical="center" wrapText="1"/>
    </xf>
    <xf numFmtId="0" fontId="18" fillId="7" borderId="17" xfId="0" applyFont="1" applyFill="1" applyBorder="1" applyAlignment="1">
      <alignment horizontal="right" vertical="top"/>
    </xf>
    <xf numFmtId="0" fontId="7" fillId="7" borderId="21" xfId="0" applyFont="1" applyFill="1" applyBorder="1" applyAlignment="1">
      <alignment vertical="top" wrapText="1"/>
    </xf>
    <xf numFmtId="0" fontId="9" fillId="7" borderId="46" xfId="0" applyFont="1" applyFill="1" applyBorder="1" applyAlignment="1">
      <alignment horizontal="left" vertical="top" wrapText="1"/>
    </xf>
    <xf numFmtId="0" fontId="0" fillId="7" borderId="0" xfId="0" applyFont="1" applyFill="1"/>
    <xf numFmtId="0" fontId="24" fillId="7" borderId="0" xfId="0" applyFont="1" applyFill="1"/>
    <xf numFmtId="0" fontId="19" fillId="7" borderId="0" xfId="0" applyFont="1" applyFill="1"/>
    <xf numFmtId="0" fontId="17" fillId="8" borderId="15" xfId="0" applyFont="1" applyFill="1" applyBorder="1"/>
    <xf numFmtId="0" fontId="9" fillId="7" borderId="20" xfId="0" applyFont="1" applyFill="1" applyBorder="1" applyAlignment="1">
      <alignment vertical="center" wrapText="1"/>
    </xf>
    <xf numFmtId="0" fontId="0" fillId="7" borderId="18" xfId="0" applyFont="1" applyFill="1" applyBorder="1" applyAlignment="1">
      <alignment horizontal="left" vertical="center"/>
    </xf>
    <xf numFmtId="0" fontId="0" fillId="7" borderId="32" xfId="0" applyFont="1" applyFill="1" applyBorder="1" applyAlignment="1">
      <alignment horizontal="left" vertical="center"/>
    </xf>
    <xf numFmtId="0" fontId="0" fillId="7" borderId="21" xfId="0" applyFont="1" applyFill="1" applyBorder="1" applyAlignment="1">
      <alignment horizontal="left" vertical="center"/>
    </xf>
    <xf numFmtId="0" fontId="15" fillId="7" borderId="24" xfId="0" applyFont="1" applyFill="1" applyBorder="1" applyAlignment="1">
      <alignment vertical="top"/>
    </xf>
    <xf numFmtId="0" fontId="11" fillId="7" borderId="16" xfId="0" applyFont="1" applyFill="1" applyBorder="1"/>
    <xf numFmtId="0" fontId="0" fillId="7" borderId="18" xfId="0" applyFont="1" applyFill="1" applyBorder="1" applyAlignment="1">
      <alignment vertical="center" wrapText="1"/>
    </xf>
    <xf numFmtId="0" fontId="11" fillId="7" borderId="46" xfId="0" applyFont="1" applyFill="1" applyBorder="1"/>
    <xf numFmtId="0" fontId="26" fillId="7" borderId="32" xfId="1" applyFill="1" applyBorder="1" applyAlignment="1">
      <alignment vertical="center"/>
    </xf>
    <xf numFmtId="0" fontId="0" fillId="7" borderId="32" xfId="0" applyFont="1" applyFill="1" applyBorder="1" applyAlignment="1">
      <alignment vertical="center" wrapText="1"/>
    </xf>
    <xf numFmtId="0" fontId="0" fillId="7" borderId="32" xfId="0" applyFont="1" applyFill="1" applyBorder="1" applyAlignment="1">
      <alignment horizontal="left" vertical="center" wrapText="1"/>
    </xf>
    <xf numFmtId="0" fontId="29" fillId="7" borderId="46" xfId="0" applyFont="1" applyFill="1" applyBorder="1" applyAlignment="1">
      <alignment vertical="center" wrapText="1"/>
    </xf>
    <xf numFmtId="0" fontId="29" fillId="7" borderId="45" xfId="0" applyFont="1" applyFill="1" applyBorder="1" applyAlignment="1">
      <alignment horizontal="left" vertical="center" wrapText="1"/>
    </xf>
    <xf numFmtId="0" fontId="31" fillId="7" borderId="45" xfId="0" applyFont="1" applyFill="1" applyBorder="1" applyAlignment="1">
      <alignment horizontal="left"/>
    </xf>
    <xf numFmtId="0" fontId="19" fillId="0" borderId="19" xfId="0" applyFont="1" applyFill="1" applyBorder="1"/>
    <xf numFmtId="0" fontId="9" fillId="7" borderId="24" xfId="0" applyFont="1" applyFill="1" applyBorder="1" applyAlignment="1">
      <alignment horizontal="left" vertical="top" wrapText="1"/>
    </xf>
    <xf numFmtId="0" fontId="21" fillId="7" borderId="16" xfId="0" applyFont="1" applyFill="1" applyBorder="1" applyAlignment="1">
      <alignment horizontal="left" vertical="top" wrapText="1"/>
    </xf>
    <xf numFmtId="0" fontId="21" fillId="7" borderId="46" xfId="0" applyFont="1" applyFill="1" applyBorder="1" applyAlignment="1">
      <alignment horizontal="left" vertical="top" wrapText="1"/>
    </xf>
    <xf numFmtId="0" fontId="24" fillId="7" borderId="32" xfId="0" applyFont="1" applyFill="1" applyBorder="1" applyAlignment="1">
      <alignment vertical="center" wrapText="1"/>
    </xf>
    <xf numFmtId="0" fontId="6" fillId="0" borderId="0" xfId="0" applyFont="1"/>
    <xf numFmtId="0" fontId="35" fillId="6" borderId="15" xfId="0" applyFont="1" applyFill="1" applyBorder="1" applyAlignment="1">
      <alignment horizontal="center"/>
    </xf>
    <xf numFmtId="0" fontId="35" fillId="9" borderId="15" xfId="0" applyFont="1" applyFill="1" applyBorder="1" applyAlignment="1">
      <alignment horizontal="center"/>
    </xf>
    <xf numFmtId="0" fontId="37" fillId="3" borderId="13" xfId="0" applyFont="1" applyFill="1" applyBorder="1" applyAlignment="1">
      <alignment vertical="center" wrapText="1"/>
    </xf>
    <xf numFmtId="0" fontId="37" fillId="7" borderId="0" xfId="0" applyFont="1" applyFill="1" applyBorder="1" applyAlignment="1" applyProtection="1">
      <alignment vertical="top" wrapText="1"/>
      <protection locked="0"/>
    </xf>
    <xf numFmtId="0" fontId="38" fillId="7" borderId="0" xfId="0" applyFont="1" applyFill="1" applyBorder="1" applyAlignment="1" applyProtection="1">
      <alignment vertical="top" wrapText="1"/>
      <protection locked="0"/>
    </xf>
    <xf numFmtId="0" fontId="36" fillId="7" borderId="0" xfId="0" applyFont="1" applyFill="1" applyBorder="1" applyAlignment="1">
      <alignment vertical="center" wrapText="1"/>
    </xf>
    <xf numFmtId="0" fontId="37" fillId="7" borderId="0" xfId="0" applyFont="1" applyFill="1" applyBorder="1" applyAlignment="1" applyProtection="1">
      <alignment vertical="center" wrapText="1"/>
      <protection locked="0"/>
    </xf>
    <xf numFmtId="0" fontId="35" fillId="7" borderId="0" xfId="0" applyFont="1" applyFill="1" applyBorder="1" applyAlignment="1">
      <alignment vertical="center" wrapText="1"/>
    </xf>
    <xf numFmtId="43" fontId="16" fillId="7" borderId="0" xfId="2" applyFont="1" applyFill="1" applyBorder="1" applyAlignment="1">
      <alignment vertical="center" wrapText="1"/>
    </xf>
    <xf numFmtId="0" fontId="16" fillId="7" borderId="0" xfId="0" applyFont="1" applyFill="1" applyBorder="1" applyAlignment="1">
      <alignment vertical="center" wrapText="1"/>
    </xf>
    <xf numFmtId="0" fontId="38" fillId="7" borderId="0" xfId="0" applyFont="1" applyFill="1" applyBorder="1" applyAlignment="1" applyProtection="1">
      <alignment vertical="center" wrapText="1"/>
      <protection locked="0"/>
    </xf>
    <xf numFmtId="0" fontId="24" fillId="0" borderId="0" xfId="0" applyFont="1"/>
    <xf numFmtId="0" fontId="39" fillId="0" borderId="15" xfId="0" applyFont="1" applyBorder="1" applyAlignment="1">
      <alignment horizontal="center" vertical="top" wrapText="1"/>
    </xf>
    <xf numFmtId="0" fontId="0" fillId="7" borderId="23" xfId="0" applyFill="1" applyBorder="1" applyAlignment="1">
      <alignment vertical="top"/>
    </xf>
    <xf numFmtId="0" fontId="7" fillId="7" borderId="26" xfId="0" applyFont="1" applyFill="1" applyBorder="1" applyAlignment="1">
      <alignment vertical="top" wrapText="1"/>
    </xf>
    <xf numFmtId="0" fontId="23" fillId="7" borderId="0" xfId="0" applyFont="1" applyFill="1" applyAlignment="1">
      <alignment vertical="top" wrapText="1"/>
    </xf>
    <xf numFmtId="0" fontId="0" fillId="7" borderId="22" xfId="0" applyFill="1" applyBorder="1" applyAlignment="1">
      <alignment vertical="top"/>
    </xf>
    <xf numFmtId="0" fontId="7" fillId="7" borderId="23" xfId="0" applyFont="1" applyFill="1" applyBorder="1" applyAlignment="1">
      <alignment vertical="top" wrapText="1"/>
    </xf>
    <xf numFmtId="0" fontId="0" fillId="7" borderId="21" xfId="0" applyFont="1" applyFill="1" applyBorder="1" applyAlignment="1">
      <alignment vertical="top"/>
    </xf>
    <xf numFmtId="0" fontId="37" fillId="3" borderId="14" xfId="0" applyFont="1" applyFill="1" applyBorder="1" applyAlignment="1">
      <alignment vertical="center" wrapText="1"/>
    </xf>
    <xf numFmtId="0" fontId="38" fillId="3" borderId="10" xfId="0" applyFont="1" applyFill="1" applyBorder="1" applyAlignment="1">
      <alignment vertical="center" wrapText="1"/>
    </xf>
    <xf numFmtId="0" fontId="6" fillId="6" borderId="12" xfId="0" applyFont="1" applyFill="1" applyBorder="1" applyAlignment="1">
      <alignment horizontal="right" vertical="center"/>
    </xf>
    <xf numFmtId="0" fontId="38" fillId="3" borderId="13" xfId="0" applyFont="1" applyFill="1" applyBorder="1" applyAlignment="1">
      <alignment vertical="center" wrapText="1"/>
    </xf>
    <xf numFmtId="0" fontId="6" fillId="6" borderId="0" xfId="0" applyFont="1" applyFill="1" applyBorder="1" applyAlignment="1">
      <alignment horizontal="right"/>
    </xf>
    <xf numFmtId="0" fontId="42" fillId="7" borderId="32" xfId="0" applyFont="1" applyFill="1" applyBorder="1" applyAlignment="1">
      <alignment vertical="center" wrapText="1"/>
    </xf>
    <xf numFmtId="43" fontId="41" fillId="10" borderId="15" xfId="2" applyFont="1" applyFill="1" applyBorder="1"/>
    <xf numFmtId="43" fontId="27" fillId="7" borderId="15" xfId="2" applyFont="1" applyFill="1" applyBorder="1"/>
    <xf numFmtId="43" fontId="27" fillId="10" borderId="15" xfId="2" applyFont="1" applyFill="1" applyBorder="1"/>
    <xf numFmtId="0" fontId="0" fillId="7" borderId="23" xfId="0" applyFill="1" applyBorder="1" applyAlignment="1">
      <alignment vertical="top" wrapText="1"/>
    </xf>
    <xf numFmtId="0" fontId="9" fillId="7" borderId="15" xfId="0" applyFont="1" applyFill="1" applyBorder="1" applyAlignment="1">
      <alignment vertical="top" wrapText="1"/>
    </xf>
    <xf numFmtId="0" fontId="7" fillId="7" borderId="0" xfId="0" applyFont="1" applyFill="1" applyBorder="1" applyAlignment="1">
      <alignment vertical="top"/>
    </xf>
    <xf numFmtId="0" fontId="0" fillId="7" borderId="0" xfId="0" applyFill="1" applyBorder="1" applyAlignment="1">
      <alignment vertical="top"/>
    </xf>
    <xf numFmtId="0" fontId="0" fillId="7" borderId="32" xfId="0" applyFill="1" applyBorder="1" applyAlignment="1">
      <alignment vertical="top" wrapText="1"/>
    </xf>
    <xf numFmtId="0" fontId="6" fillId="7" borderId="0" xfId="0" applyFont="1" applyFill="1"/>
    <xf numFmtId="0" fontId="40" fillId="7" borderId="0" xfId="0" applyFont="1" applyFill="1"/>
    <xf numFmtId="0" fontId="10" fillId="7" borderId="0" xfId="0" applyFont="1" applyFill="1"/>
    <xf numFmtId="0" fontId="25" fillId="7" borderId="0" xfId="0" applyFont="1" applyFill="1"/>
    <xf numFmtId="43" fontId="27" fillId="0" borderId="15" xfId="2" applyFont="1" applyBorder="1"/>
    <xf numFmtId="0" fontId="41" fillId="0" borderId="15" xfId="0" applyFont="1" applyBorder="1" applyAlignment="1">
      <alignment horizontal="center"/>
    </xf>
    <xf numFmtId="0" fontId="41" fillId="0" borderId="23" xfId="0" applyFont="1" applyBorder="1" applyAlignment="1">
      <alignment horizontal="center"/>
    </xf>
    <xf numFmtId="0" fontId="44" fillId="7" borderId="0" xfId="0" applyFont="1" applyFill="1" applyAlignment="1">
      <alignment vertical="center"/>
    </xf>
    <xf numFmtId="0" fontId="23" fillId="7" borderId="0" xfId="0" applyFont="1" applyFill="1"/>
    <xf numFmtId="0" fontId="35" fillId="6" borderId="15" xfId="0" applyFont="1" applyFill="1" applyBorder="1" applyAlignment="1">
      <alignment horizontal="center" vertical="center" wrapText="1"/>
    </xf>
    <xf numFmtId="0" fontId="35" fillId="6" borderId="15" xfId="0" applyFont="1" applyFill="1" applyBorder="1" applyAlignment="1">
      <alignment horizontal="center"/>
    </xf>
    <xf numFmtId="0" fontId="35" fillId="9" borderId="15" xfId="0" applyFont="1" applyFill="1" applyBorder="1" applyAlignment="1">
      <alignment horizontal="center"/>
    </xf>
    <xf numFmtId="0" fontId="6" fillId="6" borderId="0" xfId="0" applyFont="1" applyFill="1" applyBorder="1" applyAlignment="1">
      <alignment horizontal="right" vertical="center"/>
    </xf>
    <xf numFmtId="0" fontId="37" fillId="3" borderId="7" xfId="0" applyFont="1" applyFill="1" applyBorder="1" applyAlignment="1">
      <alignment vertical="center" wrapText="1"/>
    </xf>
    <xf numFmtId="0" fontId="37" fillId="3" borderId="8" xfId="0" applyFont="1" applyFill="1" applyBorder="1" applyAlignment="1">
      <alignment vertical="center" wrapText="1"/>
    </xf>
    <xf numFmtId="0" fontId="45" fillId="0" borderId="0" xfId="0" applyFont="1"/>
    <xf numFmtId="0" fontId="45" fillId="0" borderId="0" xfId="0" applyFont="1" applyAlignment="1">
      <alignment horizontal="left" vertical="top" wrapText="1"/>
    </xf>
    <xf numFmtId="0" fontId="0" fillId="0" borderId="0" xfId="0" applyAlignment="1">
      <alignment horizontal="left" vertical="top" wrapText="1"/>
    </xf>
    <xf numFmtId="0" fontId="46" fillId="7" borderId="45" xfId="0" applyFont="1" applyFill="1" applyBorder="1"/>
    <xf numFmtId="0" fontId="47" fillId="7" borderId="0" xfId="0" applyFont="1" applyFill="1" applyBorder="1"/>
    <xf numFmtId="0" fontId="23" fillId="7" borderId="32" xfId="0" applyFont="1" applyFill="1" applyBorder="1"/>
    <xf numFmtId="0" fontId="7" fillId="7" borderId="0" xfId="0" applyFont="1" applyFill="1" applyBorder="1" applyAlignment="1">
      <alignment vertical="top" wrapText="1"/>
    </xf>
    <xf numFmtId="0" fontId="38" fillId="2" borderId="4" xfId="0" applyFont="1" applyFill="1" applyBorder="1" applyAlignment="1" applyProtection="1">
      <alignment vertical="center" wrapText="1"/>
    </xf>
    <xf numFmtId="0" fontId="9" fillId="7" borderId="46" xfId="0" applyFont="1" applyFill="1" applyBorder="1" applyAlignment="1">
      <alignment horizontal="left" vertical="top" wrapText="1"/>
    </xf>
    <xf numFmtId="0" fontId="7" fillId="7" borderId="20" xfId="0" applyFont="1" applyFill="1" applyBorder="1" applyAlignment="1">
      <alignment vertical="top" wrapText="1"/>
    </xf>
    <xf numFmtId="0" fontId="0" fillId="7" borderId="16" xfId="0" applyFill="1" applyBorder="1"/>
    <xf numFmtId="0" fontId="0" fillId="7" borderId="18" xfId="0" applyFill="1" applyBorder="1"/>
    <xf numFmtId="0" fontId="21" fillId="7" borderId="16" xfId="0" applyFont="1" applyFill="1" applyBorder="1" applyAlignment="1">
      <alignment vertical="center" wrapText="1"/>
    </xf>
    <xf numFmtId="0" fontId="42" fillId="7" borderId="32" xfId="0" applyFont="1" applyFill="1" applyBorder="1" applyAlignment="1">
      <alignment vertical="top" wrapText="1"/>
    </xf>
    <xf numFmtId="0" fontId="42" fillId="7" borderId="21" xfId="0" applyFont="1" applyFill="1" applyBorder="1" applyAlignment="1">
      <alignment vertical="center" wrapText="1"/>
    </xf>
    <xf numFmtId="0" fontId="9" fillId="7" borderId="24" xfId="0" applyFont="1" applyFill="1" applyBorder="1" applyAlignment="1">
      <alignment horizontal="left" vertical="top" wrapText="1"/>
    </xf>
    <xf numFmtId="0" fontId="9" fillId="7" borderId="25" xfId="0" applyFont="1" applyFill="1" applyBorder="1" applyAlignment="1">
      <alignment horizontal="left" vertical="top" wrapText="1"/>
    </xf>
    <xf numFmtId="0" fontId="18" fillId="7" borderId="0" xfId="0" applyFont="1" applyFill="1" applyBorder="1" applyAlignment="1">
      <alignment horizontal="right" vertical="top"/>
    </xf>
    <xf numFmtId="0" fontId="35" fillId="6" borderId="36" xfId="0" applyFont="1" applyFill="1" applyBorder="1" applyAlignment="1">
      <alignment horizontal="center" vertical="center" wrapText="1"/>
    </xf>
    <xf numFmtId="0" fontId="0" fillId="4" borderId="0" xfId="0" applyFill="1"/>
    <xf numFmtId="0" fontId="50" fillId="7" borderId="0" xfId="0" applyFont="1" applyFill="1" applyAlignment="1">
      <alignment horizontal="right"/>
    </xf>
    <xf numFmtId="0" fontId="50" fillId="7" borderId="0" xfId="0" applyFont="1" applyFill="1" applyBorder="1" applyAlignment="1">
      <alignment horizontal="right"/>
    </xf>
    <xf numFmtId="0" fontId="51" fillId="7" borderId="0" xfId="0" applyFont="1" applyFill="1" applyBorder="1" applyAlignment="1">
      <alignment horizontal="left" vertical="center"/>
    </xf>
    <xf numFmtId="0" fontId="29" fillId="7" borderId="46" xfId="0" applyFont="1" applyFill="1" applyBorder="1" applyAlignment="1">
      <alignment horizontal="right" vertical="center" wrapText="1"/>
    </xf>
    <xf numFmtId="0" fontId="53" fillId="7" borderId="0" xfId="0" applyFont="1" applyFill="1"/>
    <xf numFmtId="0" fontId="8" fillId="7" borderId="0" xfId="0" applyFont="1" applyFill="1" applyAlignment="1">
      <alignment horizontal="right"/>
    </xf>
    <xf numFmtId="0" fontId="10" fillId="0" borderId="0" xfId="0" applyFont="1"/>
    <xf numFmtId="0" fontId="49" fillId="0" borderId="0" xfId="0" applyFont="1"/>
    <xf numFmtId="164" fontId="37" fillId="0" borderId="15" xfId="2" applyNumberFormat="1" applyFont="1" applyBorder="1" applyAlignment="1">
      <alignment horizontal="center" vertical="center"/>
    </xf>
    <xf numFmtId="164" fontId="37" fillId="0" borderId="30" xfId="2" applyNumberFormat="1" applyFont="1" applyBorder="1" applyAlignment="1">
      <alignment horizontal="center" vertical="center"/>
    </xf>
    <xf numFmtId="165" fontId="37" fillId="0" borderId="24" xfId="2" applyNumberFormat="1" applyFont="1" applyBorder="1" applyAlignment="1">
      <alignment horizontal="center" vertical="center"/>
    </xf>
    <xf numFmtId="165" fontId="37" fillId="0" borderId="30" xfId="2" applyNumberFormat="1" applyFont="1" applyBorder="1" applyAlignment="1">
      <alignment horizontal="center" vertical="center"/>
    </xf>
    <xf numFmtId="166" fontId="5" fillId="0" borderId="56" xfId="2" applyNumberFormat="1" applyFont="1" applyBorder="1" applyAlignment="1">
      <alignment horizontal="center" vertical="center"/>
    </xf>
    <xf numFmtId="166" fontId="6" fillId="0" borderId="24" xfId="2" applyNumberFormat="1" applyFont="1" applyBorder="1" applyAlignment="1">
      <alignment horizontal="center" vertical="center"/>
    </xf>
    <xf numFmtId="166" fontId="6" fillId="0" borderId="15" xfId="2" applyNumberFormat="1" applyFont="1" applyBorder="1" applyAlignment="1">
      <alignment horizontal="center" vertical="center"/>
    </xf>
    <xf numFmtId="166" fontId="6" fillId="0" borderId="29" xfId="2" applyNumberFormat="1" applyFont="1" applyBorder="1" applyAlignment="1">
      <alignment horizontal="center" vertical="center"/>
    </xf>
    <xf numFmtId="166" fontId="6" fillId="0" borderId="41" xfId="2" applyNumberFormat="1" applyFont="1" applyBorder="1" applyAlignment="1">
      <alignment horizontal="center" vertical="center"/>
    </xf>
    <xf numFmtId="166" fontId="5" fillId="0" borderId="30" xfId="2" applyNumberFormat="1" applyFont="1" applyBorder="1" applyAlignment="1">
      <alignment horizontal="center" vertical="center"/>
    </xf>
    <xf numFmtId="166" fontId="6" fillId="0" borderId="30" xfId="2" applyNumberFormat="1" applyFont="1" applyBorder="1" applyAlignment="1">
      <alignment horizontal="center" vertical="center"/>
    </xf>
    <xf numFmtId="166" fontId="5" fillId="0" borderId="31" xfId="2" applyNumberFormat="1" applyFont="1" applyBorder="1" applyAlignment="1">
      <alignment horizontal="center" vertical="center"/>
    </xf>
    <xf numFmtId="166" fontId="5" fillId="0" borderId="24" xfId="2" applyNumberFormat="1" applyFont="1" applyBorder="1" applyAlignment="1">
      <alignment horizontal="center" vertical="center"/>
    </xf>
    <xf numFmtId="166" fontId="6" fillId="0" borderId="42" xfId="2" applyNumberFormat="1" applyFont="1" applyBorder="1" applyAlignment="1">
      <alignment horizontal="center" vertical="center"/>
    </xf>
    <xf numFmtId="166" fontId="6" fillId="0" borderId="23" xfId="2" applyNumberFormat="1" applyFont="1" applyBorder="1" applyAlignment="1">
      <alignment horizontal="center" vertical="center"/>
    </xf>
    <xf numFmtId="166" fontId="6" fillId="0" borderId="49" xfId="2" applyNumberFormat="1" applyFont="1" applyBorder="1" applyAlignment="1">
      <alignment horizontal="center" vertical="center"/>
    </xf>
    <xf numFmtId="166" fontId="6" fillId="0" borderId="31" xfId="2" applyNumberFormat="1" applyFont="1" applyBorder="1" applyAlignment="1">
      <alignment horizontal="center" vertical="center"/>
    </xf>
    <xf numFmtId="166" fontId="6" fillId="0" borderId="40" xfId="2" applyNumberFormat="1" applyFont="1" applyBorder="1" applyAlignment="1">
      <alignment horizontal="center" vertical="center"/>
    </xf>
    <xf numFmtId="0" fontId="15" fillId="0" borderId="0" xfId="0" applyFont="1"/>
    <xf numFmtId="0" fontId="0" fillId="0" borderId="0" xfId="0" applyAlignment="1">
      <alignment horizontal="left"/>
    </xf>
    <xf numFmtId="14" fontId="0" fillId="0" borderId="0" xfId="0" applyNumberFormat="1" applyAlignment="1">
      <alignment horizontal="left"/>
    </xf>
    <xf numFmtId="165" fontId="0" fillId="0" borderId="0" xfId="2" applyNumberFormat="1" applyFont="1"/>
    <xf numFmtId="169" fontId="0" fillId="0" borderId="0" xfId="3" applyNumberFormat="1" applyFont="1"/>
    <xf numFmtId="170" fontId="0" fillId="0" borderId="0" xfId="0" applyNumberFormat="1"/>
    <xf numFmtId="171" fontId="0" fillId="0" borderId="0" xfId="2" applyNumberFormat="1" applyFont="1"/>
    <xf numFmtId="0" fontId="0" fillId="0" borderId="0" xfId="0" applyAlignment="1">
      <alignment vertical="center"/>
    </xf>
    <xf numFmtId="49" fontId="26" fillId="0" borderId="0" xfId="1" applyNumberFormat="1"/>
    <xf numFmtId="0" fontId="15" fillId="0" borderId="0" xfId="0" applyFont="1" applyAlignment="1">
      <alignment vertical="center"/>
    </xf>
    <xf numFmtId="170" fontId="0" fillId="0" borderId="0" xfId="0" applyNumberFormat="1" applyAlignment="1">
      <alignment vertical="center"/>
    </xf>
    <xf numFmtId="1" fontId="0" fillId="0" borderId="0" xfId="0" applyNumberFormat="1"/>
    <xf numFmtId="10" fontId="0" fillId="0" borderId="0" xfId="3" applyNumberFormat="1" applyFont="1"/>
    <xf numFmtId="1" fontId="0" fillId="0" borderId="0" xfId="0" applyNumberFormat="1" applyAlignment="1">
      <alignment vertical="center"/>
    </xf>
    <xf numFmtId="2" fontId="27" fillId="10" borderId="15" xfId="2" applyNumberFormat="1" applyFont="1" applyFill="1" applyBorder="1"/>
    <xf numFmtId="173" fontId="37" fillId="0" borderId="30" xfId="2" applyNumberFormat="1" applyFont="1" applyBorder="1" applyAlignment="1">
      <alignment horizontal="center" vertical="center"/>
    </xf>
    <xf numFmtId="174" fontId="6" fillId="0" borderId="40" xfId="2" applyNumberFormat="1" applyFont="1" applyBorder="1" applyAlignment="1">
      <alignment horizontal="center" vertical="center"/>
    </xf>
    <xf numFmtId="174" fontId="37" fillId="0" borderId="15" xfId="2" applyNumberFormat="1" applyFont="1" applyBorder="1" applyAlignment="1">
      <alignment horizontal="center" vertical="center"/>
    </xf>
    <xf numFmtId="174" fontId="6" fillId="0" borderId="15" xfId="2" applyNumberFormat="1" applyFont="1" applyBorder="1" applyAlignment="1">
      <alignment horizontal="center" vertical="center"/>
    </xf>
    <xf numFmtId="166" fontId="37" fillId="0" borderId="15" xfId="2" applyNumberFormat="1" applyFont="1" applyBorder="1" applyAlignment="1">
      <alignment horizontal="center" vertical="center"/>
    </xf>
    <xf numFmtId="14" fontId="37" fillId="2" borderId="9" xfId="0" applyNumberFormat="1" applyFont="1" applyFill="1" applyBorder="1" applyAlignment="1" applyProtection="1">
      <alignment horizontal="left" vertical="center" wrapText="1"/>
    </xf>
    <xf numFmtId="14" fontId="37" fillId="2" borderId="8" xfId="0" applyNumberFormat="1" applyFont="1" applyFill="1" applyBorder="1" applyAlignment="1" applyProtection="1">
      <alignment horizontal="left" vertical="center" wrapText="1"/>
    </xf>
    <xf numFmtId="0" fontId="37" fillId="3" borderId="9" xfId="0" applyFont="1" applyFill="1" applyBorder="1" applyAlignment="1">
      <alignment vertical="center" wrapText="1"/>
    </xf>
    <xf numFmtId="0" fontId="4" fillId="3" borderId="7" xfId="0" applyFont="1" applyFill="1" applyBorder="1" applyAlignment="1">
      <alignment vertical="center" wrapText="1"/>
    </xf>
    <xf numFmtId="14" fontId="4" fillId="2" borderId="7" xfId="0" applyNumberFormat="1" applyFont="1" applyFill="1" applyBorder="1" applyAlignment="1" applyProtection="1">
      <alignment horizontal="left" vertical="center" wrapText="1"/>
    </xf>
    <xf numFmtId="173" fontId="2" fillId="0" borderId="41" xfId="2" applyNumberFormat="1" applyFont="1" applyBorder="1" applyAlignment="1">
      <alignment horizontal="center" vertical="center"/>
    </xf>
    <xf numFmtId="173" fontId="2" fillId="0" borderId="30" xfId="2" applyNumberFormat="1" applyFont="1" applyBorder="1" applyAlignment="1">
      <alignment horizontal="center" vertical="center"/>
    </xf>
    <xf numFmtId="173" fontId="2" fillId="0" borderId="49" xfId="2" applyNumberFormat="1" applyFont="1" applyBorder="1" applyAlignment="1">
      <alignment horizontal="center" vertical="center"/>
    </xf>
    <xf numFmtId="0" fontId="35" fillId="9" borderId="15" xfId="0" applyFont="1" applyFill="1" applyBorder="1" applyAlignment="1">
      <alignment horizontal="center"/>
    </xf>
    <xf numFmtId="0" fontId="35" fillId="6" borderId="15" xfId="0" applyFont="1" applyFill="1" applyBorder="1" applyAlignment="1">
      <alignment horizontal="center"/>
    </xf>
    <xf numFmtId="0" fontId="35" fillId="6" borderId="15" xfId="0" applyFont="1" applyFill="1" applyBorder="1" applyAlignment="1">
      <alignment horizontal="center" vertical="center" wrapText="1"/>
    </xf>
    <xf numFmtId="14" fontId="0" fillId="0" borderId="0" xfId="0" applyNumberFormat="1"/>
    <xf numFmtId="0" fontId="15" fillId="0" borderId="62" xfId="0" applyFont="1" applyBorder="1"/>
    <xf numFmtId="2" fontId="0" fillId="0" borderId="0" xfId="0" applyNumberFormat="1"/>
    <xf numFmtId="175" fontId="0" fillId="0" borderId="0" xfId="0" applyNumberFormat="1"/>
    <xf numFmtId="43" fontId="37" fillId="7" borderId="0" xfId="0" applyNumberFormat="1" applyFont="1" applyFill="1" applyBorder="1" applyAlignment="1" applyProtection="1">
      <alignment vertical="top" wrapText="1"/>
      <protection locked="0"/>
    </xf>
    <xf numFmtId="1" fontId="6" fillId="0" borderId="40" xfId="2" applyNumberFormat="1" applyFont="1" applyBorder="1" applyAlignment="1">
      <alignment horizontal="center" vertical="center"/>
    </xf>
    <xf numFmtId="1" fontId="37" fillId="0" borderId="15" xfId="2" applyNumberFormat="1" applyFont="1" applyBorder="1" applyAlignment="1">
      <alignment horizontal="center" vertical="center"/>
    </xf>
    <xf numFmtId="1" fontId="6" fillId="0" borderId="15" xfId="2" applyNumberFormat="1" applyFont="1" applyBorder="1" applyAlignment="1">
      <alignment horizontal="center" vertical="center"/>
    </xf>
    <xf numFmtId="1" fontId="6" fillId="0" borderId="23" xfId="2" applyNumberFormat="1" applyFont="1" applyBorder="1" applyAlignment="1">
      <alignment horizontal="center" vertical="center"/>
    </xf>
    <xf numFmtId="172" fontId="6" fillId="0" borderId="40" xfId="2" applyNumberFormat="1" applyFont="1" applyBorder="1" applyAlignment="1">
      <alignment horizontal="center" vertical="center"/>
    </xf>
    <xf numFmtId="172" fontId="37" fillId="0" borderId="15" xfId="2" applyNumberFormat="1" applyFont="1" applyBorder="1" applyAlignment="1">
      <alignment horizontal="center" vertical="center"/>
    </xf>
    <xf numFmtId="172" fontId="6" fillId="0" borderId="15" xfId="2" applyNumberFormat="1" applyFont="1" applyBorder="1" applyAlignment="1">
      <alignment horizontal="center" vertical="center"/>
    </xf>
    <xf numFmtId="172" fontId="6" fillId="0" borderId="23" xfId="2" applyNumberFormat="1" applyFont="1" applyBorder="1" applyAlignment="1">
      <alignment horizontal="center" vertical="center"/>
    </xf>
    <xf numFmtId="0" fontId="21" fillId="7" borderId="16" xfId="0" applyFont="1" applyFill="1" applyBorder="1" applyAlignment="1">
      <alignment horizontal="left" vertical="top" wrapText="1"/>
    </xf>
    <xf numFmtId="0" fontId="21" fillId="7" borderId="46" xfId="0" applyFont="1" applyFill="1" applyBorder="1" applyAlignment="1">
      <alignment horizontal="left" vertical="top" wrapText="1"/>
    </xf>
    <xf numFmtId="0" fontId="7" fillId="7" borderId="32" xfId="0" applyFont="1" applyFill="1" applyBorder="1" applyAlignment="1">
      <alignment horizontal="left" vertical="top" wrapText="1"/>
    </xf>
    <xf numFmtId="0" fontId="7" fillId="7" borderId="21" xfId="0" applyFont="1" applyFill="1" applyBorder="1" applyAlignment="1">
      <alignment horizontal="left" vertical="top" wrapText="1"/>
    </xf>
    <xf numFmtId="0" fontId="0" fillId="7" borderId="26" xfId="0" applyFill="1" applyBorder="1" applyAlignment="1">
      <alignment horizontal="left" wrapText="1"/>
    </xf>
    <xf numFmtId="0" fontId="0" fillId="7" borderId="23" xfId="0" applyFill="1" applyBorder="1" applyAlignment="1">
      <alignment horizontal="left" wrapText="1"/>
    </xf>
    <xf numFmtId="0" fontId="9" fillId="7" borderId="16" xfId="0" applyFont="1" applyFill="1" applyBorder="1" applyAlignment="1">
      <alignment horizontal="left" vertical="top" wrapText="1"/>
    </xf>
    <xf numFmtId="0" fontId="9" fillId="7" borderId="46" xfId="0" applyFont="1" applyFill="1" applyBorder="1" applyAlignment="1">
      <alignment horizontal="left" vertical="top" wrapText="1"/>
    </xf>
    <xf numFmtId="0" fontId="9" fillId="7" borderId="24" xfId="0" applyFont="1" applyFill="1" applyBorder="1" applyAlignment="1">
      <alignment horizontal="left" vertical="top" wrapText="1"/>
    </xf>
    <xf numFmtId="0" fontId="9" fillId="7" borderId="45" xfId="0" applyFont="1" applyFill="1" applyBorder="1" applyAlignment="1">
      <alignment horizontal="left" vertical="top" wrapText="1"/>
    </xf>
    <xf numFmtId="0" fontId="9" fillId="7" borderId="25" xfId="0" applyFont="1" applyFill="1" applyBorder="1" applyAlignment="1">
      <alignment horizontal="left" vertical="top" wrapText="1"/>
    </xf>
    <xf numFmtId="0" fontId="32" fillId="6" borderId="16" xfId="0" applyFont="1" applyFill="1" applyBorder="1" applyAlignment="1">
      <alignment horizontal="left" vertical="center" wrapText="1"/>
    </xf>
    <xf numFmtId="0" fontId="32" fillId="6" borderId="17" xfId="0" applyFont="1" applyFill="1" applyBorder="1" applyAlignment="1">
      <alignment horizontal="left" vertical="center" wrapText="1"/>
    </xf>
    <xf numFmtId="0" fontId="32" fillId="6" borderId="18" xfId="0" applyFont="1" applyFill="1" applyBorder="1" applyAlignment="1">
      <alignment horizontal="left" vertical="center" wrapText="1"/>
    </xf>
    <xf numFmtId="0" fontId="32" fillId="6" borderId="22" xfId="0" applyFont="1" applyFill="1" applyBorder="1" applyAlignment="1">
      <alignment horizontal="left" vertical="center" wrapText="1"/>
    </xf>
    <xf numFmtId="0" fontId="32" fillId="6" borderId="26" xfId="0" applyFont="1" applyFill="1" applyBorder="1" applyAlignment="1">
      <alignment horizontal="left" vertical="center" wrapText="1"/>
    </xf>
    <xf numFmtId="0" fontId="8" fillId="7" borderId="32" xfId="0" applyFont="1" applyFill="1" applyBorder="1" applyAlignment="1">
      <alignment horizontal="left" vertical="top" wrapText="1"/>
    </xf>
    <xf numFmtId="0" fontId="15" fillId="7" borderId="24" xfId="0" applyFont="1" applyFill="1" applyBorder="1" applyAlignment="1">
      <alignment horizontal="left" vertical="top"/>
    </xf>
    <xf numFmtId="0" fontId="15" fillId="7" borderId="45" xfId="0" applyFont="1" applyFill="1" applyBorder="1" applyAlignment="1">
      <alignment horizontal="left" vertical="top"/>
    </xf>
    <xf numFmtId="0" fontId="15" fillId="7" borderId="25" xfId="0" applyFont="1" applyFill="1" applyBorder="1" applyAlignment="1">
      <alignment horizontal="left" vertical="top"/>
    </xf>
    <xf numFmtId="0" fontId="32" fillId="6" borderId="20" xfId="0" applyFont="1" applyFill="1" applyBorder="1" applyAlignment="1">
      <alignment horizontal="left" vertical="center" wrapText="1"/>
    </xf>
    <xf numFmtId="0" fontId="32" fillId="6" borderId="21" xfId="0" applyFont="1" applyFill="1" applyBorder="1" applyAlignment="1">
      <alignment horizontal="left" vertical="center" wrapText="1"/>
    </xf>
    <xf numFmtId="0" fontId="17" fillId="8" borderId="22" xfId="0" applyFont="1" applyFill="1" applyBorder="1" applyAlignment="1">
      <alignment horizontal="left"/>
    </xf>
    <xf numFmtId="0" fontId="17" fillId="8" borderId="26" xfId="0" applyFont="1" applyFill="1" applyBorder="1" applyAlignment="1">
      <alignment horizontal="left"/>
    </xf>
    <xf numFmtId="0" fontId="17" fillId="8" borderId="23" xfId="0" applyFont="1" applyFill="1" applyBorder="1" applyAlignment="1">
      <alignment horizontal="left"/>
    </xf>
    <xf numFmtId="0" fontId="32" fillId="6" borderId="23" xfId="0" applyFont="1" applyFill="1" applyBorder="1" applyAlignment="1">
      <alignment horizontal="left" vertical="center" wrapText="1"/>
    </xf>
    <xf numFmtId="0" fontId="21" fillId="7" borderId="24" xfId="0" applyFont="1" applyFill="1" applyBorder="1" applyAlignment="1">
      <alignment horizontal="left" vertical="top" wrapText="1"/>
    </xf>
    <xf numFmtId="0" fontId="21" fillId="7" borderId="45" xfId="0" applyFont="1" applyFill="1" applyBorder="1" applyAlignment="1">
      <alignment horizontal="left" vertical="top" wrapText="1"/>
    </xf>
    <xf numFmtId="0" fontId="51" fillId="7" borderId="0" xfId="0" applyFont="1" applyFill="1" applyAlignment="1">
      <alignment horizontal="left" vertical="center"/>
    </xf>
    <xf numFmtId="0" fontId="29" fillId="7" borderId="46" xfId="0" applyFont="1" applyFill="1" applyBorder="1" applyAlignment="1">
      <alignment horizontal="left" vertical="center" wrapText="1"/>
    </xf>
    <xf numFmtId="0" fontId="29" fillId="7" borderId="32" xfId="0" applyFont="1" applyFill="1" applyBorder="1" applyAlignment="1">
      <alignment horizontal="left" vertical="center" wrapText="1"/>
    </xf>
    <xf numFmtId="0" fontId="51" fillId="7" borderId="0" xfId="0" applyFont="1" applyFill="1" applyBorder="1" applyAlignment="1">
      <alignment horizontal="left" vertical="center"/>
    </xf>
    <xf numFmtId="0" fontId="9" fillId="5" borderId="22"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3" xfId="0" applyFont="1" applyFill="1" applyBorder="1" applyAlignment="1">
      <alignment horizontal="left" vertical="center" wrapText="1"/>
    </xf>
    <xf numFmtId="0" fontId="37" fillId="3" borderId="15" xfId="0" applyFont="1" applyFill="1" applyBorder="1" applyAlignment="1">
      <alignment vertical="center" wrapText="1"/>
    </xf>
    <xf numFmtId="0" fontId="38" fillId="2" borderId="22" xfId="0" applyFont="1" applyFill="1" applyBorder="1" applyAlignment="1" applyProtection="1">
      <alignment horizontal="left" vertical="center" wrapText="1"/>
      <protection locked="0"/>
    </xf>
    <xf numFmtId="0" fontId="38" fillId="2" borderId="26" xfId="0" applyFont="1" applyFill="1" applyBorder="1" applyAlignment="1" applyProtection="1">
      <alignment horizontal="left" vertical="center" wrapText="1"/>
      <protection locked="0"/>
    </xf>
    <xf numFmtId="0" fontId="38" fillId="2" borderId="23" xfId="0" applyFont="1" applyFill="1" applyBorder="1" applyAlignment="1" applyProtection="1">
      <alignment horizontal="left" vertical="center" wrapText="1"/>
      <protection locked="0"/>
    </xf>
    <xf numFmtId="14" fontId="37" fillId="2" borderId="22" xfId="0" applyNumberFormat="1" applyFont="1" applyFill="1" applyBorder="1" applyAlignment="1" applyProtection="1">
      <alignment horizontal="left" vertical="center" wrapText="1"/>
      <protection locked="0"/>
    </xf>
    <xf numFmtId="0" fontId="37" fillId="2" borderId="26" xfId="0" applyFont="1" applyFill="1" applyBorder="1" applyAlignment="1" applyProtection="1">
      <alignment horizontal="left" vertical="center" wrapText="1"/>
      <protection locked="0"/>
    </xf>
    <xf numFmtId="0" fontId="37" fillId="2" borderId="23" xfId="0" applyFont="1" applyFill="1" applyBorder="1" applyAlignment="1" applyProtection="1">
      <alignment horizontal="left" vertical="center" wrapText="1"/>
      <protection locked="0"/>
    </xf>
    <xf numFmtId="0" fontId="38" fillId="3" borderId="16" xfId="0" applyFont="1" applyFill="1" applyBorder="1" applyAlignment="1">
      <alignment horizontal="left" vertical="top" wrapText="1"/>
    </xf>
    <xf numFmtId="0" fontId="38" fillId="3" borderId="18" xfId="0" applyFont="1" applyFill="1" applyBorder="1" applyAlignment="1">
      <alignment horizontal="left" vertical="top" wrapText="1"/>
    </xf>
    <xf numFmtId="0" fontId="38" fillId="3" borderId="19" xfId="0" applyFont="1" applyFill="1" applyBorder="1" applyAlignment="1">
      <alignment horizontal="left" vertical="top" wrapText="1"/>
    </xf>
    <xf numFmtId="0" fontId="38" fillId="3" borderId="21" xfId="0" applyFont="1" applyFill="1" applyBorder="1" applyAlignment="1">
      <alignment horizontal="left" vertical="top" wrapText="1"/>
    </xf>
    <xf numFmtId="0" fontId="37" fillId="7" borderId="22" xfId="0" applyFont="1" applyFill="1" applyBorder="1" applyAlignment="1" applyProtection="1">
      <alignment horizontal="left" vertical="top" wrapText="1"/>
      <protection locked="0"/>
    </xf>
    <xf numFmtId="0" fontId="37" fillId="7" borderId="26" xfId="0" applyFont="1" applyFill="1" applyBorder="1" applyAlignment="1" applyProtection="1">
      <alignment horizontal="left" vertical="top" wrapText="1"/>
      <protection locked="0"/>
    </xf>
    <xf numFmtId="0" fontId="37" fillId="7" borderId="23" xfId="0" applyFont="1" applyFill="1" applyBorder="1" applyAlignment="1" applyProtection="1">
      <alignment horizontal="left" vertical="top" wrapText="1"/>
      <protection locked="0"/>
    </xf>
    <xf numFmtId="0" fontId="37" fillId="3" borderId="15" xfId="0" applyFont="1" applyFill="1" applyBorder="1" applyAlignment="1">
      <alignment horizontal="left" vertical="top" wrapText="1"/>
    </xf>
    <xf numFmtId="0" fontId="37" fillId="2" borderId="22" xfId="0" applyFont="1" applyFill="1" applyBorder="1" applyAlignment="1" applyProtection="1">
      <alignment horizontal="left" vertical="center" wrapText="1"/>
      <protection locked="0"/>
    </xf>
    <xf numFmtId="0" fontId="38" fillId="2" borderId="22" xfId="0" applyFont="1" applyFill="1" applyBorder="1" applyAlignment="1" applyProtection="1">
      <alignment horizontal="left" vertical="top" wrapText="1"/>
      <protection locked="0"/>
    </xf>
    <xf numFmtId="0" fontId="38" fillId="2" borderId="26" xfId="0" applyFont="1" applyFill="1" applyBorder="1" applyAlignment="1" applyProtection="1">
      <alignment horizontal="left" vertical="top" wrapText="1"/>
      <protection locked="0"/>
    </xf>
    <xf numFmtId="0" fontId="38" fillId="2" borderId="23" xfId="0" applyFont="1" applyFill="1" applyBorder="1" applyAlignment="1" applyProtection="1">
      <alignment horizontal="left" vertical="top" wrapText="1"/>
      <protection locked="0"/>
    </xf>
    <xf numFmtId="0" fontId="38" fillId="3" borderId="15" xfId="0" applyFont="1" applyFill="1" applyBorder="1" applyAlignment="1">
      <alignment horizontal="left" vertical="top" wrapText="1"/>
    </xf>
    <xf numFmtId="0" fontId="38" fillId="7" borderId="16" xfId="0" applyFont="1" applyFill="1" applyBorder="1" applyAlignment="1">
      <alignment horizontal="left" vertical="top" wrapText="1"/>
    </xf>
    <xf numFmtId="0" fontId="38" fillId="7" borderId="17" xfId="0" applyFont="1" applyFill="1" applyBorder="1" applyAlignment="1">
      <alignment horizontal="left" vertical="top" wrapText="1"/>
    </xf>
    <xf numFmtId="0" fontId="38" fillId="7" borderId="18" xfId="0" applyFont="1" applyFill="1" applyBorder="1" applyAlignment="1">
      <alignment horizontal="left" vertical="top" wrapText="1"/>
    </xf>
    <xf numFmtId="0" fontId="38" fillId="7" borderId="19" xfId="0" applyFont="1" applyFill="1" applyBorder="1" applyAlignment="1">
      <alignment horizontal="left" vertical="top" wrapText="1"/>
    </xf>
    <xf numFmtId="0" fontId="38" fillId="7" borderId="20" xfId="0" applyFont="1" applyFill="1" applyBorder="1" applyAlignment="1">
      <alignment horizontal="left" vertical="top" wrapText="1"/>
    </xf>
    <xf numFmtId="0" fontId="38" fillId="7" borderId="21" xfId="0" applyFont="1" applyFill="1" applyBorder="1" applyAlignment="1">
      <alignment horizontal="left" vertical="top" wrapText="1"/>
    </xf>
    <xf numFmtId="0" fontId="38" fillId="3" borderId="15" xfId="0" applyFont="1" applyFill="1" applyBorder="1" applyAlignment="1">
      <alignment vertical="center" wrapText="1"/>
    </xf>
    <xf numFmtId="0" fontId="38" fillId="7" borderId="22" xfId="0" applyFont="1" applyFill="1" applyBorder="1" applyAlignment="1" applyProtection="1">
      <alignment horizontal="left" vertical="top" wrapText="1"/>
      <protection locked="0"/>
    </xf>
    <xf numFmtId="0" fontId="38" fillId="7" borderId="26" xfId="0" applyFont="1" applyFill="1" applyBorder="1" applyAlignment="1" applyProtection="1">
      <alignment horizontal="left" vertical="top" wrapText="1"/>
      <protection locked="0"/>
    </xf>
    <xf numFmtId="0" fontId="38" fillId="7" borderId="23" xfId="0" applyFont="1" applyFill="1" applyBorder="1" applyAlignment="1" applyProtection="1">
      <alignment horizontal="left" vertical="top" wrapText="1"/>
      <protection locked="0"/>
    </xf>
    <xf numFmtId="0" fontId="37" fillId="3" borderId="15" xfId="0" applyFont="1" applyFill="1" applyBorder="1" applyAlignment="1">
      <alignment vertical="top" wrapText="1"/>
    </xf>
    <xf numFmtId="0" fontId="1" fillId="2" borderId="22" xfId="0" applyFont="1" applyFill="1" applyBorder="1" applyAlignment="1" applyProtection="1">
      <alignment horizontal="left" vertical="top" wrapText="1"/>
      <protection locked="0"/>
    </xf>
    <xf numFmtId="0" fontId="37" fillId="2" borderId="26" xfId="0" applyFont="1" applyFill="1" applyBorder="1" applyAlignment="1" applyProtection="1">
      <alignment horizontal="left" vertical="top" wrapText="1"/>
      <protection locked="0"/>
    </xf>
    <xf numFmtId="0" fontId="37" fillId="2" borderId="23" xfId="0" applyFont="1" applyFill="1" applyBorder="1" applyAlignment="1" applyProtection="1">
      <alignment horizontal="left" vertical="top" wrapText="1"/>
      <protection locked="0"/>
    </xf>
    <xf numFmtId="0" fontId="35" fillId="6" borderId="15" xfId="0" applyFont="1" applyFill="1" applyBorder="1" applyAlignment="1">
      <alignment horizontal="center"/>
    </xf>
    <xf numFmtId="0" fontId="38" fillId="3" borderId="16" xfId="0" applyFont="1" applyFill="1" applyBorder="1" applyAlignment="1">
      <alignment horizontal="left" vertical="center" wrapText="1"/>
    </xf>
    <xf numFmtId="0" fontId="38" fillId="3" borderId="18" xfId="0" applyFont="1" applyFill="1" applyBorder="1" applyAlignment="1">
      <alignment horizontal="left" vertical="center" wrapText="1"/>
    </xf>
    <xf numFmtId="0" fontId="38" fillId="3" borderId="46" xfId="0" applyFont="1" applyFill="1" applyBorder="1" applyAlignment="1">
      <alignment horizontal="left" vertical="center" wrapText="1"/>
    </xf>
    <xf numFmtId="0" fontId="38" fillId="3" borderId="32" xfId="0" applyFont="1" applyFill="1" applyBorder="1" applyAlignment="1">
      <alignment horizontal="left" vertical="center" wrapText="1"/>
    </xf>
    <xf numFmtId="0" fontId="38" fillId="3" borderId="19" xfId="0" applyFont="1" applyFill="1" applyBorder="1" applyAlignment="1">
      <alignment horizontal="left" vertical="center" wrapText="1"/>
    </xf>
    <xf numFmtId="0" fontId="38" fillId="3" borderId="21" xfId="0" applyFont="1" applyFill="1" applyBorder="1" applyAlignment="1">
      <alignment horizontal="left" vertical="center" wrapText="1"/>
    </xf>
    <xf numFmtId="0" fontId="38" fillId="7" borderId="16" xfId="0" applyFont="1" applyFill="1" applyBorder="1" applyAlignment="1">
      <alignment horizontal="left" vertical="center" wrapText="1"/>
    </xf>
    <xf numFmtId="0" fontId="38" fillId="7" borderId="18" xfId="0" applyFont="1" applyFill="1" applyBorder="1" applyAlignment="1">
      <alignment horizontal="left" vertical="center" wrapText="1"/>
    </xf>
    <xf numFmtId="0" fontId="38" fillId="7" borderId="46" xfId="0" applyFont="1" applyFill="1" applyBorder="1" applyAlignment="1">
      <alignment horizontal="left" vertical="center" wrapText="1"/>
    </xf>
    <xf numFmtId="0" fontId="38" fillId="7" borderId="32" xfId="0" applyFont="1" applyFill="1" applyBorder="1" applyAlignment="1">
      <alignment horizontal="left" vertical="center" wrapText="1"/>
    </xf>
    <xf numFmtId="0" fontId="38" fillId="7" borderId="24" xfId="0" applyFont="1" applyFill="1" applyBorder="1" applyAlignment="1">
      <alignment horizontal="left" vertical="center" wrapText="1"/>
    </xf>
    <xf numFmtId="0" fontId="38" fillId="7" borderId="45" xfId="0" applyFont="1" applyFill="1" applyBorder="1" applyAlignment="1">
      <alignment horizontal="left" vertical="center" wrapText="1"/>
    </xf>
    <xf numFmtId="0" fontId="38" fillId="7" borderId="25" xfId="0" applyFont="1" applyFill="1" applyBorder="1" applyAlignment="1">
      <alignment horizontal="left" vertical="center" wrapText="1"/>
    </xf>
    <xf numFmtId="0" fontId="38" fillId="11" borderId="15" xfId="0" applyFont="1" applyFill="1" applyBorder="1" applyAlignment="1">
      <alignment horizontal="left" vertical="center" wrapText="1"/>
    </xf>
    <xf numFmtId="0" fontId="35" fillId="6" borderId="15" xfId="0" applyFont="1" applyFill="1" applyBorder="1" applyAlignment="1">
      <alignment horizontal="center" vertical="center" wrapText="1"/>
    </xf>
    <xf numFmtId="0" fontId="38" fillId="7" borderId="15" xfId="0" applyFont="1" applyFill="1" applyBorder="1" applyAlignment="1">
      <alignment horizontal="left" vertical="top" wrapText="1"/>
    </xf>
    <xf numFmtId="0" fontId="35" fillId="6" borderId="22"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38" fillId="7" borderId="24" xfId="0" applyFont="1" applyFill="1" applyBorder="1" applyAlignment="1">
      <alignment horizontal="left" vertical="top" wrapText="1"/>
    </xf>
    <xf numFmtId="0" fontId="38" fillId="7" borderId="25" xfId="0" applyFont="1" applyFill="1" applyBorder="1" applyAlignment="1">
      <alignment horizontal="left" vertical="top" wrapText="1"/>
    </xf>
    <xf numFmtId="0" fontId="38" fillId="3" borderId="15" xfId="0" applyFont="1" applyFill="1" applyBorder="1" applyAlignment="1">
      <alignment horizontal="left" vertical="center" wrapText="1"/>
    </xf>
    <xf numFmtId="43" fontId="38" fillId="2" borderId="22" xfId="2" applyFont="1" applyFill="1" applyBorder="1" applyAlignment="1" applyProtection="1">
      <alignment horizontal="left" vertical="center" wrapText="1"/>
      <protection locked="0"/>
    </xf>
    <xf numFmtId="43" fontId="38" fillId="2" borderId="26" xfId="2" applyFont="1" applyFill="1" applyBorder="1" applyAlignment="1" applyProtection="1">
      <alignment horizontal="left" vertical="center" wrapText="1"/>
      <protection locked="0"/>
    </xf>
    <xf numFmtId="43" fontId="38" fillId="2" borderId="23" xfId="2" applyFont="1" applyFill="1" applyBorder="1" applyAlignment="1" applyProtection="1">
      <alignment horizontal="left" vertical="center" wrapText="1"/>
      <protection locked="0"/>
    </xf>
    <xf numFmtId="0" fontId="35" fillId="9" borderId="15" xfId="0" applyFont="1" applyFill="1" applyBorder="1" applyAlignment="1">
      <alignment horizontal="center"/>
    </xf>
    <xf numFmtId="0" fontId="38" fillId="2" borderId="16" xfId="0" applyFont="1" applyFill="1" applyBorder="1" applyAlignment="1" applyProtection="1">
      <alignment horizontal="left" vertical="top" wrapText="1"/>
      <protection locked="0"/>
    </xf>
    <xf numFmtId="0" fontId="38" fillId="2" borderId="17" xfId="0" applyFont="1" applyFill="1" applyBorder="1" applyAlignment="1" applyProtection="1">
      <alignment horizontal="left" vertical="top" wrapText="1"/>
      <protection locked="0"/>
    </xf>
    <xf numFmtId="0" fontId="38" fillId="2" borderId="18" xfId="0" applyFont="1" applyFill="1" applyBorder="1" applyAlignment="1" applyProtection="1">
      <alignment horizontal="left" vertical="top" wrapText="1"/>
      <protection locked="0"/>
    </xf>
    <xf numFmtId="43" fontId="38" fillId="2" borderId="22" xfId="2" applyFont="1" applyFill="1" applyBorder="1" applyAlignment="1" applyProtection="1">
      <alignment horizontal="right" vertical="top" wrapText="1"/>
      <protection locked="0"/>
    </xf>
    <xf numFmtId="43" fontId="38" fillId="2" borderId="26" xfId="2" applyFont="1" applyFill="1" applyBorder="1" applyAlignment="1" applyProtection="1">
      <alignment horizontal="right" vertical="top" wrapText="1"/>
      <protection locked="0"/>
    </xf>
    <xf numFmtId="43" fontId="38" fillId="2" borderId="23" xfId="2" applyFont="1" applyFill="1" applyBorder="1" applyAlignment="1" applyProtection="1">
      <alignment horizontal="right" vertical="top" wrapText="1"/>
      <protection locked="0"/>
    </xf>
    <xf numFmtId="0" fontId="7" fillId="7" borderId="16" xfId="0" applyFont="1" applyFill="1" applyBorder="1" applyAlignment="1">
      <alignment horizontal="right" vertical="top" wrapText="1"/>
    </xf>
    <xf numFmtId="0" fontId="7" fillId="7" borderId="19" xfId="0" applyFont="1" applyFill="1" applyBorder="1" applyAlignment="1">
      <alignment horizontal="right" vertical="top" wrapText="1"/>
    </xf>
    <xf numFmtId="0" fontId="7" fillId="7" borderId="17" xfId="0" applyFont="1" applyFill="1" applyBorder="1" applyAlignment="1">
      <alignment horizontal="left" vertical="top" wrapText="1"/>
    </xf>
    <xf numFmtId="0" fontId="7" fillId="7" borderId="18" xfId="0" applyFont="1" applyFill="1" applyBorder="1" applyAlignment="1">
      <alignment horizontal="left" vertical="top" wrapText="1"/>
    </xf>
    <xf numFmtId="0" fontId="7" fillId="7" borderId="20" xfId="0" applyFont="1" applyFill="1" applyBorder="1" applyAlignment="1">
      <alignment horizontal="left" vertical="top" wrapText="1"/>
    </xf>
    <xf numFmtId="0" fontId="36" fillId="5" borderId="15" xfId="0" applyFont="1" applyFill="1" applyBorder="1" applyAlignment="1">
      <alignment horizontal="left" vertical="center" wrapText="1"/>
    </xf>
    <xf numFmtId="0" fontId="43" fillId="6" borderId="15" xfId="0" applyFont="1" applyFill="1" applyBorder="1" applyAlignment="1">
      <alignment horizontal="left" vertical="center" wrapText="1"/>
    </xf>
    <xf numFmtId="0" fontId="43" fillId="6" borderId="24" xfId="0" applyFont="1" applyFill="1" applyBorder="1" applyAlignment="1">
      <alignment horizontal="left" vertical="center" wrapText="1"/>
    </xf>
    <xf numFmtId="0" fontId="37" fillId="3" borderId="22" xfId="0" applyFont="1" applyFill="1" applyBorder="1" applyAlignment="1">
      <alignment horizontal="left" vertical="top" wrapText="1"/>
    </xf>
    <xf numFmtId="0" fontId="48" fillId="3" borderId="16" xfId="0" applyFont="1" applyFill="1" applyBorder="1" applyAlignment="1">
      <alignment horizontal="left" vertical="center" wrapText="1"/>
    </xf>
    <xf numFmtId="0" fontId="48" fillId="3" borderId="18" xfId="0" applyFont="1" applyFill="1" applyBorder="1" applyAlignment="1">
      <alignment horizontal="left" vertical="center" wrapText="1"/>
    </xf>
    <xf numFmtId="0" fontId="48" fillId="3" borderId="19" xfId="0" applyFont="1" applyFill="1" applyBorder="1" applyAlignment="1">
      <alignment horizontal="left" vertical="center" wrapText="1"/>
    </xf>
    <xf numFmtId="0" fontId="48" fillId="3" borderId="21" xfId="0" applyFont="1" applyFill="1" applyBorder="1" applyAlignment="1">
      <alignment horizontal="left" vertical="center" wrapText="1"/>
    </xf>
    <xf numFmtId="0" fontId="35" fillId="6" borderId="15" xfId="0" applyFont="1" applyFill="1" applyBorder="1" applyAlignment="1">
      <alignment horizontal="center" wrapText="1"/>
    </xf>
    <xf numFmtId="0" fontId="3" fillId="2" borderId="15" xfId="0" applyFont="1" applyFill="1" applyBorder="1" applyAlignment="1" applyProtection="1">
      <alignment horizontal="left" vertical="top" wrapText="1"/>
      <protection locked="0"/>
    </xf>
    <xf numFmtId="0" fontId="37" fillId="2" borderId="15" xfId="0" applyFont="1" applyFill="1" applyBorder="1" applyAlignment="1" applyProtection="1">
      <alignment horizontal="left" vertical="top" wrapText="1"/>
      <protection locked="0"/>
    </xf>
    <xf numFmtId="0" fontId="37" fillId="3" borderId="16"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46" xfId="0" applyFont="1" applyFill="1" applyBorder="1" applyAlignment="1">
      <alignment horizontal="left" vertical="center" wrapText="1"/>
    </xf>
    <xf numFmtId="0" fontId="37" fillId="3" borderId="32" xfId="0" applyFont="1" applyFill="1" applyBorder="1" applyAlignment="1">
      <alignment horizontal="left" vertical="center" wrapText="1"/>
    </xf>
    <xf numFmtId="0" fontId="37" fillId="3" borderId="19" xfId="0" applyFont="1" applyFill="1" applyBorder="1" applyAlignment="1">
      <alignment horizontal="left" vertical="center" wrapText="1"/>
    </xf>
    <xf numFmtId="0" fontId="37" fillId="3" borderId="21" xfId="0" applyFont="1" applyFill="1" applyBorder="1" applyAlignment="1">
      <alignment horizontal="left" vertical="center" wrapText="1"/>
    </xf>
    <xf numFmtId="0" fontId="37" fillId="0" borderId="15" xfId="0" applyFont="1" applyFill="1" applyBorder="1" applyAlignment="1" applyProtection="1">
      <alignment horizontal="left" vertical="top" wrapText="1"/>
      <protection locked="0"/>
    </xf>
    <xf numFmtId="0" fontId="38" fillId="7" borderId="15" xfId="0" applyFont="1" applyFill="1" applyBorder="1" applyAlignment="1">
      <alignment horizontal="center" vertical="top" wrapText="1"/>
    </xf>
    <xf numFmtId="0" fontId="37" fillId="0" borderId="16" xfId="0" applyFont="1" applyFill="1" applyBorder="1" applyAlignment="1" applyProtection="1">
      <alignment horizontal="left" vertical="top" wrapText="1"/>
      <protection locked="0"/>
    </xf>
    <xf numFmtId="0" fontId="37" fillId="0" borderId="18" xfId="0" applyFont="1" applyFill="1" applyBorder="1" applyAlignment="1" applyProtection="1">
      <alignment horizontal="left" vertical="top" wrapText="1"/>
      <protection locked="0"/>
    </xf>
    <xf numFmtId="0" fontId="37" fillId="0" borderId="19" xfId="0" applyFont="1" applyFill="1" applyBorder="1" applyAlignment="1" applyProtection="1">
      <alignment horizontal="left" vertical="top" wrapText="1"/>
      <protection locked="0"/>
    </xf>
    <xf numFmtId="0" fontId="37" fillId="0" borderId="21" xfId="0" applyFont="1" applyFill="1" applyBorder="1" applyAlignment="1" applyProtection="1">
      <alignment horizontal="left" vertical="top" wrapText="1"/>
      <protection locked="0"/>
    </xf>
    <xf numFmtId="0" fontId="37" fillId="7" borderId="15" xfId="0" applyFont="1" applyFill="1" applyBorder="1" applyAlignment="1">
      <alignment horizontal="left" vertical="top" wrapText="1"/>
    </xf>
    <xf numFmtId="0" fontId="36" fillId="5" borderId="16" xfId="0" applyFont="1" applyFill="1" applyBorder="1" applyAlignment="1">
      <alignment horizontal="left" vertical="top" wrapText="1"/>
    </xf>
    <xf numFmtId="0" fontId="36" fillId="5" borderId="17" xfId="0" applyFont="1" applyFill="1" applyBorder="1" applyAlignment="1">
      <alignment horizontal="left" vertical="top" wrapText="1"/>
    </xf>
    <xf numFmtId="0" fontId="35" fillId="6" borderId="16" xfId="0" applyFont="1" applyFill="1" applyBorder="1" applyAlignment="1">
      <alignment horizontal="center" wrapText="1"/>
    </xf>
    <xf numFmtId="0" fontId="35" fillId="6" borderId="18" xfId="0" applyFont="1" applyFill="1" applyBorder="1" applyAlignment="1">
      <alignment horizontal="center" wrapText="1"/>
    </xf>
    <xf numFmtId="0" fontId="35" fillId="6" borderId="19" xfId="0" applyFont="1" applyFill="1" applyBorder="1" applyAlignment="1">
      <alignment horizontal="center" wrapText="1"/>
    </xf>
    <xf numFmtId="0" fontId="35" fillId="6" borderId="21" xfId="0" applyFont="1" applyFill="1" applyBorder="1" applyAlignment="1">
      <alignment horizontal="center" wrapText="1"/>
    </xf>
    <xf numFmtId="0" fontId="35" fillId="6" borderId="24" xfId="0" applyFont="1" applyFill="1" applyBorder="1" applyAlignment="1">
      <alignment horizontal="center" wrapText="1"/>
    </xf>
    <xf numFmtId="0" fontId="35" fillId="6" borderId="25" xfId="0" applyFont="1" applyFill="1" applyBorder="1" applyAlignment="1">
      <alignment horizontal="center" wrapText="1"/>
    </xf>
    <xf numFmtId="0" fontId="36" fillId="5" borderId="22" xfId="0" applyFont="1" applyFill="1" applyBorder="1" applyAlignment="1">
      <alignment horizontal="left" vertical="center" wrapText="1"/>
    </xf>
    <xf numFmtId="0" fontId="36" fillId="5" borderId="26" xfId="0" applyFont="1" applyFill="1" applyBorder="1" applyAlignment="1">
      <alignment horizontal="left" vertical="center" wrapText="1"/>
    </xf>
    <xf numFmtId="0" fontId="36" fillId="5" borderId="23" xfId="0" applyFont="1" applyFill="1" applyBorder="1" applyAlignment="1">
      <alignment horizontal="left" vertical="center" wrapText="1"/>
    </xf>
    <xf numFmtId="0" fontId="36" fillId="6" borderId="16" xfId="0" applyFont="1" applyFill="1" applyBorder="1" applyAlignment="1">
      <alignment horizontal="center" wrapText="1"/>
    </xf>
    <xf numFmtId="0" fontId="36" fillId="6" borderId="17" xfId="0" applyFont="1" applyFill="1" applyBorder="1" applyAlignment="1">
      <alignment horizontal="center" wrapText="1"/>
    </xf>
    <xf numFmtId="0" fontId="36" fillId="6" borderId="18" xfId="0" applyFont="1" applyFill="1" applyBorder="1" applyAlignment="1">
      <alignment horizontal="center" wrapText="1"/>
    </xf>
    <xf numFmtId="0" fontId="36" fillId="6" borderId="19" xfId="0" applyFont="1" applyFill="1" applyBorder="1" applyAlignment="1">
      <alignment horizontal="center" wrapText="1"/>
    </xf>
    <xf numFmtId="0" fontId="36" fillId="6" borderId="20" xfId="0" applyFont="1" applyFill="1" applyBorder="1" applyAlignment="1">
      <alignment horizontal="center" wrapText="1"/>
    </xf>
    <xf numFmtId="0" fontId="36" fillId="6" borderId="21" xfId="0" applyFont="1" applyFill="1" applyBorder="1" applyAlignment="1">
      <alignment horizontal="center" wrapText="1"/>
    </xf>
    <xf numFmtId="0" fontId="37" fillId="2" borderId="16" xfId="0" applyFont="1" applyFill="1" applyBorder="1" applyAlignment="1" applyProtection="1">
      <alignment horizontal="left" vertical="top" wrapText="1"/>
      <protection locked="0"/>
    </xf>
    <xf numFmtId="0" fontId="37" fillId="2" borderId="17" xfId="0" applyFont="1" applyFill="1" applyBorder="1" applyAlignment="1" applyProtection="1">
      <alignment horizontal="left" vertical="top" wrapText="1"/>
      <protection locked="0"/>
    </xf>
    <xf numFmtId="0" fontId="37" fillId="2" borderId="18" xfId="0" applyFont="1" applyFill="1" applyBorder="1" applyAlignment="1" applyProtection="1">
      <alignment horizontal="left" vertical="top" wrapText="1"/>
      <protection locked="0"/>
    </xf>
    <xf numFmtId="0" fontId="37" fillId="3" borderId="15" xfId="0" applyFont="1" applyFill="1" applyBorder="1" applyAlignment="1">
      <alignment horizontal="left" vertical="center" wrapText="1"/>
    </xf>
    <xf numFmtId="0" fontId="38" fillId="6" borderId="16" xfId="0" applyFont="1" applyFill="1" applyBorder="1" applyAlignment="1">
      <alignment horizontal="left" vertical="top" wrapText="1"/>
    </xf>
    <xf numFmtId="0" fontId="38" fillId="6" borderId="18" xfId="0" applyFont="1" applyFill="1" applyBorder="1" applyAlignment="1">
      <alignment horizontal="left" vertical="top" wrapText="1"/>
    </xf>
    <xf numFmtId="0" fontId="38" fillId="6" borderId="19" xfId="0" applyFont="1" applyFill="1" applyBorder="1" applyAlignment="1">
      <alignment horizontal="left" vertical="top" wrapText="1"/>
    </xf>
    <xf numFmtId="0" fontId="38" fillId="6" borderId="21" xfId="0" applyFont="1" applyFill="1" applyBorder="1" applyAlignment="1">
      <alignment horizontal="left" vertical="top" wrapText="1"/>
    </xf>
    <xf numFmtId="0" fontId="3" fillId="2" borderId="16" xfId="0" applyFont="1" applyFill="1" applyBorder="1" applyAlignment="1" applyProtection="1">
      <alignment horizontal="left" vertical="top" wrapText="1"/>
      <protection locked="0"/>
    </xf>
    <xf numFmtId="0" fontId="27" fillId="0" borderId="15" xfId="0" applyFont="1" applyBorder="1" applyAlignment="1">
      <alignment horizontal="left" vertical="top" wrapText="1"/>
    </xf>
    <xf numFmtId="0" fontId="27" fillId="0" borderId="19" xfId="0" applyFont="1" applyBorder="1" applyAlignment="1">
      <alignment horizontal="left" vertical="top"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27" fillId="0" borderId="22" xfId="0" applyFont="1" applyBorder="1" applyAlignment="1">
      <alignment horizontal="left" vertical="top" wrapText="1"/>
    </xf>
    <xf numFmtId="0" fontId="27" fillId="0" borderId="26" xfId="0" applyFont="1" applyBorder="1" applyAlignment="1">
      <alignment horizontal="left" vertical="top" wrapText="1"/>
    </xf>
    <xf numFmtId="0" fontId="27" fillId="0" borderId="23" xfId="0" applyFont="1" applyBorder="1" applyAlignment="1">
      <alignment horizontal="left" vertical="top" wrapText="1"/>
    </xf>
    <xf numFmtId="0" fontId="39" fillId="0" borderId="15" xfId="0" applyFont="1" applyBorder="1" applyAlignment="1">
      <alignment horizontal="center" vertical="top"/>
    </xf>
    <xf numFmtId="0" fontId="27" fillId="0" borderId="59" xfId="0" applyFont="1" applyBorder="1" applyAlignment="1">
      <alignment horizontal="left" vertical="top" wrapText="1"/>
    </xf>
    <xf numFmtId="0" fontId="27" fillId="0" borderId="62" xfId="0" applyFont="1" applyBorder="1" applyAlignment="1">
      <alignment horizontal="left" vertical="top" wrapText="1"/>
    </xf>
    <xf numFmtId="0" fontId="27" fillId="0" borderId="49" xfId="0" applyFont="1" applyBorder="1" applyAlignment="1">
      <alignment horizontal="left" vertical="top" wrapText="1"/>
    </xf>
    <xf numFmtId="0" fontId="27" fillId="0" borderId="50" xfId="0" applyFont="1" applyBorder="1" applyAlignment="1">
      <alignment horizontal="left" vertical="top" wrapText="1"/>
    </xf>
    <xf numFmtId="0" fontId="27" fillId="0" borderId="48" xfId="0" applyFont="1" applyBorder="1" applyAlignment="1">
      <alignment horizontal="left" vertical="top" wrapText="1"/>
    </xf>
    <xf numFmtId="0" fontId="27" fillId="0" borderId="41" xfId="0" applyFont="1" applyBorder="1" applyAlignment="1">
      <alignment horizontal="left" vertical="top" wrapText="1"/>
    </xf>
    <xf numFmtId="0" fontId="27" fillId="0" borderId="30" xfId="0" applyFont="1" applyBorder="1" applyAlignment="1">
      <alignment horizontal="left" vertical="top" wrapText="1"/>
    </xf>
    <xf numFmtId="0" fontId="27" fillId="0" borderId="31" xfId="0" applyFont="1" applyBorder="1" applyAlignment="1">
      <alignment horizontal="left" vertical="top" wrapText="1"/>
    </xf>
    <xf numFmtId="0" fontId="38" fillId="7" borderId="7" xfId="0" applyFont="1" applyFill="1" applyBorder="1" applyAlignment="1">
      <alignment horizontal="center" vertical="top" wrapText="1"/>
    </xf>
    <xf numFmtId="0" fontId="38" fillId="7" borderId="43" xfId="0" applyFont="1" applyFill="1" applyBorder="1" applyAlignment="1">
      <alignment horizontal="center" vertical="top" wrapText="1"/>
    </xf>
    <xf numFmtId="0" fontId="38" fillId="7" borderId="10" xfId="0" applyFont="1" applyFill="1" applyBorder="1" applyAlignment="1">
      <alignment horizontal="center" vertical="top" wrapText="1"/>
    </xf>
    <xf numFmtId="0" fontId="38" fillId="7" borderId="47" xfId="0" applyFont="1" applyFill="1" applyBorder="1" applyAlignment="1">
      <alignment horizontal="center" vertical="top" wrapText="1"/>
    </xf>
    <xf numFmtId="0" fontId="38" fillId="7" borderId="51" xfId="0" applyFont="1" applyFill="1" applyBorder="1" applyAlignment="1">
      <alignment horizontal="center" vertical="top" wrapText="1"/>
    </xf>
    <xf numFmtId="0" fontId="38" fillId="7" borderId="58" xfId="0" applyFont="1" applyFill="1" applyBorder="1" applyAlignment="1">
      <alignment horizontal="center" vertical="top" wrapText="1"/>
    </xf>
    <xf numFmtId="0" fontId="37" fillId="3" borderId="7" xfId="0" applyFont="1" applyFill="1" applyBorder="1" applyAlignment="1">
      <alignment horizontal="left" vertical="top" wrapText="1"/>
    </xf>
    <xf numFmtId="0" fontId="37" fillId="3" borderId="8" xfId="0" applyFont="1" applyFill="1" applyBorder="1" applyAlignment="1">
      <alignment horizontal="left" vertical="top" wrapText="1"/>
    </xf>
    <xf numFmtId="0" fontId="37" fillId="3" borderId="10" xfId="0" applyFont="1" applyFill="1" applyBorder="1" applyAlignment="1">
      <alignment horizontal="left" vertical="top" wrapText="1"/>
    </xf>
    <xf numFmtId="0" fontId="37" fillId="3" borderId="11" xfId="0" applyFont="1" applyFill="1" applyBorder="1" applyAlignment="1">
      <alignment horizontal="left" vertical="top" wrapText="1"/>
    </xf>
    <xf numFmtId="0" fontId="37" fillId="7" borderId="33" xfId="0" applyFont="1" applyFill="1" applyBorder="1" applyAlignment="1" applyProtection="1">
      <alignment horizontal="left" vertical="center" wrapText="1"/>
    </xf>
    <xf numFmtId="0" fontId="37" fillId="7" borderId="21" xfId="0" applyFont="1" applyFill="1" applyBorder="1" applyAlignment="1" applyProtection="1">
      <alignment horizontal="left" vertical="center" wrapText="1"/>
    </xf>
    <xf numFmtId="0" fontId="34" fillId="7" borderId="38" xfId="0" applyFont="1" applyFill="1" applyBorder="1" applyAlignment="1">
      <alignment horizontal="left"/>
    </xf>
    <xf numFmtId="0" fontId="34" fillId="7" borderId="18" xfId="0" applyFont="1" applyFill="1" applyBorder="1" applyAlignment="1">
      <alignment horizontal="left"/>
    </xf>
    <xf numFmtId="0" fontId="38" fillId="3" borderId="4" xfId="0" applyFont="1" applyFill="1" applyBorder="1" applyAlignment="1">
      <alignment horizontal="left" vertical="center" wrapText="1"/>
    </xf>
    <xf numFmtId="0" fontId="38" fillId="3" borderId="44" xfId="0" applyFont="1" applyFill="1" applyBorder="1" applyAlignment="1">
      <alignment horizontal="left" vertical="center" wrapText="1"/>
    </xf>
    <xf numFmtId="0" fontId="27" fillId="0" borderId="39" xfId="0" applyFont="1" applyBorder="1" applyAlignment="1">
      <alignment horizontal="left" vertical="top" wrapText="1"/>
    </xf>
    <xf numFmtId="0" fontId="27" fillId="0" borderId="27" xfId="0" applyFont="1" applyBorder="1" applyAlignment="1">
      <alignment horizontal="left" vertical="top" wrapText="1"/>
    </xf>
    <xf numFmtId="0" fontId="27" fillId="0" borderId="28" xfId="0" applyFont="1" applyBorder="1" applyAlignment="1">
      <alignment horizontal="left" vertical="top" wrapText="1"/>
    </xf>
    <xf numFmtId="167" fontId="6" fillId="0" borderId="40" xfId="2" applyNumberFormat="1" applyFont="1" applyBorder="1" applyAlignment="1">
      <alignment horizontal="center"/>
    </xf>
    <xf numFmtId="167" fontId="6" fillId="0" borderId="15" xfId="2" applyNumberFormat="1" applyFont="1" applyBorder="1" applyAlignment="1">
      <alignment horizontal="center"/>
    </xf>
    <xf numFmtId="0" fontId="37" fillId="2" borderId="7" xfId="0" applyFont="1" applyFill="1" applyBorder="1" applyAlignment="1" applyProtection="1">
      <alignment horizontal="left" vertical="top" wrapText="1"/>
    </xf>
    <xf numFmtId="0" fontId="37" fillId="2" borderId="9" xfId="0" applyFont="1" applyFill="1" applyBorder="1" applyAlignment="1" applyProtection="1">
      <alignment horizontal="left" vertical="top" wrapText="1"/>
    </xf>
    <xf numFmtId="0" fontId="37" fillId="2" borderId="8" xfId="0" applyFont="1" applyFill="1" applyBorder="1" applyAlignment="1" applyProtection="1">
      <alignment horizontal="left" vertical="top" wrapText="1"/>
    </xf>
    <xf numFmtId="0" fontId="27" fillId="0" borderId="33" xfId="0" applyFont="1" applyBorder="1" applyAlignment="1">
      <alignment horizontal="left" vertical="top" wrapText="1"/>
    </xf>
    <xf numFmtId="0" fontId="27" fillId="0" borderId="60" xfId="0" applyFont="1" applyBorder="1" applyAlignment="1">
      <alignment horizontal="left" vertical="top" wrapText="1"/>
    </xf>
    <xf numFmtId="167" fontId="6" fillId="0" borderId="29" xfId="2" applyNumberFormat="1" applyFont="1" applyBorder="1" applyAlignment="1">
      <alignment horizontal="center"/>
    </xf>
    <xf numFmtId="0" fontId="27" fillId="0" borderId="61" xfId="0" applyFont="1" applyBorder="1" applyAlignment="1">
      <alignment horizontal="left" vertical="top" wrapText="1"/>
    </xf>
    <xf numFmtId="0" fontId="27" fillId="0" borderId="63" xfId="0" applyFont="1" applyBorder="1" applyAlignment="1">
      <alignment horizontal="left" vertical="top" wrapText="1"/>
    </xf>
    <xf numFmtId="0" fontId="35" fillId="6" borderId="27" xfId="0" applyFont="1" applyFill="1" applyBorder="1" applyAlignment="1">
      <alignment horizontal="center" vertical="center" wrapText="1"/>
    </xf>
    <xf numFmtId="0" fontId="35" fillId="6" borderId="28" xfId="0" applyFont="1" applyFill="1" applyBorder="1" applyAlignment="1">
      <alignment horizontal="center" vertical="center" wrapText="1"/>
    </xf>
    <xf numFmtId="0" fontId="35" fillId="6" borderId="39" xfId="0" applyFont="1" applyFill="1" applyBorder="1" applyAlignment="1">
      <alignment horizontal="center" vertical="center" wrapText="1"/>
    </xf>
    <xf numFmtId="0" fontId="38" fillId="7" borderId="38" xfId="0" applyFont="1" applyFill="1" applyBorder="1" applyAlignment="1">
      <alignment horizontal="left" vertical="center" wrapText="1"/>
    </xf>
    <xf numFmtId="0" fontId="38" fillId="7" borderId="17" xfId="0" applyFont="1" applyFill="1" applyBorder="1" applyAlignment="1">
      <alignment horizontal="left" vertical="center" wrapText="1"/>
    </xf>
    <xf numFmtId="0" fontId="38" fillId="7" borderId="33" xfId="0" applyFont="1" applyFill="1" applyBorder="1" applyAlignment="1">
      <alignment horizontal="left" vertical="center" wrapText="1"/>
    </xf>
    <xf numFmtId="0" fontId="38" fillId="7" borderId="20" xfId="0" applyFont="1" applyFill="1" applyBorder="1" applyAlignment="1">
      <alignment horizontal="left" vertical="center" wrapText="1"/>
    </xf>
    <xf numFmtId="168" fontId="6" fillId="0" borderId="40" xfId="2" applyNumberFormat="1" applyFont="1" applyBorder="1" applyAlignment="1">
      <alignment horizontal="center"/>
    </xf>
    <xf numFmtId="168" fontId="6" fillId="0" borderId="15" xfId="2" applyNumberFormat="1" applyFont="1" applyBorder="1" applyAlignment="1">
      <alignment horizontal="center"/>
    </xf>
    <xf numFmtId="0" fontId="36" fillId="3" borderId="64"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7" fillId="0" borderId="40" xfId="0" applyFont="1" applyFill="1" applyBorder="1" applyAlignment="1" applyProtection="1">
      <alignment horizontal="left" vertical="top" wrapText="1"/>
    </xf>
    <xf numFmtId="0" fontId="37" fillId="0" borderId="15" xfId="0" applyFont="1" applyFill="1" applyBorder="1" applyAlignment="1" applyProtection="1">
      <alignment horizontal="left" vertical="top" wrapText="1"/>
    </xf>
    <xf numFmtId="0" fontId="37" fillId="7" borderId="22" xfId="0" applyFont="1" applyFill="1" applyBorder="1" applyAlignment="1">
      <alignment horizontal="center" vertical="top" wrapText="1"/>
    </xf>
    <xf numFmtId="0" fontId="37" fillId="3" borderId="40" xfId="0" applyFont="1" applyFill="1" applyBorder="1" applyAlignment="1">
      <alignment horizontal="left" vertical="center" wrapText="1"/>
    </xf>
    <xf numFmtId="0" fontId="37" fillId="3" borderId="22" xfId="0" applyFont="1" applyFill="1" applyBorder="1" applyAlignment="1">
      <alignment horizontal="left" vertical="center" wrapText="1"/>
    </xf>
    <xf numFmtId="0" fontId="38" fillId="7" borderId="40" xfId="0" applyFont="1" applyFill="1" applyBorder="1" applyAlignment="1">
      <alignment horizontal="left" vertical="center" wrapText="1"/>
    </xf>
    <xf numFmtId="0" fontId="38" fillId="7" borderId="15" xfId="0" applyFont="1" applyFill="1" applyBorder="1" applyAlignment="1">
      <alignment horizontal="left" vertical="center" wrapText="1"/>
    </xf>
    <xf numFmtId="0" fontId="38" fillId="7" borderId="22" xfId="0" applyFont="1" applyFill="1" applyBorder="1" applyAlignment="1">
      <alignment horizontal="left" vertical="center" wrapText="1"/>
    </xf>
    <xf numFmtId="0" fontId="35" fillId="6" borderId="64"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8" fillId="7" borderId="19" xfId="0" applyFont="1" applyFill="1" applyBorder="1" applyAlignment="1">
      <alignment horizontal="left" vertical="center" wrapText="1"/>
    </xf>
    <xf numFmtId="1" fontId="6" fillId="0" borderId="40" xfId="2" applyNumberFormat="1" applyFont="1" applyBorder="1" applyAlignment="1">
      <alignment horizontal="center"/>
    </xf>
    <xf numFmtId="1" fontId="6" fillId="0" borderId="15" xfId="2" applyNumberFormat="1" applyFont="1" applyBorder="1" applyAlignment="1">
      <alignment horizontal="center"/>
    </xf>
    <xf numFmtId="0" fontId="37" fillId="3" borderId="7" xfId="0" applyFont="1" applyFill="1" applyBorder="1" applyAlignment="1">
      <alignment horizontal="left" vertical="center" wrapText="1"/>
    </xf>
    <xf numFmtId="0" fontId="37" fillId="3" borderId="9"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37" fillId="3" borderId="0" xfId="0" applyFont="1" applyFill="1" applyBorder="1" applyAlignment="1">
      <alignment horizontal="left" vertical="center" wrapText="1"/>
    </xf>
    <xf numFmtId="0" fontId="37" fillId="0" borderId="13" xfId="0" applyFont="1" applyFill="1" applyBorder="1" applyAlignment="1" applyProtection="1">
      <alignment horizontal="left" vertical="center" wrapText="1"/>
    </xf>
    <xf numFmtId="0" fontId="37" fillId="0" borderId="32" xfId="0" applyFont="1" applyFill="1" applyBorder="1" applyAlignment="1" applyProtection="1">
      <alignment horizontal="left" vertical="center" wrapText="1"/>
    </xf>
    <xf numFmtId="0" fontId="37" fillId="0" borderId="33"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7" fillId="0" borderId="38" xfId="0" applyFont="1" applyFill="1" applyBorder="1" applyAlignment="1" applyProtection="1">
      <alignment horizontal="left" vertical="center" wrapText="1"/>
    </xf>
    <xf numFmtId="0" fontId="37" fillId="0" borderId="18" xfId="0" applyFont="1" applyFill="1" applyBorder="1" applyAlignment="1" applyProtection="1">
      <alignment horizontal="left" vertical="center" wrapText="1"/>
    </xf>
    <xf numFmtId="0" fontId="37" fillId="0" borderId="10" xfId="0" applyFont="1" applyFill="1" applyBorder="1" applyAlignment="1" applyProtection="1">
      <alignment horizontal="left" vertical="center" wrapText="1"/>
    </xf>
    <xf numFmtId="0" fontId="37" fillId="0" borderId="47" xfId="0" applyFont="1" applyFill="1" applyBorder="1" applyAlignment="1" applyProtection="1">
      <alignment horizontal="left" vertical="center" wrapText="1"/>
    </xf>
    <xf numFmtId="0" fontId="38" fillId="7" borderId="58" xfId="0" applyFont="1" applyFill="1" applyBorder="1" applyAlignment="1">
      <alignment horizontal="left" vertical="center" wrapText="1"/>
    </xf>
    <xf numFmtId="0" fontId="7" fillId="7" borderId="38" xfId="0" applyFont="1" applyFill="1" applyBorder="1" applyAlignment="1">
      <alignment horizontal="right" vertical="top" wrapText="1"/>
    </xf>
    <xf numFmtId="0" fontId="7" fillId="7" borderId="10" xfId="0" applyFont="1" applyFill="1" applyBorder="1" applyAlignment="1">
      <alignment horizontal="right" vertical="top" wrapText="1"/>
    </xf>
    <xf numFmtId="0" fontId="37" fillId="3" borderId="10" xfId="0" applyFont="1" applyFill="1" applyBorder="1" applyAlignment="1">
      <alignment horizontal="left" vertical="center" wrapText="1"/>
    </xf>
    <xf numFmtId="0" fontId="37" fillId="3" borderId="12" xfId="0" applyFont="1" applyFill="1" applyBorder="1" applyAlignment="1">
      <alignment horizontal="left" vertical="center" wrapText="1"/>
    </xf>
    <xf numFmtId="172" fontId="6" fillId="0" borderId="15" xfId="2" applyNumberFormat="1" applyFont="1" applyBorder="1" applyAlignment="1">
      <alignment horizontal="center"/>
    </xf>
    <xf numFmtId="0" fontId="7" fillId="7" borderId="33" xfId="0" applyFont="1" applyFill="1" applyBorder="1" applyAlignment="1">
      <alignment horizontal="right" vertical="top" wrapText="1"/>
    </xf>
    <xf numFmtId="0" fontId="38" fillId="7" borderId="12" xfId="0" applyFont="1" applyFill="1" applyBorder="1" applyAlignment="1">
      <alignment horizontal="left" vertical="top" wrapText="1"/>
    </xf>
    <xf numFmtId="172" fontId="6" fillId="0" borderId="40" xfId="2" applyNumberFormat="1" applyFont="1" applyBorder="1" applyAlignment="1">
      <alignment horizontal="center"/>
    </xf>
    <xf numFmtId="0" fontId="35" fillId="6" borderId="7" xfId="0" applyFont="1" applyFill="1" applyBorder="1" applyAlignment="1">
      <alignment horizontal="center" vertical="center" wrapText="1"/>
    </xf>
    <xf numFmtId="0" fontId="35" fillId="6" borderId="43" xfId="0" applyFont="1" applyFill="1" applyBorder="1" applyAlignment="1">
      <alignment horizontal="center" vertical="center" wrapText="1"/>
    </xf>
    <xf numFmtId="174" fontId="38" fillId="2" borderId="23" xfId="2" applyNumberFormat="1" applyFont="1" applyFill="1" applyBorder="1" applyAlignment="1">
      <alignment horizontal="center" vertical="center" wrapText="1"/>
    </xf>
    <xf numFmtId="174" fontId="38" fillId="2" borderId="15" xfId="2" applyNumberFormat="1" applyFont="1" applyFill="1" applyBorder="1" applyAlignment="1">
      <alignment horizontal="center" vertical="center" wrapText="1"/>
    </xf>
    <xf numFmtId="174" fontId="38" fillId="2" borderId="22" xfId="2" applyNumberFormat="1" applyFont="1" applyFill="1" applyBorder="1" applyAlignment="1">
      <alignment horizontal="center" vertical="center" wrapText="1"/>
    </xf>
    <xf numFmtId="174" fontId="38" fillId="2" borderId="29" xfId="2" applyNumberFormat="1" applyFont="1" applyFill="1" applyBorder="1" applyAlignment="1">
      <alignment horizontal="center" vertical="center" wrapText="1"/>
    </xf>
    <xf numFmtId="0" fontId="37" fillId="7" borderId="4" xfId="0" applyFont="1" applyFill="1" applyBorder="1" applyAlignment="1" applyProtection="1">
      <alignment horizontal="left" vertical="center" wrapText="1"/>
      <protection locked="0"/>
    </xf>
    <xf numFmtId="0" fontId="37" fillId="7" borderId="5" xfId="0" applyFont="1" applyFill="1" applyBorder="1" applyAlignment="1" applyProtection="1">
      <alignment horizontal="left" vertical="center" wrapText="1"/>
      <protection locked="0"/>
    </xf>
    <xf numFmtId="0" fontId="37" fillId="7" borderId="6" xfId="0" applyFont="1" applyFill="1" applyBorder="1" applyAlignment="1" applyProtection="1">
      <alignment horizontal="left" vertical="center" wrapText="1"/>
      <protection locked="0"/>
    </xf>
    <xf numFmtId="0" fontId="35" fillId="6" borderId="9" xfId="0" applyFont="1" applyFill="1" applyBorder="1" applyAlignment="1">
      <alignment horizontal="center" vertical="center" wrapText="1"/>
    </xf>
    <xf numFmtId="173" fontId="38" fillId="2" borderId="18" xfId="2" applyNumberFormat="1" applyFont="1" applyFill="1" applyBorder="1" applyAlignment="1">
      <alignment horizontal="center" vertical="center" wrapText="1"/>
    </xf>
    <xf numFmtId="173" fontId="38" fillId="2" borderId="24" xfId="2" applyNumberFormat="1" applyFont="1" applyFill="1" applyBorder="1" applyAlignment="1">
      <alignment horizontal="center" vertical="center" wrapText="1"/>
    </xf>
    <xf numFmtId="173" fontId="38" fillId="2" borderId="16" xfId="2" applyNumberFormat="1" applyFont="1" applyFill="1" applyBorder="1" applyAlignment="1">
      <alignment horizontal="center" vertical="center" wrapText="1"/>
    </xf>
    <xf numFmtId="173" fontId="38" fillId="2" borderId="42" xfId="2" applyNumberFormat="1" applyFont="1" applyFill="1" applyBorder="1" applyAlignment="1">
      <alignment horizontal="center" vertical="center" wrapText="1"/>
    </xf>
    <xf numFmtId="0" fontId="38" fillId="7" borderId="51" xfId="0" applyFont="1" applyFill="1" applyBorder="1" applyAlignment="1">
      <alignment horizontal="left" vertical="top" wrapText="1"/>
    </xf>
    <xf numFmtId="0" fontId="38" fillId="7" borderId="46" xfId="0" applyFont="1" applyFill="1" applyBorder="1" applyAlignment="1">
      <alignment horizontal="left" vertical="top" wrapText="1"/>
    </xf>
    <xf numFmtId="49" fontId="38" fillId="2" borderId="10" xfId="2" applyNumberFormat="1" applyFont="1" applyFill="1" applyBorder="1" applyAlignment="1" applyProtection="1">
      <alignment horizontal="right" vertical="center" wrapText="1"/>
    </xf>
    <xf numFmtId="49" fontId="38" fillId="2" borderId="12" xfId="2" applyNumberFormat="1" applyFont="1" applyFill="1" applyBorder="1" applyAlignment="1" applyProtection="1">
      <alignment horizontal="right" vertical="center" wrapText="1"/>
    </xf>
    <xf numFmtId="49" fontId="38" fillId="2" borderId="11" xfId="2" applyNumberFormat="1" applyFont="1" applyFill="1" applyBorder="1" applyAlignment="1" applyProtection="1">
      <alignment horizontal="right" vertical="center" wrapText="1"/>
    </xf>
    <xf numFmtId="43" fontId="38" fillId="2" borderId="7" xfId="2" applyFont="1" applyFill="1" applyBorder="1" applyAlignment="1" applyProtection="1">
      <alignment horizontal="left" vertical="center" wrapText="1"/>
    </xf>
    <xf numFmtId="43" fontId="38" fillId="2" borderId="9" xfId="2" applyFont="1" applyFill="1" applyBorder="1" applyAlignment="1" applyProtection="1">
      <alignment horizontal="left" vertical="center" wrapText="1"/>
    </xf>
    <xf numFmtId="43" fontId="38" fillId="2" borderId="8" xfId="2" applyFont="1" applyFill="1" applyBorder="1" applyAlignment="1" applyProtection="1">
      <alignment horizontal="left" vertical="center" wrapText="1"/>
    </xf>
    <xf numFmtId="43" fontId="38" fillId="2" borderId="4" xfId="2" applyFont="1" applyFill="1" applyBorder="1" applyAlignment="1" applyProtection="1">
      <alignment horizontal="right" vertical="center" wrapText="1"/>
    </xf>
    <xf numFmtId="43" fontId="38" fillId="2" borderId="5" xfId="2" applyFont="1" applyFill="1" applyBorder="1" applyAlignment="1" applyProtection="1">
      <alignment horizontal="right" vertical="center" wrapText="1"/>
    </xf>
    <xf numFmtId="43" fontId="38" fillId="2" borderId="6" xfId="2" applyFont="1" applyFill="1" applyBorder="1" applyAlignment="1" applyProtection="1">
      <alignment horizontal="right" vertical="center" wrapText="1"/>
    </xf>
    <xf numFmtId="0" fontId="38" fillId="3" borderId="7" xfId="0" applyFont="1" applyFill="1" applyBorder="1" applyAlignment="1">
      <alignment horizontal="left" vertical="top" wrapText="1"/>
    </xf>
    <xf numFmtId="0" fontId="38" fillId="3" borderId="8" xfId="0" applyFont="1" applyFill="1" applyBorder="1" applyAlignment="1">
      <alignment horizontal="left" vertical="top" wrapText="1"/>
    </xf>
    <xf numFmtId="0" fontId="38" fillId="2" borderId="4" xfId="0" applyFont="1" applyFill="1" applyBorder="1" applyAlignment="1" applyProtection="1">
      <alignment horizontal="left" vertical="center" wrapText="1"/>
    </xf>
    <xf numFmtId="0" fontId="38" fillId="2" borderId="5" xfId="0" applyFont="1" applyFill="1" applyBorder="1" applyAlignment="1" applyProtection="1">
      <alignment horizontal="left" vertical="center" wrapText="1"/>
    </xf>
    <xf numFmtId="0" fontId="38" fillId="2" borderId="6" xfId="0" applyFont="1" applyFill="1" applyBorder="1" applyAlignment="1" applyProtection="1">
      <alignment horizontal="left" vertical="center" wrapText="1"/>
    </xf>
    <xf numFmtId="43" fontId="38" fillId="2" borderId="54" xfId="0" applyNumberFormat="1" applyFont="1" applyFill="1" applyBorder="1" applyAlignment="1" applyProtection="1">
      <alignment horizontal="center" vertical="center" wrapText="1"/>
    </xf>
    <xf numFmtId="0" fontId="38" fillId="2" borderId="5"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0" fontId="35" fillId="6" borderId="35" xfId="0" applyFont="1" applyFill="1" applyBorder="1" applyAlignment="1">
      <alignment horizontal="center" vertical="center" wrapText="1"/>
    </xf>
    <xf numFmtId="0" fontId="35" fillId="6" borderId="36" xfId="0" applyFont="1" applyFill="1" applyBorder="1" applyAlignment="1">
      <alignment horizontal="center" vertical="center" wrapText="1"/>
    </xf>
    <xf numFmtId="0" fontId="35" fillId="6" borderId="34"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52" xfId="0" applyFont="1" applyFill="1" applyBorder="1" applyAlignment="1">
      <alignment horizontal="center" vertical="center" wrapText="1"/>
    </xf>
    <xf numFmtId="0" fontId="38" fillId="3" borderId="7" xfId="0" applyFont="1" applyFill="1" applyBorder="1" applyAlignment="1">
      <alignment horizontal="left" vertical="center" wrapText="1"/>
    </xf>
    <xf numFmtId="0" fontId="38" fillId="3" borderId="9" xfId="0" applyFont="1" applyFill="1" applyBorder="1" applyAlignment="1">
      <alignment horizontal="left" vertical="center" wrapText="1"/>
    </xf>
    <xf numFmtId="43" fontId="38" fillId="2" borderId="10" xfId="2" applyFont="1" applyFill="1" applyBorder="1" applyAlignment="1" applyProtection="1">
      <alignment horizontal="left" vertical="center" wrapText="1"/>
    </xf>
    <xf numFmtId="43" fontId="38" fillId="2" borderId="12" xfId="2" applyFont="1" applyFill="1" applyBorder="1" applyAlignment="1" applyProtection="1">
      <alignment horizontal="left" vertical="center" wrapText="1"/>
    </xf>
    <xf numFmtId="43" fontId="38" fillId="2" borderId="11" xfId="2" applyFont="1" applyFill="1" applyBorder="1" applyAlignment="1" applyProtection="1">
      <alignment horizontal="left" vertical="center" wrapText="1"/>
    </xf>
    <xf numFmtId="0" fontId="38" fillId="3" borderId="13" xfId="0" applyFont="1" applyFill="1" applyBorder="1" applyAlignment="1">
      <alignment horizontal="left" vertical="center" wrapText="1"/>
    </xf>
    <xf numFmtId="0" fontId="38" fillId="3" borderId="0" xfId="0" applyFont="1" applyFill="1" applyBorder="1" applyAlignment="1">
      <alignment horizontal="left" vertical="center" wrapText="1"/>
    </xf>
    <xf numFmtId="0" fontId="37" fillId="6" borderId="4" xfId="0" applyFont="1" applyFill="1" applyBorder="1" applyAlignment="1">
      <alignment horizontal="left" vertical="center" wrapText="1"/>
    </xf>
    <xf numFmtId="0" fontId="37" fillId="6" borderId="6" xfId="0" applyFont="1" applyFill="1" applyBorder="1" applyAlignment="1">
      <alignment horizontal="left" vertical="center" wrapText="1"/>
    </xf>
    <xf numFmtId="168" fontId="6" fillId="0" borderId="29" xfId="2" applyNumberFormat="1" applyFont="1" applyBorder="1" applyAlignment="1">
      <alignment horizontal="center"/>
    </xf>
    <xf numFmtId="168" fontId="6" fillId="0" borderId="39" xfId="2" applyNumberFormat="1" applyFont="1" applyBorder="1" applyAlignment="1">
      <alignment horizontal="center"/>
    </xf>
    <xf numFmtId="168" fontId="6" fillId="0" borderId="27" xfId="2" applyNumberFormat="1" applyFont="1" applyBorder="1" applyAlignment="1">
      <alignment horizontal="center"/>
    </xf>
    <xf numFmtId="168" fontId="6" fillId="0" borderId="28" xfId="2" applyNumberFormat="1" applyFont="1" applyBorder="1" applyAlignment="1">
      <alignment horizontal="center"/>
    </xf>
    <xf numFmtId="0" fontId="38" fillId="7" borderId="7" xfId="0" applyFont="1" applyFill="1" applyBorder="1" applyAlignment="1">
      <alignment horizontal="left" vertical="top" wrapText="1"/>
    </xf>
    <xf numFmtId="0" fontId="38" fillId="7" borderId="9" xfId="0" applyFont="1" applyFill="1" applyBorder="1" applyAlignment="1">
      <alignment horizontal="left" vertical="top" wrapText="1"/>
    </xf>
    <xf numFmtId="0" fontId="38" fillId="7" borderId="13" xfId="0" applyFont="1" applyFill="1" applyBorder="1" applyAlignment="1">
      <alignment horizontal="left" vertical="top" wrapText="1"/>
    </xf>
    <xf numFmtId="0" fontId="38" fillId="7" borderId="0" xfId="0" applyFont="1" applyFill="1" applyBorder="1" applyAlignment="1">
      <alignment horizontal="left" vertical="top" wrapText="1"/>
    </xf>
    <xf numFmtId="0" fontId="38" fillId="7" borderId="38" xfId="0" applyFont="1" applyFill="1" applyBorder="1" applyAlignment="1">
      <alignment horizontal="center" vertical="top" wrapText="1"/>
    </xf>
    <xf numFmtId="0" fontId="38" fillId="7" borderId="17" xfId="0" applyFont="1" applyFill="1" applyBorder="1" applyAlignment="1">
      <alignment horizontal="center" vertical="top" wrapText="1"/>
    </xf>
    <xf numFmtId="0" fontId="38" fillId="7" borderId="53" xfId="0" applyFont="1" applyFill="1" applyBorder="1" applyAlignment="1">
      <alignment horizontal="center" vertical="top" wrapText="1"/>
    </xf>
    <xf numFmtId="0" fontId="38" fillId="7" borderId="12" xfId="0" applyFont="1" applyFill="1" applyBorder="1" applyAlignment="1">
      <alignment horizontal="center" vertical="top" wrapText="1"/>
    </xf>
    <xf numFmtId="0" fontId="38" fillId="7" borderId="11" xfId="0" applyFont="1" applyFill="1" applyBorder="1" applyAlignment="1">
      <alignment horizontal="center" vertical="top" wrapText="1"/>
    </xf>
    <xf numFmtId="0" fontId="36" fillId="5" borderId="4" xfId="0" applyFont="1" applyFill="1" applyBorder="1" applyAlignment="1">
      <alignment vertical="center" wrapText="1"/>
    </xf>
    <xf numFmtId="0" fontId="36" fillId="5" borderId="5" xfId="0" applyFont="1" applyFill="1" applyBorder="1" applyAlignment="1">
      <alignment vertical="center" wrapText="1"/>
    </xf>
    <xf numFmtId="0" fontId="36" fillId="5" borderId="6" xfId="0" applyFont="1" applyFill="1" applyBorder="1" applyAlignment="1">
      <alignment vertical="center" wrapText="1"/>
    </xf>
    <xf numFmtId="0" fontId="55" fillId="12" borderId="1" xfId="0" applyFont="1" applyFill="1" applyBorder="1" applyAlignment="1">
      <alignment vertical="center" wrapText="1"/>
    </xf>
    <xf numFmtId="0" fontId="55" fillId="12" borderId="2" xfId="0" applyFont="1" applyFill="1" applyBorder="1" applyAlignment="1">
      <alignment vertical="center" wrapText="1"/>
    </xf>
    <xf numFmtId="0" fontId="55" fillId="12" borderId="3" xfId="0" applyFont="1" applyFill="1" applyBorder="1" applyAlignment="1">
      <alignment vertical="center" wrapText="1"/>
    </xf>
    <xf numFmtId="0" fontId="37" fillId="3" borderId="4" xfId="0" applyFont="1" applyFill="1" applyBorder="1" applyAlignment="1">
      <alignment vertical="center" wrapText="1"/>
    </xf>
    <xf numFmtId="0" fontId="37" fillId="3" borderId="6" xfId="0" applyFont="1" applyFill="1" applyBorder="1" applyAlignment="1">
      <alignment vertical="center" wrapText="1"/>
    </xf>
    <xf numFmtId="14" fontId="37" fillId="2" borderId="7" xfId="0" applyNumberFormat="1" applyFont="1" applyFill="1" applyBorder="1" applyAlignment="1" applyProtection="1">
      <alignment horizontal="left" vertical="center" wrapText="1"/>
    </xf>
    <xf numFmtId="14" fontId="37" fillId="2" borderId="9" xfId="0" applyNumberFormat="1" applyFont="1" applyFill="1" applyBorder="1" applyAlignment="1" applyProtection="1">
      <alignment horizontal="left" vertical="center" wrapText="1"/>
    </xf>
    <xf numFmtId="14" fontId="37" fillId="2" borderId="8" xfId="0" applyNumberFormat="1" applyFont="1" applyFill="1" applyBorder="1" applyAlignment="1" applyProtection="1">
      <alignment horizontal="left" vertical="center" wrapText="1"/>
    </xf>
    <xf numFmtId="0" fontId="37" fillId="7" borderId="41" xfId="0" applyFont="1" applyFill="1" applyBorder="1" applyAlignment="1" applyProtection="1">
      <alignment horizontal="left" vertical="top" wrapText="1"/>
    </xf>
    <xf numFmtId="0" fontId="37" fillId="7" borderId="30" xfId="0" applyFont="1" applyFill="1" applyBorder="1" applyAlignment="1" applyProtection="1">
      <alignment horizontal="left" vertical="top" wrapText="1"/>
    </xf>
    <xf numFmtId="0" fontId="37" fillId="7" borderId="31" xfId="0" applyFont="1" applyFill="1" applyBorder="1" applyAlignment="1" applyProtection="1">
      <alignment horizontal="left" vertical="top" wrapText="1"/>
    </xf>
    <xf numFmtId="0" fontId="38" fillId="3" borderId="4" xfId="0" applyFont="1" applyFill="1" applyBorder="1" applyAlignment="1">
      <alignment vertical="center" wrapText="1"/>
    </xf>
    <xf numFmtId="0" fontId="38" fillId="3" borderId="6" xfId="0" applyFont="1" applyFill="1" applyBorder="1" applyAlignment="1">
      <alignment vertical="center" wrapText="1"/>
    </xf>
    <xf numFmtId="0" fontId="38" fillId="3" borderId="10" xfId="0" applyFont="1" applyFill="1" applyBorder="1" applyAlignment="1">
      <alignment horizontal="left" vertical="center" wrapText="1"/>
    </xf>
    <xf numFmtId="0" fontId="38" fillId="3" borderId="12" xfId="0" applyFont="1" applyFill="1" applyBorder="1" applyAlignment="1">
      <alignment horizontal="left" vertical="center" wrapText="1"/>
    </xf>
    <xf numFmtId="0" fontId="37" fillId="7" borderId="39" xfId="0" applyFont="1" applyFill="1" applyBorder="1" applyAlignment="1" applyProtection="1">
      <alignment horizontal="left" vertical="top" wrapText="1"/>
    </xf>
    <xf numFmtId="0" fontId="37" fillId="7" borderId="27" xfId="0" applyFont="1" applyFill="1" applyBorder="1" applyAlignment="1" applyProtection="1">
      <alignment horizontal="left" vertical="top" wrapText="1"/>
    </xf>
    <xf numFmtId="0" fontId="37" fillId="7" borderId="28" xfId="0" applyFont="1" applyFill="1" applyBorder="1" applyAlignment="1" applyProtection="1">
      <alignment horizontal="left" vertical="top" wrapText="1"/>
    </xf>
    <xf numFmtId="0" fontId="37" fillId="3" borderId="7" xfId="0" applyFont="1" applyFill="1" applyBorder="1" applyAlignment="1">
      <alignment vertical="top" wrapText="1"/>
    </xf>
    <xf numFmtId="0" fontId="37" fillId="3" borderId="8" xfId="0" applyFont="1" applyFill="1" applyBorder="1" applyAlignment="1">
      <alignment vertical="top" wrapText="1"/>
    </xf>
    <xf numFmtId="0" fontId="37" fillId="2" borderId="4" xfId="0" applyFont="1" applyFill="1" applyBorder="1" applyAlignment="1" applyProtection="1">
      <alignment horizontal="left" vertical="center" wrapText="1"/>
    </xf>
    <xf numFmtId="0" fontId="37" fillId="2" borderId="5" xfId="0" applyFont="1" applyFill="1" applyBorder="1" applyAlignment="1" applyProtection="1">
      <alignment horizontal="left" vertical="center" wrapText="1"/>
    </xf>
    <xf numFmtId="0" fontId="37" fillId="2" borderId="6" xfId="0" applyFont="1" applyFill="1" applyBorder="1" applyAlignment="1" applyProtection="1">
      <alignment horizontal="left" vertical="center" wrapText="1"/>
    </xf>
    <xf numFmtId="0" fontId="36" fillId="5" borderId="7" xfId="0" applyFont="1" applyFill="1" applyBorder="1" applyAlignment="1">
      <alignment vertical="center" wrapText="1"/>
    </xf>
    <xf numFmtId="0" fontId="36" fillId="5" borderId="9" xfId="0" applyFont="1" applyFill="1" applyBorder="1" applyAlignment="1">
      <alignment vertical="center" wrapText="1"/>
    </xf>
    <xf numFmtId="0" fontId="36" fillId="5" borderId="8" xfId="0" applyFont="1" applyFill="1" applyBorder="1" applyAlignment="1">
      <alignment vertical="center" wrapText="1"/>
    </xf>
    <xf numFmtId="0" fontId="37" fillId="3" borderId="5" xfId="0" applyFont="1" applyFill="1" applyBorder="1" applyAlignment="1">
      <alignment vertical="center" wrapText="1"/>
    </xf>
    <xf numFmtId="0" fontId="36" fillId="5" borderId="10" xfId="0" applyFont="1" applyFill="1" applyBorder="1" applyAlignment="1">
      <alignment vertical="center" wrapText="1"/>
    </xf>
    <xf numFmtId="0" fontId="36" fillId="5" borderId="12" xfId="0" applyFont="1" applyFill="1" applyBorder="1" applyAlignment="1">
      <alignment vertical="center" wrapText="1"/>
    </xf>
    <xf numFmtId="0" fontId="36" fillId="5" borderId="0" xfId="0" applyFont="1" applyFill="1" applyBorder="1" applyAlignment="1">
      <alignment vertical="center" wrapText="1"/>
    </xf>
    <xf numFmtId="0" fontId="36" fillId="5" borderId="14" xfId="0" applyFont="1" applyFill="1" applyBorder="1" applyAlignment="1">
      <alignment vertical="center" wrapText="1"/>
    </xf>
    <xf numFmtId="0" fontId="37" fillId="2" borderId="10" xfId="0" applyFont="1" applyFill="1" applyBorder="1" applyAlignment="1" applyProtection="1">
      <alignment horizontal="left" vertical="top" wrapText="1"/>
    </xf>
    <xf numFmtId="0" fontId="37" fillId="2" borderId="12" xfId="0" applyFont="1" applyFill="1" applyBorder="1" applyAlignment="1" applyProtection="1">
      <alignment horizontal="left" vertical="top" wrapText="1"/>
    </xf>
    <xf numFmtId="0" fontId="37" fillId="2" borderId="11" xfId="0" applyFont="1" applyFill="1" applyBorder="1" applyAlignment="1" applyProtection="1">
      <alignment horizontal="left" vertical="top" wrapText="1"/>
    </xf>
    <xf numFmtId="0" fontId="37" fillId="3" borderId="8" xfId="0" applyFont="1" applyFill="1" applyBorder="1" applyAlignment="1">
      <alignment horizontal="left" vertical="center" wrapText="1"/>
    </xf>
    <xf numFmtId="0" fontId="37" fillId="0" borderId="41" xfId="0" applyFont="1" applyFill="1" applyBorder="1" applyAlignment="1" applyProtection="1">
      <alignment horizontal="left" vertical="top" wrapText="1"/>
    </xf>
    <xf numFmtId="0" fontId="37" fillId="0" borderId="30" xfId="0" applyFont="1" applyFill="1" applyBorder="1" applyAlignment="1" applyProtection="1">
      <alignment horizontal="left" vertical="top" wrapText="1"/>
    </xf>
    <xf numFmtId="0" fontId="37" fillId="7" borderId="59" xfId="0" applyFont="1" applyFill="1" applyBorder="1" applyAlignment="1">
      <alignment horizontal="center" vertical="top" wrapText="1"/>
    </xf>
    <xf numFmtId="0" fontId="36" fillId="5" borderId="13" xfId="0" applyFont="1" applyFill="1" applyBorder="1" applyAlignment="1">
      <alignment vertical="center" wrapText="1"/>
    </xf>
    <xf numFmtId="0" fontId="36" fillId="5" borderId="50" xfId="0" applyFont="1" applyFill="1" applyBorder="1" applyAlignment="1">
      <alignment vertical="center" wrapText="1"/>
    </xf>
    <xf numFmtId="0" fontId="36" fillId="5" borderId="26" xfId="0" applyFont="1" applyFill="1" applyBorder="1" applyAlignment="1">
      <alignment vertical="center" wrapText="1"/>
    </xf>
    <xf numFmtId="0" fontId="36" fillId="5" borderId="48" xfId="0" applyFont="1" applyFill="1" applyBorder="1" applyAlignment="1">
      <alignment vertical="center" wrapText="1"/>
    </xf>
    <xf numFmtId="0" fontId="35" fillId="6" borderId="65" xfId="0" applyFont="1" applyFill="1" applyBorder="1" applyAlignment="1">
      <alignment horizontal="center" vertical="center" wrapText="1"/>
    </xf>
    <xf numFmtId="0" fontId="37" fillId="3" borderId="56"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2" borderId="44" xfId="0" applyFont="1" applyFill="1" applyBorder="1" applyAlignment="1" applyProtection="1">
      <alignment horizontal="left" vertical="top" wrapText="1"/>
    </xf>
    <xf numFmtId="0" fontId="37" fillId="2" borderId="57" xfId="0" applyFont="1" applyFill="1" applyBorder="1" applyAlignment="1" applyProtection="1">
      <alignment horizontal="left" vertical="top" wrapText="1"/>
    </xf>
    <xf numFmtId="0" fontId="37" fillId="2" borderId="55" xfId="0" applyFont="1" applyFill="1" applyBorder="1" applyAlignment="1" applyProtection="1">
      <alignment horizontal="left" vertical="top" wrapText="1"/>
    </xf>
  </cellXfs>
  <cellStyles count="4">
    <cellStyle name="Comma" xfId="2" builtinId="3"/>
    <cellStyle name="Hyperlink" xfId="1" builtinId="8"/>
    <cellStyle name="Normal" xfId="0" builtinId="0"/>
    <cellStyle name="Percent" xfId="3" builtinId="5"/>
  </cellStyles>
  <dxfs count="6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1" tint="0.499984740745262"/>
      </font>
    </dxf>
    <dxf>
      <font>
        <b val="0"/>
        <i/>
        <color theme="1" tint="0.499984740745262"/>
      </font>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dxf>
    <dxf>
      <font>
        <b val="0"/>
        <i/>
        <color theme="4" tint="0.39994506668294322"/>
      </font>
    </dxf>
    <dxf>
      <font>
        <b val="0"/>
        <i/>
        <color theme="4" tint="0.39994506668294322"/>
      </font>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4" tint="0.3999450666829432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
      <font>
        <b val="0"/>
        <i/>
        <color theme="1" tint="0.499984740745262"/>
      </font>
      <fill>
        <patternFill patternType="none">
          <bgColor auto="1"/>
        </patternFill>
      </fill>
    </dxf>
    <dxf>
      <font>
        <b val="0"/>
        <i/>
        <u val="none"/>
        <color theme="1" tint="0.499984740745262"/>
      </font>
      <fill>
        <patternFill patternType="none">
          <bgColor auto="1"/>
        </patternFill>
      </fill>
    </dxf>
  </dxfs>
  <tableStyles count="0" defaultTableStyle="TableStyleMedium9" defaultPivotStyle="PivotStyleMedium7"/>
  <colors>
    <mruColors>
      <color rgb="FF73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25929</xdr:colOff>
      <xdr:row>23</xdr:row>
      <xdr:rowOff>42722</xdr:rowOff>
    </xdr:from>
    <xdr:to>
      <xdr:col>5</xdr:col>
      <xdr:colOff>1312334</xdr:colOff>
      <xdr:row>33</xdr:row>
      <xdr:rowOff>148166</xdr:rowOff>
    </xdr:to>
    <xdr:pic>
      <xdr:nvPicPr>
        <xdr:cNvPr id="3" name="Picture 2" descr="elated image">
          <a:extLst>
            <a:ext uri="{FF2B5EF4-FFF2-40B4-BE49-F238E27FC236}">
              <a16:creationId xmlns:a16="http://schemas.microsoft.com/office/drawing/2014/main" id="{5E23A42B-99B3-40AF-9C6F-2B56557C9E8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128" b="1470"/>
        <a:stretch/>
      </xdr:blipFill>
      <xdr:spPr bwMode="auto">
        <a:xfrm>
          <a:off x="9540346" y="4032639"/>
          <a:ext cx="1286405" cy="211627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142875</xdr:colOff>
      <xdr:row>0</xdr:row>
      <xdr:rowOff>47624</xdr:rowOff>
    </xdr:from>
    <xdr:to>
      <xdr:col>14</xdr:col>
      <xdr:colOff>761999</xdr:colOff>
      <xdr:row>1</xdr:row>
      <xdr:rowOff>206490</xdr:rowOff>
    </xdr:to>
    <xdr:pic>
      <xdr:nvPicPr>
        <xdr:cNvPr id="2" name="Picture 1" descr="Resultado de imagen de ecn part of tno logo">
          <a:extLst>
            <a:ext uri="{FF2B5EF4-FFF2-40B4-BE49-F238E27FC236}">
              <a16:creationId xmlns:a16="http://schemas.microsoft.com/office/drawing/2014/main" id="{1A675F96-578A-4600-BEAB-391B4806379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440" t="45298" r="6218" b="38797"/>
        <a:stretch/>
      </xdr:blipFill>
      <xdr:spPr bwMode="auto">
        <a:xfrm>
          <a:off x="9953625" y="47624"/>
          <a:ext cx="3119437" cy="420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xdr:colOff>
      <xdr:row>4</xdr:row>
      <xdr:rowOff>30956</xdr:rowOff>
    </xdr:from>
    <xdr:to>
      <xdr:col>6</xdr:col>
      <xdr:colOff>327670</xdr:colOff>
      <xdr:row>25</xdr:row>
      <xdr:rowOff>194717</xdr:rowOff>
    </xdr:to>
    <xdr:pic>
      <xdr:nvPicPr>
        <xdr:cNvPr id="2" name="Picture 1">
          <a:extLst>
            <a:ext uri="{FF2B5EF4-FFF2-40B4-BE49-F238E27FC236}">
              <a16:creationId xmlns:a16="http://schemas.microsoft.com/office/drawing/2014/main" id="{AF9BBBD1-2EF7-4940-B878-91881DE283A3}"/>
            </a:ext>
          </a:extLst>
        </xdr:cNvPr>
        <xdr:cNvPicPr>
          <a:picLocks noChangeAspect="1"/>
        </xdr:cNvPicPr>
      </xdr:nvPicPr>
      <xdr:blipFill>
        <a:blip xmlns:r="http://schemas.openxmlformats.org/officeDocument/2006/relationships" r:embed="rId1"/>
        <a:stretch>
          <a:fillRect/>
        </a:stretch>
      </xdr:blipFill>
      <xdr:spPr>
        <a:xfrm>
          <a:off x="695325" y="900112"/>
          <a:ext cx="7585720" cy="44142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ea.org/statistics/resources/unitconvert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statista.com/statistics/412794/euro-to-u-s-dollar-annual-average-exchange-rate/" TargetMode="External"/><Relationship Id="rId7" Type="http://schemas.openxmlformats.org/officeDocument/2006/relationships/drawing" Target="../drawings/drawing3.xml"/><Relationship Id="rId2" Type="http://schemas.openxmlformats.org/officeDocument/2006/relationships/hyperlink" Target="https://www.statista.com/statistics/412794/euro-to-u-s-dollar-annual-average-exchange-rate/" TargetMode="External"/><Relationship Id="rId1" Type="http://schemas.openxmlformats.org/officeDocument/2006/relationships/hyperlink" Target="https://www.statista.com/statistics/412794/euro-to-u-s-dollar-annual-average-exchange-rate/" TargetMode="External"/><Relationship Id="rId6" Type="http://schemas.openxmlformats.org/officeDocument/2006/relationships/printerSettings" Target="../printerSettings/printerSettings6.bin"/><Relationship Id="rId5" Type="http://schemas.openxmlformats.org/officeDocument/2006/relationships/hyperlink" Target="https://www.statista.com/statistics/412794/euro-to-u-s-dollar-annual-average-exchange-rate/" TargetMode="External"/><Relationship Id="rId4" Type="http://schemas.openxmlformats.org/officeDocument/2006/relationships/hyperlink" Target="https://www.statista.com/statistics/412794/euro-to-u-s-dollar-annual-average-exchange-rat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151"/>
  <sheetViews>
    <sheetView zoomScale="80" zoomScaleNormal="80" workbookViewId="0">
      <selection activeCell="B21" sqref="B21:C23"/>
    </sheetView>
  </sheetViews>
  <sheetFormatPr defaultColWidth="11" defaultRowHeight="15.75" x14ac:dyDescent="0.25"/>
  <cols>
    <col min="1" max="1" width="11" style="2"/>
    <col min="2" max="2" width="23.875" style="2" customWidth="1"/>
    <col min="3" max="3" width="6.75" style="2" customWidth="1"/>
    <col min="4" max="4" width="79.125" style="2" customWidth="1"/>
    <col min="5" max="5" width="5.75" style="2" customWidth="1"/>
    <col min="6" max="6" width="94.875" style="2" customWidth="1"/>
    <col min="7" max="20" width="11" style="2"/>
    <col min="21" max="21" width="10.875" style="2" customWidth="1"/>
    <col min="22" max="16384" width="11" style="2"/>
  </cols>
  <sheetData>
    <row r="1" spans="1:6" ht="21" x14ac:dyDescent="0.35">
      <c r="A1" s="4" t="s">
        <v>299</v>
      </c>
    </row>
    <row r="3" spans="1:6" ht="15.75" customHeight="1" x14ac:dyDescent="0.25">
      <c r="A3" s="8" t="s">
        <v>14</v>
      </c>
      <c r="B3" s="65" t="s">
        <v>296</v>
      </c>
    </row>
    <row r="4" spans="1:6" ht="15.75" customHeight="1" x14ac:dyDescent="0.25">
      <c r="A4" s="8" t="s">
        <v>14</v>
      </c>
      <c r="B4" s="65" t="s">
        <v>346</v>
      </c>
    </row>
    <row r="5" spans="1:6" ht="15.75" customHeight="1" x14ac:dyDescent="0.25">
      <c r="A5" s="8" t="s">
        <v>14</v>
      </c>
      <c r="B5" s="65" t="s">
        <v>347</v>
      </c>
      <c r="E5" s="9"/>
      <c r="F5" s="47"/>
    </row>
    <row r="6" spans="1:6" ht="15.75" customHeight="1" x14ac:dyDescent="0.3">
      <c r="A6" s="8" t="s">
        <v>14</v>
      </c>
      <c r="B6" s="65" t="s">
        <v>298</v>
      </c>
      <c r="C6" s="5"/>
      <c r="E6" s="9"/>
      <c r="F6" s="9"/>
    </row>
    <row r="7" spans="1:6" ht="15.75" customHeight="1" x14ac:dyDescent="0.3">
      <c r="A7" s="8" t="s">
        <v>14</v>
      </c>
      <c r="B7" s="65" t="s">
        <v>301</v>
      </c>
      <c r="C7" s="5"/>
      <c r="E7" s="9"/>
      <c r="F7" s="9"/>
    </row>
    <row r="8" spans="1:6" ht="15.75" customHeight="1" x14ac:dyDescent="0.3">
      <c r="A8" s="8" t="s">
        <v>14</v>
      </c>
      <c r="B8" s="65" t="s">
        <v>348</v>
      </c>
      <c r="C8" s="5"/>
      <c r="E8" s="9"/>
      <c r="F8" s="9"/>
    </row>
    <row r="9" spans="1:6" ht="15.75" customHeight="1" x14ac:dyDescent="0.3">
      <c r="A9" s="8"/>
      <c r="B9" s="159"/>
      <c r="C9" s="5"/>
      <c r="E9" s="9"/>
      <c r="F9" s="9"/>
    </row>
    <row r="10" spans="1:6" ht="15.75" customHeight="1" x14ac:dyDescent="0.3">
      <c r="A10" s="160" t="s">
        <v>351</v>
      </c>
      <c r="B10" s="65" t="s">
        <v>352</v>
      </c>
      <c r="C10" s="5"/>
      <c r="E10" s="9"/>
      <c r="F10" s="9"/>
    </row>
    <row r="11" spans="1:6" ht="15.75" customHeight="1" x14ac:dyDescent="0.3">
      <c r="A11" s="160" t="s">
        <v>351</v>
      </c>
      <c r="B11" s="65" t="s">
        <v>353</v>
      </c>
      <c r="C11" s="5"/>
    </row>
    <row r="12" spans="1:6" ht="15.75" customHeight="1" x14ac:dyDescent="0.3">
      <c r="A12" s="160" t="s">
        <v>351</v>
      </c>
      <c r="B12" s="65" t="s">
        <v>349</v>
      </c>
      <c r="C12" s="5"/>
    </row>
    <row r="13" spans="1:6" ht="15.75" customHeight="1" x14ac:dyDescent="0.3">
      <c r="A13" s="160" t="s">
        <v>351</v>
      </c>
      <c r="B13" s="65" t="s">
        <v>350</v>
      </c>
      <c r="C13" s="5"/>
    </row>
    <row r="14" spans="1:6" ht="15.75" customHeight="1" x14ac:dyDescent="0.3">
      <c r="A14" s="160" t="s">
        <v>351</v>
      </c>
      <c r="B14" s="65" t="s">
        <v>354</v>
      </c>
      <c r="C14" s="5"/>
    </row>
    <row r="15" spans="1:6" ht="15.75" customHeight="1" x14ac:dyDescent="0.3">
      <c r="A15" s="160" t="s">
        <v>351</v>
      </c>
      <c r="B15" s="65" t="s">
        <v>355</v>
      </c>
      <c r="C15" s="5"/>
    </row>
    <row r="16" spans="1:6" ht="21" x14ac:dyDescent="0.35">
      <c r="A16" s="4"/>
      <c r="B16" s="3"/>
      <c r="C16" s="3"/>
    </row>
    <row r="17" spans="1:16" ht="18.75" x14ac:dyDescent="0.3">
      <c r="B17" s="66" t="s">
        <v>122</v>
      </c>
      <c r="C17" s="247" t="s">
        <v>184</v>
      </c>
      <c r="D17" s="248"/>
      <c r="E17" s="247" t="s">
        <v>300</v>
      </c>
      <c r="F17" s="249"/>
    </row>
    <row r="18" spans="1:16" ht="15.75" customHeight="1" x14ac:dyDescent="0.25">
      <c r="A18" s="9"/>
      <c r="B18" s="225" t="s">
        <v>50</v>
      </c>
      <c r="C18" s="41" t="s">
        <v>14</v>
      </c>
      <c r="D18" s="42" t="s">
        <v>158</v>
      </c>
      <c r="E18" s="27" t="s">
        <v>14</v>
      </c>
      <c r="F18" s="30" t="s">
        <v>123</v>
      </c>
      <c r="G18" s="9"/>
      <c r="H18" s="9"/>
      <c r="I18" s="9"/>
      <c r="J18" s="9"/>
      <c r="K18" s="9"/>
      <c r="L18" s="9"/>
      <c r="M18" s="9"/>
      <c r="N18" s="9"/>
      <c r="O18" s="9"/>
      <c r="P18" s="9"/>
    </row>
    <row r="19" spans="1:16" ht="15.75" customHeight="1" x14ac:dyDescent="0.25">
      <c r="A19" s="9"/>
      <c r="B19" s="226"/>
      <c r="C19" s="54"/>
      <c r="D19" s="35"/>
      <c r="E19" s="55" t="s">
        <v>14</v>
      </c>
      <c r="F19" s="61" t="s">
        <v>131</v>
      </c>
      <c r="G19" s="9"/>
      <c r="H19" s="9"/>
      <c r="I19" s="9"/>
      <c r="J19" s="9"/>
      <c r="K19" s="9"/>
      <c r="L19" s="9"/>
      <c r="M19" s="9"/>
      <c r="N19" s="9"/>
      <c r="O19" s="9"/>
      <c r="P19" s="9"/>
    </row>
    <row r="20" spans="1:16" ht="15.75" customHeight="1" x14ac:dyDescent="0.25">
      <c r="A20" s="9"/>
      <c r="B20" s="26" t="s">
        <v>20</v>
      </c>
      <c r="C20" s="15" t="s">
        <v>14</v>
      </c>
      <c r="D20" s="48" t="s">
        <v>168</v>
      </c>
      <c r="E20" s="103"/>
      <c r="F20" s="100"/>
      <c r="G20" s="9"/>
      <c r="H20" s="9"/>
      <c r="I20" s="9"/>
      <c r="J20" s="9"/>
      <c r="K20" s="9"/>
      <c r="L20" s="9"/>
      <c r="M20" s="9"/>
      <c r="N20" s="9"/>
      <c r="O20" s="9"/>
      <c r="P20" s="9"/>
    </row>
    <row r="21" spans="1:16" ht="31.5" x14ac:dyDescent="0.25">
      <c r="A21" s="9"/>
      <c r="B21" s="44" t="s">
        <v>13</v>
      </c>
      <c r="C21" s="41" t="s">
        <v>14</v>
      </c>
      <c r="D21" s="52" t="s">
        <v>172</v>
      </c>
      <c r="E21" s="39" t="s">
        <v>14</v>
      </c>
      <c r="F21" s="104" t="s">
        <v>145</v>
      </c>
      <c r="G21" s="9"/>
      <c r="H21" s="9"/>
      <c r="I21" s="9"/>
      <c r="J21" s="9"/>
      <c r="K21" s="9"/>
      <c r="L21" s="9"/>
      <c r="M21" s="9"/>
      <c r="N21" s="9"/>
      <c r="O21" s="9"/>
      <c r="P21" s="9"/>
    </row>
    <row r="22" spans="1:16" ht="15.75" customHeight="1" x14ac:dyDescent="0.25">
      <c r="A22" s="9"/>
      <c r="B22" s="45" t="s">
        <v>0</v>
      </c>
      <c r="C22" s="41" t="s">
        <v>14</v>
      </c>
      <c r="D22" s="49" t="s">
        <v>160</v>
      </c>
      <c r="E22" s="41" t="s">
        <v>14</v>
      </c>
      <c r="F22" s="23" t="s">
        <v>132</v>
      </c>
      <c r="G22" s="9"/>
      <c r="H22" s="9"/>
      <c r="I22" s="9"/>
      <c r="J22" s="9"/>
      <c r="K22" s="9"/>
      <c r="L22" s="9"/>
      <c r="M22" s="9"/>
      <c r="N22" s="9"/>
      <c r="O22" s="9"/>
      <c r="P22" s="9"/>
    </row>
    <row r="23" spans="1:16" ht="15.75" customHeight="1" x14ac:dyDescent="0.25">
      <c r="A23" s="9"/>
      <c r="B23" s="233" t="s">
        <v>134</v>
      </c>
      <c r="C23" s="15" t="s">
        <v>14</v>
      </c>
      <c r="D23" s="49" t="s">
        <v>133</v>
      </c>
      <c r="E23" s="41" t="s">
        <v>14</v>
      </c>
      <c r="F23" s="23" t="s">
        <v>256</v>
      </c>
      <c r="G23" s="9"/>
      <c r="H23" s="9"/>
      <c r="I23" s="9"/>
      <c r="J23" s="9"/>
      <c r="K23" s="9"/>
      <c r="L23" s="9"/>
      <c r="M23" s="9"/>
      <c r="N23" s="9"/>
      <c r="O23" s="9"/>
      <c r="P23" s="9"/>
    </row>
    <row r="24" spans="1:16" ht="15.75" customHeight="1" x14ac:dyDescent="0.25">
      <c r="A24" s="9"/>
      <c r="B24" s="234"/>
      <c r="C24" s="16"/>
      <c r="D24" s="50"/>
      <c r="E24" s="53"/>
      <c r="F24" s="33"/>
      <c r="G24" s="9"/>
      <c r="H24" s="9"/>
      <c r="I24" s="9"/>
      <c r="J24" s="9"/>
      <c r="K24" s="9"/>
      <c r="L24" s="9"/>
      <c r="M24" s="9"/>
      <c r="N24" s="9"/>
      <c r="O24" s="9"/>
      <c r="P24" s="9"/>
    </row>
    <row r="25" spans="1:16" ht="15.75" customHeight="1" x14ac:dyDescent="0.25">
      <c r="A25" s="9"/>
      <c r="B25" s="234"/>
      <c r="C25" s="25"/>
      <c r="D25" s="51" t="s">
        <v>23</v>
      </c>
      <c r="E25" s="53"/>
      <c r="F25" s="33"/>
      <c r="G25" s="9"/>
      <c r="H25" s="9"/>
      <c r="I25" s="9"/>
      <c r="J25" s="9"/>
      <c r="K25" s="9"/>
      <c r="L25" s="9"/>
      <c r="M25" s="9"/>
      <c r="N25" s="9"/>
      <c r="O25" s="9"/>
      <c r="P25" s="9"/>
    </row>
    <row r="26" spans="1:16" ht="15.75" customHeight="1" x14ac:dyDescent="0.25">
      <c r="A26" s="9"/>
      <c r="B26" s="234"/>
      <c r="C26" s="25" t="s">
        <v>32</v>
      </c>
      <c r="D26" s="50" t="s">
        <v>33</v>
      </c>
      <c r="E26" s="53"/>
      <c r="F26" s="33"/>
      <c r="G26" s="9"/>
      <c r="H26" s="9"/>
      <c r="I26" s="9"/>
      <c r="J26" s="9"/>
      <c r="K26" s="9"/>
      <c r="L26" s="9"/>
      <c r="M26" s="9"/>
      <c r="N26" s="9"/>
      <c r="O26" s="9"/>
      <c r="P26" s="9"/>
    </row>
    <row r="27" spans="1:16" ht="15.75" customHeight="1" x14ac:dyDescent="0.25">
      <c r="A27" s="9"/>
      <c r="B27" s="234"/>
      <c r="C27" s="25" t="s">
        <v>24</v>
      </c>
      <c r="D27" s="50" t="s">
        <v>34</v>
      </c>
      <c r="E27" s="53"/>
      <c r="F27" s="33"/>
      <c r="G27" s="9"/>
      <c r="H27" s="9"/>
      <c r="I27" s="9"/>
      <c r="J27" s="9"/>
      <c r="K27" s="9"/>
      <c r="L27" s="9"/>
      <c r="M27" s="9"/>
      <c r="N27" s="9"/>
      <c r="O27" s="9"/>
      <c r="P27" s="9"/>
    </row>
    <row r="28" spans="1:16" ht="15.75" customHeight="1" x14ac:dyDescent="0.25">
      <c r="A28" s="9"/>
      <c r="B28" s="234"/>
      <c r="C28" s="25" t="s">
        <v>25</v>
      </c>
      <c r="D28" s="50" t="s">
        <v>35</v>
      </c>
      <c r="E28" s="53"/>
      <c r="F28" s="33"/>
      <c r="G28" s="9"/>
      <c r="H28" s="9"/>
      <c r="I28" s="9"/>
      <c r="J28" s="9"/>
      <c r="K28" s="9"/>
      <c r="L28" s="9"/>
      <c r="M28" s="9"/>
      <c r="N28" s="9"/>
      <c r="O28" s="9"/>
      <c r="P28" s="9"/>
    </row>
    <row r="29" spans="1:16" ht="15.75" customHeight="1" x14ac:dyDescent="0.25">
      <c r="A29" s="9"/>
      <c r="B29" s="234"/>
      <c r="C29" s="25" t="s">
        <v>26</v>
      </c>
      <c r="D29" s="50" t="s">
        <v>37</v>
      </c>
      <c r="E29" s="53"/>
      <c r="F29" s="33"/>
      <c r="G29" s="9"/>
      <c r="H29" s="9"/>
      <c r="I29" s="9"/>
      <c r="J29" s="9"/>
      <c r="K29" s="9"/>
      <c r="L29" s="9"/>
      <c r="M29" s="9"/>
      <c r="N29" s="9"/>
      <c r="O29" s="9"/>
      <c r="P29" s="9"/>
    </row>
    <row r="30" spans="1:16" ht="15.75" customHeight="1" x14ac:dyDescent="0.25">
      <c r="A30" s="9"/>
      <c r="B30" s="234"/>
      <c r="C30" s="25" t="s">
        <v>27</v>
      </c>
      <c r="D30" s="50" t="s">
        <v>36</v>
      </c>
      <c r="E30" s="53"/>
      <c r="F30" s="33"/>
      <c r="G30" s="9"/>
      <c r="H30" s="9"/>
      <c r="I30" s="9"/>
      <c r="J30" s="9"/>
      <c r="K30" s="9"/>
      <c r="L30" s="9"/>
      <c r="M30" s="9"/>
      <c r="N30" s="9"/>
      <c r="O30" s="9"/>
      <c r="P30" s="9"/>
    </row>
    <row r="31" spans="1:16" ht="15.75" customHeight="1" x14ac:dyDescent="0.25">
      <c r="A31" s="9"/>
      <c r="B31" s="234"/>
      <c r="C31" s="25" t="s">
        <v>28</v>
      </c>
      <c r="D31" s="50" t="s">
        <v>38</v>
      </c>
      <c r="E31" s="53"/>
      <c r="F31" s="33"/>
      <c r="G31" s="9"/>
      <c r="H31" s="9"/>
      <c r="I31" s="9"/>
      <c r="J31" s="9"/>
      <c r="K31" s="9"/>
      <c r="L31" s="9"/>
      <c r="M31" s="9"/>
      <c r="N31" s="9"/>
      <c r="O31" s="9"/>
      <c r="P31" s="9"/>
    </row>
    <row r="32" spans="1:16" ht="15.75" customHeight="1" x14ac:dyDescent="0.25">
      <c r="A32" s="9"/>
      <c r="B32" s="234"/>
      <c r="C32" s="25" t="s">
        <v>29</v>
      </c>
      <c r="D32" s="50" t="s">
        <v>39</v>
      </c>
      <c r="E32" s="53"/>
      <c r="F32" s="33"/>
      <c r="G32" s="9"/>
      <c r="H32" s="9"/>
      <c r="I32" s="9"/>
      <c r="J32" s="9"/>
      <c r="K32" s="9"/>
      <c r="L32" s="9"/>
      <c r="M32" s="9"/>
      <c r="N32" s="9"/>
      <c r="O32" s="9"/>
      <c r="P32" s="9"/>
    </row>
    <row r="33" spans="1:16" ht="15.75" customHeight="1" x14ac:dyDescent="0.25">
      <c r="A33" s="9"/>
      <c r="B33" s="234"/>
      <c r="C33" s="25" t="s">
        <v>30</v>
      </c>
      <c r="D33" s="50" t="s">
        <v>40</v>
      </c>
      <c r="E33" s="53"/>
      <c r="F33" s="33"/>
      <c r="G33" s="9"/>
      <c r="H33" s="9"/>
      <c r="I33" s="9"/>
      <c r="J33" s="9"/>
      <c r="K33" s="9"/>
      <c r="L33" s="9"/>
      <c r="M33" s="9"/>
      <c r="N33" s="9"/>
      <c r="O33" s="9"/>
      <c r="P33" s="9"/>
    </row>
    <row r="34" spans="1:16" ht="15.75" customHeight="1" x14ac:dyDescent="0.25">
      <c r="A34" s="9"/>
      <c r="B34" s="234"/>
      <c r="C34" s="25" t="s">
        <v>31</v>
      </c>
      <c r="D34" s="50" t="s">
        <v>41</v>
      </c>
      <c r="E34" s="54"/>
      <c r="F34" s="35"/>
      <c r="G34" s="9"/>
      <c r="H34" s="9"/>
      <c r="I34" s="9"/>
      <c r="J34" s="9"/>
      <c r="K34" s="9"/>
      <c r="L34" s="9"/>
      <c r="M34" s="9"/>
      <c r="N34" s="9"/>
      <c r="O34" s="9"/>
      <c r="P34" s="9"/>
    </row>
    <row r="35" spans="1:16" ht="18.75" x14ac:dyDescent="0.25">
      <c r="A35" s="9"/>
      <c r="B35" s="239" t="s">
        <v>107</v>
      </c>
      <c r="C35" s="240"/>
      <c r="D35" s="240"/>
      <c r="E35" s="240"/>
      <c r="F35" s="250"/>
      <c r="G35" s="11"/>
      <c r="H35" s="11"/>
      <c r="I35" s="11"/>
      <c r="J35" s="11"/>
      <c r="K35" s="11"/>
      <c r="L35" s="11"/>
      <c r="M35" s="11"/>
      <c r="N35" s="11"/>
      <c r="O35" s="11"/>
      <c r="P35" s="11"/>
    </row>
    <row r="36" spans="1:16" ht="31.5" x14ac:dyDescent="0.25">
      <c r="A36" s="9"/>
      <c r="B36" s="231" t="s">
        <v>239</v>
      </c>
      <c r="C36" s="41" t="s">
        <v>14</v>
      </c>
      <c r="D36" s="42" t="s">
        <v>255</v>
      </c>
      <c r="E36" s="41" t="s">
        <v>14</v>
      </c>
      <c r="F36" s="23" t="s">
        <v>257</v>
      </c>
      <c r="G36" s="9"/>
      <c r="H36" s="9"/>
      <c r="I36" s="9"/>
      <c r="J36" s="9"/>
      <c r="K36" s="9"/>
      <c r="L36" s="9"/>
      <c r="M36" s="9"/>
      <c r="N36" s="9"/>
      <c r="O36" s="9"/>
      <c r="P36" s="9"/>
    </row>
    <row r="37" spans="1:16" ht="33.75" customHeight="1" x14ac:dyDescent="0.25">
      <c r="A37" s="9"/>
      <c r="B37" s="232"/>
      <c r="C37" s="55"/>
      <c r="D37" s="105"/>
      <c r="E37" s="27" t="s">
        <v>14</v>
      </c>
      <c r="F37" s="24" t="s">
        <v>258</v>
      </c>
      <c r="G37" s="9"/>
      <c r="H37" s="9"/>
      <c r="I37" s="9"/>
      <c r="J37" s="9"/>
      <c r="K37" s="9"/>
      <c r="L37" s="9"/>
      <c r="M37" s="9"/>
      <c r="N37" s="9"/>
      <c r="O37" s="9"/>
      <c r="P37" s="9"/>
    </row>
    <row r="38" spans="1:16" x14ac:dyDescent="0.25">
      <c r="A38" s="9"/>
      <c r="B38" s="251" t="s">
        <v>106</v>
      </c>
      <c r="C38" s="41" t="s">
        <v>14</v>
      </c>
      <c r="D38" s="52" t="s">
        <v>185</v>
      </c>
      <c r="E38" s="41" t="s">
        <v>14</v>
      </c>
      <c r="F38" s="12" t="s">
        <v>186</v>
      </c>
      <c r="G38" s="9"/>
      <c r="H38" s="9"/>
      <c r="I38" s="9"/>
      <c r="J38" s="9"/>
      <c r="K38" s="9"/>
      <c r="L38" s="9"/>
      <c r="M38" s="9"/>
      <c r="N38" s="9"/>
      <c r="O38" s="9"/>
      <c r="P38" s="9"/>
    </row>
    <row r="39" spans="1:16" ht="31.5" x14ac:dyDescent="0.25">
      <c r="A39" s="9"/>
      <c r="B39" s="252"/>
      <c r="C39" s="16"/>
      <c r="D39" s="123"/>
      <c r="E39" s="27" t="s">
        <v>14</v>
      </c>
      <c r="F39" s="13" t="s">
        <v>260</v>
      </c>
      <c r="G39" s="9"/>
      <c r="H39" s="9"/>
      <c r="I39" s="9"/>
      <c r="J39" s="9"/>
      <c r="K39" s="9"/>
      <c r="L39" s="9"/>
      <c r="M39" s="9"/>
      <c r="N39" s="9"/>
      <c r="O39" s="9"/>
      <c r="P39" s="9"/>
    </row>
    <row r="40" spans="1:16" x14ac:dyDescent="0.25">
      <c r="A40" s="9"/>
      <c r="B40" s="84"/>
      <c r="C40" s="16"/>
      <c r="D40" s="123"/>
      <c r="E40" s="17" t="s">
        <v>14</v>
      </c>
      <c r="F40" s="14" t="s">
        <v>297</v>
      </c>
      <c r="G40" s="9"/>
      <c r="H40" s="9"/>
      <c r="I40" s="9"/>
      <c r="J40" s="9"/>
      <c r="K40" s="9"/>
      <c r="L40" s="9"/>
      <c r="M40" s="9"/>
      <c r="N40" s="9"/>
      <c r="O40" s="9"/>
      <c r="P40" s="9"/>
    </row>
    <row r="41" spans="1:16" ht="31.5" x14ac:dyDescent="0.25">
      <c r="A41" s="9"/>
      <c r="B41" s="83" t="s">
        <v>9</v>
      </c>
      <c r="C41" s="41" t="s">
        <v>14</v>
      </c>
      <c r="D41" s="42" t="s">
        <v>253</v>
      </c>
      <c r="E41" s="27" t="s">
        <v>14</v>
      </c>
      <c r="F41" s="13" t="s">
        <v>259</v>
      </c>
      <c r="G41" s="9"/>
      <c r="H41" s="9"/>
      <c r="I41" s="9"/>
      <c r="J41" s="9"/>
      <c r="K41" s="9"/>
      <c r="L41" s="9"/>
      <c r="M41" s="9"/>
      <c r="N41" s="9"/>
      <c r="O41" s="9"/>
      <c r="P41" s="9"/>
    </row>
    <row r="42" spans="1:16" x14ac:dyDescent="0.25">
      <c r="A42" s="9"/>
      <c r="B42" s="84"/>
      <c r="C42" s="55"/>
      <c r="D42" s="59"/>
      <c r="E42" s="17" t="s">
        <v>14</v>
      </c>
      <c r="F42" s="14" t="s">
        <v>268</v>
      </c>
      <c r="G42" s="9"/>
      <c r="H42" s="9"/>
      <c r="I42" s="9"/>
      <c r="J42" s="9"/>
      <c r="K42" s="9"/>
      <c r="L42" s="9"/>
      <c r="M42" s="9"/>
      <c r="N42" s="9"/>
      <c r="O42" s="9"/>
      <c r="P42" s="9"/>
    </row>
    <row r="43" spans="1:16" ht="15.75" customHeight="1" x14ac:dyDescent="0.25">
      <c r="A43" s="9"/>
      <c r="B43" s="251" t="s">
        <v>316</v>
      </c>
      <c r="C43" s="16" t="s">
        <v>14</v>
      </c>
      <c r="D43" s="47" t="s">
        <v>261</v>
      </c>
      <c r="E43" s="16" t="s">
        <v>14</v>
      </c>
      <c r="F43" s="111" t="s">
        <v>269</v>
      </c>
      <c r="G43" s="9"/>
      <c r="H43" s="9"/>
      <c r="I43" s="9"/>
      <c r="J43" s="9"/>
      <c r="K43" s="9"/>
      <c r="L43" s="9"/>
      <c r="M43" s="9"/>
      <c r="N43" s="9"/>
      <c r="O43" s="9"/>
      <c r="P43" s="9"/>
    </row>
    <row r="44" spans="1:16" ht="31.5" x14ac:dyDescent="0.25">
      <c r="A44" s="9"/>
      <c r="B44" s="252"/>
      <c r="C44" s="27" t="s">
        <v>14</v>
      </c>
      <c r="D44" s="102" t="s">
        <v>262</v>
      </c>
      <c r="E44" s="27" t="s">
        <v>14</v>
      </c>
      <c r="F44" s="13" t="s">
        <v>263</v>
      </c>
      <c r="G44" s="9"/>
      <c r="H44" s="9"/>
      <c r="I44" s="9"/>
      <c r="J44" s="9"/>
      <c r="K44" s="9"/>
      <c r="L44" s="9"/>
      <c r="M44" s="9"/>
      <c r="N44" s="9"/>
      <c r="O44" s="9"/>
      <c r="P44" s="9"/>
    </row>
    <row r="45" spans="1:16" ht="34.5" customHeight="1" x14ac:dyDescent="0.25">
      <c r="A45" s="9"/>
      <c r="B45" s="26" t="s">
        <v>231</v>
      </c>
      <c r="C45" s="39" t="s">
        <v>14</v>
      </c>
      <c r="D45" s="101" t="s">
        <v>254</v>
      </c>
      <c r="E45" s="39" t="s">
        <v>14</v>
      </c>
      <c r="F45" s="100" t="s">
        <v>270</v>
      </c>
      <c r="G45" s="9"/>
      <c r="H45" s="9"/>
      <c r="I45" s="9"/>
      <c r="J45" s="9"/>
      <c r="K45" s="9"/>
      <c r="L45" s="9"/>
      <c r="M45" s="9"/>
      <c r="N45" s="9"/>
      <c r="O45" s="9"/>
      <c r="P45" s="9"/>
    </row>
    <row r="46" spans="1:16" ht="31.5" x14ac:dyDescent="0.25">
      <c r="A46" s="9"/>
      <c r="B46" s="58" t="s">
        <v>111</v>
      </c>
      <c r="C46" s="41" t="s">
        <v>14</v>
      </c>
      <c r="D46" s="52" t="s">
        <v>169</v>
      </c>
      <c r="E46" s="145"/>
      <c r="F46" s="146"/>
      <c r="G46" s="9"/>
      <c r="H46" s="9"/>
      <c r="I46" s="9"/>
      <c r="J46" s="9"/>
      <c r="K46" s="9"/>
      <c r="L46" s="9"/>
      <c r="M46" s="9"/>
      <c r="N46" s="9"/>
      <c r="O46" s="9"/>
      <c r="P46" s="9"/>
    </row>
    <row r="47" spans="1:16" x14ac:dyDescent="0.25">
      <c r="A47" s="9"/>
      <c r="B47" s="147" t="s">
        <v>323</v>
      </c>
      <c r="C47" s="15" t="s">
        <v>14</v>
      </c>
      <c r="D47" s="52" t="s">
        <v>324</v>
      </c>
      <c r="E47" s="41" t="s">
        <v>14</v>
      </c>
      <c r="F47" s="12" t="s">
        <v>178</v>
      </c>
      <c r="G47" s="9"/>
      <c r="H47" s="9"/>
      <c r="I47" s="9"/>
      <c r="K47" s="9"/>
      <c r="L47" s="9"/>
      <c r="M47" s="9"/>
      <c r="N47" s="9"/>
      <c r="O47" s="9"/>
      <c r="P47" s="9"/>
    </row>
    <row r="48" spans="1:16" x14ac:dyDescent="0.25">
      <c r="A48" s="9"/>
      <c r="B48" s="225" t="s">
        <v>322</v>
      </c>
      <c r="C48" s="41" t="s">
        <v>14</v>
      </c>
      <c r="D48" s="52" t="s">
        <v>325</v>
      </c>
      <c r="E48" s="41" t="s">
        <v>14</v>
      </c>
      <c r="F48" s="12" t="s">
        <v>321</v>
      </c>
      <c r="G48" s="9"/>
      <c r="H48" s="9"/>
      <c r="I48" s="9"/>
      <c r="J48" s="9"/>
      <c r="K48" s="9"/>
      <c r="L48" s="9"/>
      <c r="M48" s="9"/>
      <c r="N48" s="9"/>
      <c r="O48" s="9"/>
      <c r="P48" s="9"/>
    </row>
    <row r="49" spans="1:16" x14ac:dyDescent="0.25">
      <c r="A49" s="9"/>
      <c r="B49" s="226"/>
      <c r="C49" s="55" t="s">
        <v>14</v>
      </c>
      <c r="D49" s="144" t="s">
        <v>320</v>
      </c>
      <c r="E49" s="55" t="s">
        <v>14</v>
      </c>
      <c r="F49" s="149" t="s">
        <v>326</v>
      </c>
      <c r="G49" s="9"/>
      <c r="H49" s="9"/>
      <c r="I49" s="9"/>
      <c r="J49" s="9"/>
      <c r="K49" s="9"/>
      <c r="L49" s="9"/>
      <c r="M49" s="9"/>
      <c r="N49" s="9"/>
      <c r="O49" s="9"/>
      <c r="P49" s="9"/>
    </row>
    <row r="50" spans="1:16" ht="31.5" x14ac:dyDescent="0.25">
      <c r="A50" s="9"/>
      <c r="B50" s="26" t="s">
        <v>114</v>
      </c>
      <c r="C50" s="27" t="s">
        <v>14</v>
      </c>
      <c r="D50" s="47" t="s">
        <v>140</v>
      </c>
      <c r="E50" s="54"/>
      <c r="F50" s="35"/>
      <c r="G50" s="9"/>
      <c r="H50" s="9"/>
      <c r="I50" s="9"/>
      <c r="J50" s="9"/>
      <c r="K50" s="9"/>
      <c r="L50" s="9"/>
      <c r="M50" s="9"/>
      <c r="N50" s="9"/>
      <c r="O50" s="9"/>
      <c r="P50" s="9"/>
    </row>
    <row r="51" spans="1:16" ht="243" customHeight="1" x14ac:dyDescent="0.25">
      <c r="A51" s="9"/>
      <c r="B51" s="58" t="s">
        <v>112</v>
      </c>
      <c r="C51" s="41" t="s">
        <v>14</v>
      </c>
      <c r="D51" s="52" t="s">
        <v>319</v>
      </c>
      <c r="E51" s="53"/>
      <c r="F51" s="33"/>
      <c r="G51" s="127"/>
      <c r="H51" s="9"/>
      <c r="I51" s="9"/>
      <c r="J51" s="9"/>
      <c r="K51" s="9"/>
      <c r="L51" s="9"/>
      <c r="M51" s="9"/>
      <c r="N51" s="9"/>
      <c r="O51" s="9"/>
      <c r="P51" s="9"/>
    </row>
    <row r="52" spans="1:16" ht="15.75" customHeight="1" x14ac:dyDescent="0.25">
      <c r="A52" s="9"/>
      <c r="B52" s="43" t="s">
        <v>113</v>
      </c>
      <c r="C52" s="15" t="s">
        <v>14</v>
      </c>
      <c r="D52" s="48" t="s">
        <v>187</v>
      </c>
      <c r="E52" s="18" t="s">
        <v>14</v>
      </c>
      <c r="F52" s="56" t="s">
        <v>272</v>
      </c>
      <c r="G52" s="127"/>
      <c r="H52" s="9"/>
      <c r="I52" s="9"/>
      <c r="J52" s="9"/>
      <c r="K52" s="9"/>
      <c r="L52" s="9"/>
      <c r="M52" s="9"/>
      <c r="N52" s="9"/>
      <c r="O52" s="9"/>
      <c r="P52" s="9"/>
    </row>
    <row r="53" spans="1:16" ht="18.75" x14ac:dyDescent="0.25">
      <c r="A53" s="9"/>
      <c r="B53" s="236" t="s">
        <v>11</v>
      </c>
      <c r="C53" s="237"/>
      <c r="D53" s="237"/>
      <c r="E53" s="237"/>
      <c r="F53" s="238"/>
      <c r="G53" s="11"/>
      <c r="H53" s="11"/>
      <c r="I53" s="11"/>
      <c r="J53" s="11"/>
      <c r="K53" s="11"/>
      <c r="L53" s="11"/>
      <c r="M53" s="11"/>
      <c r="N53" s="11"/>
      <c r="O53" s="11"/>
      <c r="P53" s="11"/>
    </row>
    <row r="54" spans="1:16" ht="31.5" x14ac:dyDescent="0.25">
      <c r="A54" s="9"/>
      <c r="B54" s="116" t="s">
        <v>2</v>
      </c>
      <c r="C54" s="41" t="s">
        <v>14</v>
      </c>
      <c r="D54" s="52" t="s">
        <v>281</v>
      </c>
      <c r="E54" s="39" t="s">
        <v>14</v>
      </c>
      <c r="F54" s="115" t="s">
        <v>278</v>
      </c>
      <c r="G54" s="9"/>
      <c r="H54" s="9"/>
      <c r="I54" s="9"/>
      <c r="J54" s="9"/>
      <c r="K54" s="9"/>
      <c r="L54" s="9"/>
      <c r="M54" s="9"/>
      <c r="N54" s="9"/>
      <c r="O54" s="9"/>
      <c r="P54" s="9"/>
    </row>
    <row r="55" spans="1:16" ht="31.5" x14ac:dyDescent="0.25">
      <c r="A55" s="9"/>
      <c r="B55" s="231" t="s">
        <v>318</v>
      </c>
      <c r="C55" s="41" t="s">
        <v>14</v>
      </c>
      <c r="D55" s="28" t="s">
        <v>369</v>
      </c>
      <c r="E55" s="60" t="s">
        <v>14</v>
      </c>
      <c r="F55" s="42" t="s">
        <v>287</v>
      </c>
      <c r="G55" s="9"/>
      <c r="H55" s="9"/>
      <c r="I55" s="9"/>
      <c r="J55" s="9"/>
      <c r="K55" s="9"/>
      <c r="L55" s="9"/>
      <c r="M55" s="9"/>
      <c r="N55" s="9"/>
      <c r="O55" s="9"/>
      <c r="P55" s="9"/>
    </row>
    <row r="56" spans="1:16" ht="15.75" customHeight="1" x14ac:dyDescent="0.25">
      <c r="A56" s="9"/>
      <c r="B56" s="232"/>
      <c r="C56" s="27" t="s">
        <v>14</v>
      </c>
      <c r="D56" s="227" t="s">
        <v>338</v>
      </c>
      <c r="E56" s="152" t="s">
        <v>14</v>
      </c>
      <c r="F56" s="2" t="s">
        <v>327</v>
      </c>
      <c r="G56" s="9"/>
      <c r="H56" s="9"/>
      <c r="I56" s="9"/>
      <c r="J56" s="9"/>
      <c r="K56" s="9"/>
      <c r="L56" s="9"/>
      <c r="M56" s="9"/>
      <c r="N56" s="9"/>
      <c r="O56" s="9"/>
      <c r="P56" s="9"/>
    </row>
    <row r="57" spans="1:16" ht="33" customHeight="1" x14ac:dyDescent="0.25">
      <c r="A57" s="9"/>
      <c r="B57" s="143"/>
      <c r="C57" s="55"/>
      <c r="D57" s="228"/>
      <c r="E57" s="152" t="s">
        <v>14</v>
      </c>
      <c r="F57" s="148" t="s">
        <v>328</v>
      </c>
      <c r="G57" s="9"/>
      <c r="H57" s="9"/>
      <c r="I57" s="9"/>
      <c r="J57" s="9"/>
      <c r="K57" s="9"/>
      <c r="L57" s="9"/>
      <c r="M57" s="9"/>
      <c r="N57" s="9"/>
      <c r="O57" s="9"/>
      <c r="P57" s="9"/>
    </row>
    <row r="58" spans="1:16" ht="15.75" customHeight="1" x14ac:dyDescent="0.25">
      <c r="A58" s="9"/>
      <c r="B58" s="233" t="s">
        <v>280</v>
      </c>
      <c r="C58" s="16" t="s">
        <v>14</v>
      </c>
      <c r="D58" s="241" t="s">
        <v>337</v>
      </c>
      <c r="E58" s="41" t="s">
        <v>14</v>
      </c>
      <c r="F58" s="12" t="s">
        <v>282</v>
      </c>
      <c r="G58" s="9"/>
      <c r="H58" s="9"/>
      <c r="I58" s="9"/>
      <c r="J58" s="9"/>
      <c r="K58" s="9"/>
      <c r="L58" s="9"/>
      <c r="M58" s="9"/>
      <c r="N58" s="9"/>
      <c r="O58" s="9"/>
      <c r="P58" s="9"/>
    </row>
    <row r="59" spans="1:16" x14ac:dyDescent="0.25">
      <c r="A59" s="9"/>
      <c r="B59" s="234"/>
      <c r="D59" s="241"/>
      <c r="E59" s="16" t="s">
        <v>14</v>
      </c>
      <c r="F59" s="13" t="s">
        <v>155</v>
      </c>
      <c r="G59" s="9"/>
      <c r="H59" s="9"/>
      <c r="I59" s="9"/>
      <c r="J59" s="9"/>
      <c r="K59" s="9"/>
      <c r="L59" s="9"/>
      <c r="M59" s="9"/>
      <c r="N59" s="9"/>
      <c r="O59" s="9"/>
      <c r="P59" s="9"/>
    </row>
    <row r="60" spans="1:16" x14ac:dyDescent="0.25">
      <c r="A60" s="9"/>
      <c r="B60" s="235"/>
      <c r="E60" s="54"/>
      <c r="F60" s="35"/>
      <c r="G60" s="9"/>
      <c r="H60" s="9"/>
      <c r="I60" s="9"/>
      <c r="J60" s="9"/>
      <c r="K60" s="9"/>
      <c r="L60" s="9"/>
      <c r="M60" s="9"/>
      <c r="N60" s="9"/>
      <c r="O60" s="9"/>
      <c r="P60" s="9"/>
    </row>
    <row r="61" spans="1:16" ht="31.5" x14ac:dyDescent="0.25">
      <c r="A61" s="9"/>
      <c r="B61" s="82" t="s">
        <v>1</v>
      </c>
      <c r="C61" s="41" t="s">
        <v>14</v>
      </c>
      <c r="D61" s="52" t="s">
        <v>162</v>
      </c>
      <c r="E61" s="41" t="s">
        <v>14</v>
      </c>
      <c r="F61" s="42" t="s">
        <v>155</v>
      </c>
      <c r="G61" s="9"/>
      <c r="H61" s="9"/>
      <c r="I61" s="9"/>
      <c r="J61" s="9"/>
      <c r="K61" s="9"/>
      <c r="L61" s="9"/>
      <c r="M61" s="9"/>
      <c r="N61" s="9"/>
      <c r="O61" s="9"/>
      <c r="P61" s="9"/>
    </row>
    <row r="62" spans="1:16" ht="31.5" x14ac:dyDescent="0.25">
      <c r="A62" s="9"/>
      <c r="B62" s="45" t="s">
        <v>335</v>
      </c>
      <c r="C62" s="39" t="s">
        <v>14</v>
      </c>
      <c r="D62" s="104" t="s">
        <v>161</v>
      </c>
      <c r="E62" s="18" t="s">
        <v>14</v>
      </c>
      <c r="F62" s="56" t="s">
        <v>155</v>
      </c>
      <c r="G62" s="9"/>
      <c r="H62" s="9"/>
      <c r="I62" s="9"/>
      <c r="J62" s="9"/>
      <c r="K62" s="9"/>
      <c r="L62" s="9"/>
      <c r="M62" s="9"/>
      <c r="N62" s="9"/>
      <c r="O62" s="9"/>
      <c r="P62" s="9"/>
    </row>
    <row r="63" spans="1:16" ht="18.75" x14ac:dyDescent="0.25">
      <c r="A63" s="9"/>
      <c r="B63" s="239" t="s">
        <v>144</v>
      </c>
      <c r="C63" s="240"/>
      <c r="D63" s="240"/>
      <c r="E63" s="240"/>
      <c r="F63" s="250"/>
      <c r="G63" s="11"/>
      <c r="H63" s="11"/>
      <c r="I63" s="11"/>
      <c r="J63" s="11"/>
      <c r="K63" s="11"/>
      <c r="L63" s="11"/>
      <c r="M63" s="11"/>
      <c r="N63" s="11"/>
      <c r="O63" s="11"/>
      <c r="P63" s="11"/>
    </row>
    <row r="64" spans="1:16" ht="31.5" x14ac:dyDescent="0.25">
      <c r="A64" s="9"/>
      <c r="B64" s="232" t="s">
        <v>47</v>
      </c>
      <c r="C64" s="27" t="s">
        <v>14</v>
      </c>
      <c r="D64" s="50" t="s">
        <v>180</v>
      </c>
      <c r="E64" s="27" t="s">
        <v>14</v>
      </c>
      <c r="F64" s="119" t="s">
        <v>285</v>
      </c>
      <c r="G64" s="9"/>
      <c r="H64" s="117"/>
      <c r="I64" s="9"/>
      <c r="J64" s="9"/>
      <c r="K64" s="9"/>
      <c r="L64" s="9"/>
      <c r="M64" s="9"/>
      <c r="N64" s="9"/>
      <c r="O64" s="9"/>
      <c r="P64" s="9"/>
    </row>
    <row r="65" spans="1:16" ht="63" x14ac:dyDescent="0.25">
      <c r="A65" s="9"/>
      <c r="B65" s="232"/>
      <c r="C65" s="27" t="s">
        <v>14</v>
      </c>
      <c r="D65" s="50" t="s">
        <v>341</v>
      </c>
      <c r="E65" s="27" t="s">
        <v>14</v>
      </c>
      <c r="F65" s="119" t="s">
        <v>342</v>
      </c>
      <c r="G65" s="9"/>
      <c r="H65" s="118"/>
      <c r="I65" s="9"/>
      <c r="J65" s="9"/>
      <c r="K65" s="9"/>
      <c r="L65" s="9"/>
      <c r="M65" s="9"/>
      <c r="N65" s="9"/>
      <c r="O65" s="9"/>
      <c r="P65" s="9"/>
    </row>
    <row r="66" spans="1:16" ht="31.5" x14ac:dyDescent="0.25">
      <c r="A66" s="9"/>
      <c r="B66" s="232"/>
      <c r="C66" s="27"/>
      <c r="E66" s="55" t="s">
        <v>14</v>
      </c>
      <c r="F66" s="22" t="s">
        <v>156</v>
      </c>
      <c r="G66" s="9"/>
      <c r="H66" s="9"/>
      <c r="I66" s="9"/>
      <c r="J66" s="9"/>
      <c r="K66" s="9"/>
      <c r="L66" s="9"/>
      <c r="M66" s="9"/>
      <c r="N66" s="9"/>
      <c r="O66" s="9"/>
      <c r="P66" s="9"/>
    </row>
    <row r="67" spans="1:16" ht="18.75" x14ac:dyDescent="0.25">
      <c r="A67" s="9"/>
      <c r="B67" s="239" t="s">
        <v>286</v>
      </c>
      <c r="C67" s="240"/>
      <c r="D67" s="240"/>
      <c r="E67" s="240"/>
      <c r="F67" s="250"/>
      <c r="G67" s="11"/>
      <c r="H67" s="11"/>
      <c r="I67" s="11"/>
      <c r="J67" s="11"/>
      <c r="K67" s="11"/>
      <c r="L67" s="11"/>
      <c r="M67" s="11"/>
      <c r="N67" s="11"/>
      <c r="O67" s="11"/>
      <c r="P67" s="11"/>
    </row>
    <row r="68" spans="1:16" ht="47.25" x14ac:dyDescent="0.25">
      <c r="A68" s="9"/>
      <c r="B68" s="62" t="s">
        <v>148</v>
      </c>
      <c r="C68" s="27" t="s">
        <v>14</v>
      </c>
      <c r="D68" s="141" t="s">
        <v>271</v>
      </c>
      <c r="E68" s="39" t="s">
        <v>14</v>
      </c>
      <c r="F68" s="57" t="s">
        <v>288</v>
      </c>
      <c r="G68" s="9"/>
      <c r="H68" s="9"/>
      <c r="I68" s="9"/>
      <c r="J68" s="9"/>
      <c r="K68" s="9"/>
      <c r="L68" s="9"/>
      <c r="M68" s="9"/>
      <c r="N68" s="9"/>
      <c r="O68" s="9"/>
      <c r="P68" s="9"/>
    </row>
    <row r="69" spans="1:16" ht="15.75" customHeight="1" x14ac:dyDescent="0.25">
      <c r="A69" s="9"/>
      <c r="B69" s="236" t="s">
        <v>149</v>
      </c>
      <c r="C69" s="237"/>
      <c r="D69" s="237"/>
      <c r="E69" s="237"/>
      <c r="F69" s="238"/>
      <c r="G69" s="11"/>
      <c r="H69" s="11"/>
      <c r="I69" s="11"/>
      <c r="J69" s="11"/>
      <c r="K69" s="11"/>
      <c r="L69" s="11"/>
      <c r="M69" s="11"/>
      <c r="N69" s="11"/>
      <c r="O69" s="11"/>
      <c r="P69" s="11"/>
    </row>
    <row r="70" spans="1:16" ht="31.5" x14ac:dyDescent="0.25">
      <c r="A70" s="9"/>
      <c r="B70" s="231" t="s">
        <v>7</v>
      </c>
      <c r="C70" s="41" t="s">
        <v>14</v>
      </c>
      <c r="D70" s="49" t="s">
        <v>150</v>
      </c>
      <c r="E70" s="41" t="s">
        <v>14</v>
      </c>
      <c r="F70" s="23" t="s">
        <v>152</v>
      </c>
      <c r="G70" s="9"/>
      <c r="H70" s="9"/>
      <c r="I70" s="9"/>
      <c r="J70" s="9"/>
      <c r="K70" s="9"/>
      <c r="L70" s="9"/>
      <c r="M70" s="9"/>
      <c r="N70" s="9"/>
      <c r="O70" s="9"/>
      <c r="P70" s="9"/>
    </row>
    <row r="71" spans="1:16" ht="31.5" x14ac:dyDescent="0.25">
      <c r="A71" s="9"/>
      <c r="B71" s="232"/>
      <c r="C71" s="53"/>
      <c r="D71" s="9"/>
      <c r="E71" s="55" t="s">
        <v>14</v>
      </c>
      <c r="F71" s="22" t="s">
        <v>289</v>
      </c>
      <c r="G71" s="9"/>
      <c r="H71" s="9"/>
      <c r="I71" s="9"/>
      <c r="J71" s="9"/>
      <c r="K71" s="9"/>
      <c r="L71" s="9"/>
      <c r="M71" s="9"/>
      <c r="N71" s="9"/>
      <c r="O71" s="9"/>
      <c r="P71" s="9"/>
    </row>
    <row r="72" spans="1:16" ht="18.75" x14ac:dyDescent="0.25">
      <c r="A72" s="9"/>
      <c r="B72" s="239" t="s">
        <v>331</v>
      </c>
      <c r="C72" s="240"/>
      <c r="D72" s="240"/>
      <c r="E72" s="237"/>
      <c r="F72" s="238"/>
      <c r="G72" s="9"/>
      <c r="H72" s="9"/>
      <c r="I72" s="9"/>
      <c r="J72" s="9"/>
      <c r="K72" s="9"/>
      <c r="L72" s="9"/>
      <c r="M72" s="9"/>
      <c r="N72" s="9"/>
      <c r="O72" s="9"/>
      <c r="P72" s="9"/>
    </row>
    <row r="73" spans="1:16" ht="31.5" x14ac:dyDescent="0.25">
      <c r="A73" s="9"/>
      <c r="B73" s="150" t="s">
        <v>10</v>
      </c>
      <c r="C73" s="41" t="s">
        <v>14</v>
      </c>
      <c r="D73" s="42" t="s">
        <v>332</v>
      </c>
      <c r="E73" s="41" t="s">
        <v>14</v>
      </c>
      <c r="F73" s="23" t="s">
        <v>334</v>
      </c>
      <c r="G73" s="9"/>
      <c r="H73" s="9"/>
      <c r="I73" s="9"/>
      <c r="J73" s="9"/>
      <c r="K73" s="9"/>
      <c r="L73" s="9"/>
      <c r="M73" s="9"/>
      <c r="N73" s="9"/>
      <c r="O73" s="9"/>
      <c r="P73" s="9"/>
    </row>
    <row r="74" spans="1:16" ht="47.25" x14ac:dyDescent="0.25">
      <c r="A74" s="9"/>
      <c r="B74" s="151"/>
      <c r="C74" s="55"/>
      <c r="D74" s="61"/>
      <c r="E74" s="55" t="s">
        <v>14</v>
      </c>
      <c r="F74" s="22" t="s">
        <v>333</v>
      </c>
      <c r="G74" s="9"/>
      <c r="H74" s="9"/>
      <c r="I74" s="9"/>
      <c r="J74" s="9"/>
      <c r="K74" s="9"/>
      <c r="L74" s="9"/>
      <c r="M74" s="9"/>
      <c r="N74" s="9"/>
      <c r="O74" s="9"/>
      <c r="P74" s="9"/>
    </row>
    <row r="75" spans="1:16" ht="15.75" customHeight="1" x14ac:dyDescent="0.25">
      <c r="A75" s="9"/>
      <c r="B75" s="239" t="s">
        <v>153</v>
      </c>
      <c r="C75" s="240"/>
      <c r="D75" s="240"/>
      <c r="E75" s="245"/>
      <c r="F75" s="246"/>
      <c r="G75" s="9"/>
      <c r="H75" s="9"/>
      <c r="I75" s="9"/>
      <c r="J75" s="9"/>
      <c r="K75" s="9"/>
      <c r="L75" s="9"/>
      <c r="M75" s="9"/>
      <c r="N75" s="9"/>
      <c r="O75" s="9"/>
      <c r="P75" s="9"/>
    </row>
    <row r="76" spans="1:16" ht="31.5" customHeight="1" x14ac:dyDescent="0.25">
      <c r="A76" s="9"/>
      <c r="B76" s="39" t="s">
        <v>14</v>
      </c>
      <c r="C76" s="229" t="s">
        <v>362</v>
      </c>
      <c r="D76" s="229"/>
      <c r="E76" s="229"/>
      <c r="F76" s="230"/>
      <c r="G76" s="9"/>
      <c r="H76" s="9"/>
      <c r="I76" s="9"/>
      <c r="J76" s="9"/>
      <c r="K76" s="9"/>
      <c r="L76" s="9"/>
      <c r="M76" s="9"/>
      <c r="N76" s="9"/>
      <c r="O76" s="9"/>
      <c r="P76" s="9"/>
    </row>
    <row r="77" spans="1:16" ht="33" customHeight="1" x14ac:dyDescent="0.25">
      <c r="A77" s="9"/>
      <c r="B77" s="39" t="s">
        <v>14</v>
      </c>
      <c r="C77" s="229" t="s">
        <v>363</v>
      </c>
      <c r="D77" s="229"/>
      <c r="E77" s="229"/>
      <c r="F77" s="230"/>
      <c r="G77" s="9"/>
      <c r="H77" s="9"/>
      <c r="I77" s="9"/>
      <c r="J77" s="9"/>
      <c r="K77" s="9"/>
      <c r="L77" s="9"/>
      <c r="M77" s="9"/>
      <c r="N77" s="9"/>
      <c r="O77" s="9"/>
      <c r="P77" s="9"/>
    </row>
    <row r="78" spans="1:16" x14ac:dyDescent="0.25">
      <c r="A78" s="9"/>
      <c r="B78" s="10"/>
      <c r="C78" s="10"/>
      <c r="D78" s="10"/>
      <c r="E78" s="9"/>
      <c r="G78" s="9"/>
      <c r="H78" s="9"/>
      <c r="I78" s="9"/>
      <c r="J78" s="9"/>
      <c r="K78" s="9"/>
      <c r="L78" s="9"/>
      <c r="M78" s="9"/>
      <c r="N78" s="9"/>
      <c r="O78" s="9"/>
      <c r="P78" s="9"/>
    </row>
    <row r="79" spans="1:16" ht="18.75" x14ac:dyDescent="0.3">
      <c r="A79" s="9"/>
      <c r="B79" s="247" t="s">
        <v>154</v>
      </c>
      <c r="C79" s="248"/>
      <c r="D79" s="249"/>
      <c r="E79" s="9"/>
      <c r="G79" s="9"/>
      <c r="H79" s="9"/>
      <c r="I79" s="9"/>
      <c r="J79" s="9"/>
      <c r="K79" s="9"/>
      <c r="L79" s="9"/>
      <c r="M79" s="9"/>
      <c r="N79" s="9"/>
      <c r="O79" s="9"/>
      <c r="P79" s="9"/>
    </row>
    <row r="80" spans="1:16" x14ac:dyDescent="0.25">
      <c r="A80" s="9"/>
      <c r="B80" s="36" t="s">
        <v>108</v>
      </c>
      <c r="C80" s="32"/>
      <c r="D80" s="12" t="s">
        <v>157</v>
      </c>
      <c r="E80" s="9"/>
      <c r="G80" s="9"/>
      <c r="H80" s="9"/>
      <c r="I80" s="9"/>
      <c r="J80" s="9"/>
      <c r="K80" s="9"/>
      <c r="L80" s="9"/>
      <c r="M80" s="9"/>
      <c r="N80" s="9"/>
      <c r="O80" s="9"/>
      <c r="P80" s="9"/>
    </row>
    <row r="81" spans="1:16" ht="15.75" customHeight="1" x14ac:dyDescent="0.25">
      <c r="A81" s="9"/>
      <c r="B81" s="37" t="s">
        <v>54</v>
      </c>
      <c r="C81" s="31"/>
      <c r="D81" s="24" t="s">
        <v>226</v>
      </c>
      <c r="E81" s="9"/>
      <c r="G81" s="9"/>
      <c r="H81" s="9"/>
      <c r="I81" s="9"/>
      <c r="J81" s="9"/>
      <c r="K81" s="9"/>
      <c r="L81" s="9"/>
      <c r="M81" s="9"/>
      <c r="N81" s="9"/>
      <c r="O81" s="9"/>
      <c r="P81" s="9"/>
    </row>
    <row r="82" spans="1:16" x14ac:dyDescent="0.25">
      <c r="A82" s="9"/>
      <c r="B82" s="37" t="s">
        <v>59</v>
      </c>
      <c r="C82" s="10"/>
      <c r="D82" s="29" t="s">
        <v>227</v>
      </c>
      <c r="E82" s="9"/>
      <c r="G82" s="9"/>
      <c r="H82" s="9"/>
      <c r="I82" s="9"/>
      <c r="J82" s="9"/>
      <c r="K82" s="9"/>
      <c r="L82" s="9"/>
      <c r="M82" s="9"/>
      <c r="N82" s="9"/>
      <c r="O82" s="9"/>
      <c r="P82" s="9"/>
    </row>
    <row r="83" spans="1:16" x14ac:dyDescent="0.25">
      <c r="A83" s="9"/>
      <c r="B83" s="37" t="s">
        <v>53</v>
      </c>
      <c r="C83" s="11"/>
      <c r="D83" s="29" t="s">
        <v>228</v>
      </c>
      <c r="E83" s="11"/>
      <c r="G83" s="11"/>
      <c r="H83" s="11"/>
      <c r="I83" s="11"/>
      <c r="J83" s="11"/>
      <c r="K83" s="11"/>
      <c r="L83" s="11"/>
      <c r="M83" s="11"/>
      <c r="N83" s="11"/>
      <c r="O83" s="11"/>
      <c r="P83" s="11"/>
    </row>
    <row r="84" spans="1:16" x14ac:dyDescent="0.25">
      <c r="A84" s="9"/>
      <c r="B84" s="37" t="s">
        <v>61</v>
      </c>
      <c r="C84" s="10"/>
      <c r="D84" s="29" t="s">
        <v>294</v>
      </c>
      <c r="E84" s="9"/>
      <c r="F84" s="9"/>
      <c r="G84" s="9"/>
      <c r="H84" s="9"/>
      <c r="I84" s="9"/>
      <c r="J84" s="9"/>
      <c r="K84" s="9"/>
      <c r="L84" s="9"/>
      <c r="M84" s="9"/>
      <c r="N84" s="9"/>
      <c r="O84" s="9"/>
      <c r="P84" s="9"/>
    </row>
    <row r="85" spans="1:16" x14ac:dyDescent="0.25">
      <c r="B85" s="37" t="s">
        <v>64</v>
      </c>
      <c r="C85" s="10"/>
      <c r="D85" s="29" t="s">
        <v>295</v>
      </c>
      <c r="E85" s="9"/>
      <c r="F85" s="9"/>
      <c r="G85" s="9"/>
      <c r="H85" s="9"/>
      <c r="I85" s="9"/>
      <c r="J85" s="9"/>
      <c r="K85" s="9"/>
      <c r="L85" s="9"/>
      <c r="M85" s="9"/>
      <c r="N85" s="9"/>
      <c r="O85" s="9"/>
      <c r="P85" s="9"/>
    </row>
    <row r="86" spans="1:16" ht="15.75" customHeight="1" x14ac:dyDescent="0.25">
      <c r="A86" s="9"/>
      <c r="B86" s="37" t="s">
        <v>66</v>
      </c>
      <c r="C86" s="11"/>
      <c r="D86" s="29" t="s">
        <v>293</v>
      </c>
      <c r="E86" s="11"/>
      <c r="F86" s="11"/>
      <c r="G86" s="11"/>
      <c r="H86" s="11"/>
      <c r="I86" s="11"/>
      <c r="J86" s="11"/>
      <c r="K86" s="11"/>
      <c r="L86" s="11"/>
      <c r="M86" s="11"/>
      <c r="N86" s="11"/>
      <c r="O86" s="11"/>
      <c r="P86" s="11"/>
    </row>
    <row r="87" spans="1:16" ht="18.75" x14ac:dyDescent="0.3">
      <c r="B87" s="138" t="s">
        <v>68</v>
      </c>
      <c r="C87" s="139"/>
      <c r="D87" s="140" t="s">
        <v>292</v>
      </c>
    </row>
    <row r="88" spans="1:16" x14ac:dyDescent="0.25">
      <c r="B88" s="38" t="s">
        <v>55</v>
      </c>
      <c r="C88" s="34"/>
      <c r="D88" s="35" t="s">
        <v>229</v>
      </c>
    </row>
    <row r="91" spans="1:16" ht="18.75" x14ac:dyDescent="0.3">
      <c r="B91" s="247" t="s">
        <v>138</v>
      </c>
      <c r="C91" s="248"/>
      <c r="D91" s="249"/>
    </row>
    <row r="92" spans="1:16" ht="15.75" customHeight="1" x14ac:dyDescent="0.25">
      <c r="B92" s="242" t="s">
        <v>218</v>
      </c>
      <c r="C92" s="32"/>
      <c r="D92" s="68" t="s">
        <v>189</v>
      </c>
    </row>
    <row r="93" spans="1:16" ht="15.75" customHeight="1" x14ac:dyDescent="0.25">
      <c r="B93" s="243"/>
      <c r="C93" s="31"/>
      <c r="D93" s="69" t="s">
        <v>220</v>
      </c>
    </row>
    <row r="94" spans="1:16" ht="15.75" customHeight="1" x14ac:dyDescent="0.25">
      <c r="B94" s="243"/>
      <c r="C94" s="10"/>
      <c r="D94" s="69" t="s">
        <v>221</v>
      </c>
    </row>
    <row r="95" spans="1:16" ht="15.75" customHeight="1" x14ac:dyDescent="0.25">
      <c r="B95" s="243"/>
      <c r="C95" s="11"/>
      <c r="D95" s="69" t="s">
        <v>222</v>
      </c>
    </row>
    <row r="96" spans="1:16" ht="15.75" customHeight="1" x14ac:dyDescent="0.25">
      <c r="B96" s="243"/>
      <c r="C96" s="10"/>
      <c r="D96" s="69" t="s">
        <v>190</v>
      </c>
    </row>
    <row r="97" spans="2:11" ht="15.75" customHeight="1" x14ac:dyDescent="0.25">
      <c r="B97" s="243"/>
      <c r="C97" s="10"/>
      <c r="D97" s="69" t="s">
        <v>191</v>
      </c>
    </row>
    <row r="98" spans="2:11" ht="15.75" customHeight="1" x14ac:dyDescent="0.25">
      <c r="B98" s="244"/>
      <c r="C98" s="67"/>
      <c r="D98" s="70" t="s">
        <v>192</v>
      </c>
      <c r="F98" s="154"/>
      <c r="G98" s="154"/>
      <c r="H98" s="154"/>
      <c r="I98" s="154"/>
      <c r="J98" s="154"/>
      <c r="K98" s="154"/>
    </row>
    <row r="99" spans="2:11" ht="31.5" x14ac:dyDescent="0.3">
      <c r="B99" s="71" t="s">
        <v>219</v>
      </c>
      <c r="C99" s="72"/>
      <c r="D99" s="73" t="s">
        <v>217</v>
      </c>
      <c r="F99" s="155"/>
      <c r="G99" s="155"/>
      <c r="H99" s="155"/>
      <c r="I99" s="155"/>
    </row>
    <row r="100" spans="2:11" ht="15.75" customHeight="1" x14ac:dyDescent="0.3">
      <c r="B100" s="38"/>
      <c r="C100" s="74"/>
      <c r="D100" s="75" t="s">
        <v>183</v>
      </c>
      <c r="F100" s="253"/>
      <c r="G100" s="253"/>
      <c r="H100" s="155"/>
      <c r="I100" s="155"/>
      <c r="J100" s="155"/>
      <c r="K100" s="155"/>
    </row>
    <row r="101" spans="2:11" ht="31.5" x14ac:dyDescent="0.25">
      <c r="B101" s="242" t="s">
        <v>188</v>
      </c>
      <c r="C101" s="41" t="s">
        <v>14</v>
      </c>
      <c r="D101" s="73" t="s">
        <v>279</v>
      </c>
      <c r="F101" s="253"/>
      <c r="G101" s="253"/>
      <c r="H101" s="155"/>
      <c r="I101" s="155"/>
      <c r="J101" s="155"/>
      <c r="K101" s="155"/>
    </row>
    <row r="102" spans="2:11" ht="47.25" x14ac:dyDescent="0.25">
      <c r="B102" s="243"/>
      <c r="C102" s="27" t="s">
        <v>14</v>
      </c>
      <c r="D102" s="76" t="s">
        <v>224</v>
      </c>
      <c r="F102" s="253"/>
      <c r="G102" s="253"/>
      <c r="H102" s="155"/>
      <c r="I102" s="155"/>
      <c r="J102" s="155"/>
      <c r="K102" s="155"/>
    </row>
    <row r="103" spans="2:11" x14ac:dyDescent="0.25">
      <c r="B103" s="243"/>
      <c r="C103" s="27"/>
      <c r="D103" s="85"/>
      <c r="F103" s="253"/>
      <c r="G103" s="253"/>
      <c r="H103" s="155"/>
      <c r="I103" s="155"/>
      <c r="J103" s="155"/>
      <c r="K103" s="155"/>
    </row>
    <row r="104" spans="2:11" x14ac:dyDescent="0.25">
      <c r="B104" s="243"/>
      <c r="C104" s="80" t="s">
        <v>223</v>
      </c>
      <c r="D104" s="33"/>
      <c r="E104" s="63"/>
      <c r="F104" s="253"/>
      <c r="G104" s="253"/>
      <c r="H104" s="155"/>
      <c r="I104" s="155"/>
      <c r="J104" s="155"/>
      <c r="K104" s="155"/>
    </row>
    <row r="105" spans="2:11" x14ac:dyDescent="0.25">
      <c r="B105" s="243"/>
      <c r="C105" s="53"/>
      <c r="D105" s="77" t="s">
        <v>182</v>
      </c>
      <c r="F105" s="253"/>
      <c r="G105" s="253"/>
      <c r="H105" s="155"/>
      <c r="I105" s="155"/>
      <c r="J105" s="155"/>
      <c r="K105" s="155"/>
    </row>
    <row r="106" spans="2:11" x14ac:dyDescent="0.25">
      <c r="B106" s="243"/>
      <c r="C106" s="78">
        <v>2010</v>
      </c>
      <c r="D106" s="79">
        <v>92.05</v>
      </c>
      <c r="F106" s="253"/>
      <c r="G106" s="253"/>
      <c r="H106" s="155"/>
      <c r="I106" s="155"/>
      <c r="J106" s="155"/>
      <c r="K106" s="155"/>
    </row>
    <row r="107" spans="2:11" x14ac:dyDescent="0.25">
      <c r="B107" s="243"/>
      <c r="C107" s="78">
        <v>2011</v>
      </c>
      <c r="D107" s="79">
        <v>94.32</v>
      </c>
      <c r="F107" s="253"/>
      <c r="G107" s="253"/>
      <c r="H107" s="155"/>
      <c r="I107" s="155"/>
      <c r="J107" s="155"/>
      <c r="K107" s="155"/>
    </row>
    <row r="108" spans="2:11" x14ac:dyDescent="0.25">
      <c r="B108" s="243"/>
      <c r="C108" s="78">
        <v>2012</v>
      </c>
      <c r="D108" s="79">
        <v>96.99</v>
      </c>
      <c r="F108" s="253"/>
      <c r="G108" s="253"/>
      <c r="H108" s="155"/>
      <c r="I108" s="155"/>
      <c r="J108" s="155"/>
      <c r="K108" s="155"/>
    </row>
    <row r="109" spans="2:11" x14ac:dyDescent="0.25">
      <c r="B109" s="243"/>
      <c r="C109" s="78">
        <v>2013</v>
      </c>
      <c r="D109" s="79">
        <v>99.47</v>
      </c>
      <c r="F109" s="253"/>
      <c r="G109" s="253"/>
      <c r="H109" s="155"/>
      <c r="I109" s="155"/>
      <c r="J109" s="155"/>
      <c r="K109" s="155"/>
    </row>
    <row r="110" spans="2:11" x14ac:dyDescent="0.25">
      <c r="B110" s="243"/>
      <c r="C110" s="78">
        <v>2014</v>
      </c>
      <c r="D110" s="79">
        <v>99.79</v>
      </c>
      <c r="F110" s="253"/>
      <c r="G110" s="253"/>
      <c r="H110" s="155"/>
      <c r="I110" s="155"/>
      <c r="J110" s="155"/>
      <c r="K110" s="155"/>
    </row>
    <row r="111" spans="2:11" x14ac:dyDescent="0.25">
      <c r="B111" s="243"/>
      <c r="C111" s="78">
        <v>2015</v>
      </c>
      <c r="D111" s="79">
        <v>100</v>
      </c>
      <c r="F111" s="256"/>
      <c r="G111" s="256"/>
      <c r="H111" s="156"/>
      <c r="I111" s="156"/>
      <c r="J111" s="155"/>
      <c r="K111" s="155"/>
    </row>
    <row r="112" spans="2:11" x14ac:dyDescent="0.25">
      <c r="B112" s="243"/>
      <c r="C112" s="78">
        <v>2016</v>
      </c>
      <c r="D112" s="79">
        <v>100.11</v>
      </c>
      <c r="F112" s="256"/>
      <c r="G112" s="256"/>
      <c r="H112" s="156"/>
      <c r="I112" s="156"/>
      <c r="J112" s="155"/>
      <c r="K112" s="155"/>
    </row>
    <row r="113" spans="2:11" x14ac:dyDescent="0.25">
      <c r="B113" s="243"/>
      <c r="C113" s="78">
        <v>2017</v>
      </c>
      <c r="D113" s="79">
        <v>101.4</v>
      </c>
      <c r="F113" s="256"/>
      <c r="G113" s="256"/>
      <c r="H113" s="156"/>
      <c r="I113" s="156"/>
      <c r="J113" s="155"/>
      <c r="K113" s="155"/>
    </row>
    <row r="114" spans="2:11" x14ac:dyDescent="0.25">
      <c r="B114" s="243"/>
      <c r="C114" s="158" t="s">
        <v>344</v>
      </c>
      <c r="D114" s="79">
        <v>104.37</v>
      </c>
      <c r="F114" s="256"/>
      <c r="G114" s="256"/>
      <c r="H114" s="156"/>
      <c r="I114" s="9"/>
    </row>
    <row r="115" spans="2:11" x14ac:dyDescent="0.25">
      <c r="B115" s="243"/>
      <c r="C115" s="254" t="s">
        <v>345</v>
      </c>
      <c r="D115" s="255"/>
      <c r="F115" s="157"/>
      <c r="G115" s="157"/>
      <c r="H115" s="156"/>
      <c r="I115" s="9"/>
    </row>
    <row r="116" spans="2:11" x14ac:dyDescent="0.25">
      <c r="B116" s="244"/>
      <c r="C116" s="81" t="s">
        <v>225</v>
      </c>
      <c r="D116" s="35"/>
      <c r="F116" s="9"/>
      <c r="G116" s="9"/>
      <c r="H116" s="9"/>
      <c r="I116" s="9"/>
    </row>
    <row r="117" spans="2:11" x14ac:dyDescent="0.25">
      <c r="F117" s="9"/>
      <c r="G117" s="9"/>
      <c r="H117" s="9"/>
      <c r="I117" s="9"/>
    </row>
    <row r="120" spans="2:11" x14ac:dyDescent="0.25">
      <c r="C120" s="63"/>
      <c r="D120" s="63"/>
    </row>
    <row r="121" spans="2:11" x14ac:dyDescent="0.25">
      <c r="D121" s="63"/>
    </row>
    <row r="122" spans="2:11" x14ac:dyDescent="0.25">
      <c r="D122" s="63"/>
    </row>
    <row r="123" spans="2:11" x14ac:dyDescent="0.25">
      <c r="D123" s="63"/>
    </row>
    <row r="124" spans="2:11" x14ac:dyDescent="0.25">
      <c r="D124" s="63"/>
    </row>
    <row r="125" spans="2:11" x14ac:dyDescent="0.25">
      <c r="D125" s="63"/>
    </row>
    <row r="126" spans="2:11" x14ac:dyDescent="0.25">
      <c r="D126" s="63"/>
    </row>
    <row r="127" spans="2:11" x14ac:dyDescent="0.25">
      <c r="D127" s="63"/>
    </row>
    <row r="128" spans="2:11" x14ac:dyDescent="0.25">
      <c r="D128" s="63"/>
    </row>
    <row r="129" spans="1:4" x14ac:dyDescent="0.25">
      <c r="D129" s="63"/>
    </row>
    <row r="130" spans="1:4" x14ac:dyDescent="0.25">
      <c r="D130" s="63"/>
    </row>
    <row r="131" spans="1:4" x14ac:dyDescent="0.25">
      <c r="A131" s="63"/>
      <c r="B131" s="63"/>
      <c r="C131" s="63"/>
      <c r="D131" s="63"/>
    </row>
    <row r="132" spans="1:4" x14ac:dyDescent="0.25">
      <c r="C132" s="63"/>
      <c r="D132" s="63"/>
    </row>
    <row r="133" spans="1:4" x14ac:dyDescent="0.25">
      <c r="C133" s="63"/>
      <c r="D133" s="63"/>
    </row>
    <row r="134" spans="1:4" x14ac:dyDescent="0.25">
      <c r="C134" s="63"/>
      <c r="D134" s="63"/>
    </row>
    <row r="135" spans="1:4" x14ac:dyDescent="0.25">
      <c r="C135" s="63"/>
      <c r="D135" s="63"/>
    </row>
    <row r="136" spans="1:4" x14ac:dyDescent="0.25">
      <c r="C136" s="63"/>
      <c r="D136" s="63"/>
    </row>
    <row r="137" spans="1:4" ht="18" customHeight="1" x14ac:dyDescent="0.25">
      <c r="C137" s="63"/>
      <c r="D137" s="63"/>
    </row>
    <row r="138" spans="1:4" ht="18" customHeight="1" x14ac:dyDescent="0.25">
      <c r="C138" s="63"/>
      <c r="D138" s="63"/>
    </row>
    <row r="139" spans="1:4" ht="18" customHeight="1" x14ac:dyDescent="0.25">
      <c r="C139" s="63"/>
      <c r="D139" s="63"/>
    </row>
    <row r="140" spans="1:4" x14ac:dyDescent="0.25">
      <c r="C140" s="63"/>
      <c r="D140" s="63"/>
    </row>
    <row r="141" spans="1:4" x14ac:dyDescent="0.25">
      <c r="C141" s="63"/>
      <c r="D141" s="63"/>
    </row>
    <row r="142" spans="1:4" x14ac:dyDescent="0.25">
      <c r="C142" s="63"/>
      <c r="D142" s="63"/>
    </row>
    <row r="143" spans="1:4" x14ac:dyDescent="0.25">
      <c r="A143" s="63"/>
      <c r="C143" s="63"/>
      <c r="D143" s="63"/>
    </row>
    <row r="144" spans="1:4" x14ac:dyDescent="0.25">
      <c r="A144" s="63"/>
      <c r="C144" s="63"/>
      <c r="D144" s="63"/>
    </row>
    <row r="145" spans="1:4" x14ac:dyDescent="0.25">
      <c r="A145" s="63"/>
      <c r="C145" s="63"/>
      <c r="D145" s="63"/>
    </row>
    <row r="146" spans="1:4" x14ac:dyDescent="0.25">
      <c r="A146" s="63"/>
      <c r="C146" s="63"/>
      <c r="D146" s="63"/>
    </row>
    <row r="147" spans="1:4" x14ac:dyDescent="0.25">
      <c r="A147" s="63"/>
      <c r="B147" s="63"/>
      <c r="C147" s="63"/>
      <c r="D147" s="63"/>
    </row>
    <row r="148" spans="1:4" x14ac:dyDescent="0.25">
      <c r="A148" s="63"/>
      <c r="B148" s="63"/>
      <c r="C148" s="63"/>
      <c r="D148" s="63"/>
    </row>
    <row r="149" spans="1:4" x14ac:dyDescent="0.25">
      <c r="A149" s="63"/>
      <c r="B149" s="63"/>
      <c r="C149" s="63"/>
      <c r="D149" s="63"/>
    </row>
    <row r="150" spans="1:4" x14ac:dyDescent="0.25">
      <c r="A150" s="63"/>
      <c r="B150" s="63"/>
      <c r="C150" s="63"/>
      <c r="D150" s="63"/>
    </row>
    <row r="151" spans="1:4" x14ac:dyDescent="0.25">
      <c r="A151" s="63"/>
      <c r="B151" s="63"/>
      <c r="C151" s="63"/>
      <c r="D151" s="63"/>
    </row>
  </sheetData>
  <mergeCells count="43">
    <mergeCell ref="C115:D115"/>
    <mergeCell ref="F110:G110"/>
    <mergeCell ref="F111:G111"/>
    <mergeCell ref="F112:G112"/>
    <mergeCell ref="F113:G113"/>
    <mergeCell ref="F114:G114"/>
    <mergeCell ref="F105:G105"/>
    <mergeCell ref="F106:G106"/>
    <mergeCell ref="F107:G107"/>
    <mergeCell ref="F108:G108"/>
    <mergeCell ref="F109:G109"/>
    <mergeCell ref="F100:G100"/>
    <mergeCell ref="F101:G101"/>
    <mergeCell ref="F102:G102"/>
    <mergeCell ref="F103:G103"/>
    <mergeCell ref="F104:G104"/>
    <mergeCell ref="B92:B98"/>
    <mergeCell ref="B101:B116"/>
    <mergeCell ref="B75:F75"/>
    <mergeCell ref="B91:D91"/>
    <mergeCell ref="E17:F17"/>
    <mergeCell ref="B35:F35"/>
    <mergeCell ref="B53:F53"/>
    <mergeCell ref="B63:F63"/>
    <mergeCell ref="B67:F67"/>
    <mergeCell ref="B18:B19"/>
    <mergeCell ref="C17:D17"/>
    <mergeCell ref="B23:B34"/>
    <mergeCell ref="B36:B37"/>
    <mergeCell ref="B38:B39"/>
    <mergeCell ref="B79:D79"/>
    <mergeCell ref="B43:B44"/>
    <mergeCell ref="B48:B49"/>
    <mergeCell ref="D56:D57"/>
    <mergeCell ref="C76:F76"/>
    <mergeCell ref="C77:F77"/>
    <mergeCell ref="B70:B71"/>
    <mergeCell ref="B64:B66"/>
    <mergeCell ref="B55:B56"/>
    <mergeCell ref="B58:B60"/>
    <mergeCell ref="B69:F69"/>
    <mergeCell ref="B72:F72"/>
    <mergeCell ref="D58:D59"/>
  </mergeCells>
  <hyperlinks>
    <hyperlink ref="D100" r:id="rId1" xr:uid="{0E8AA294-E174-41CC-9FC6-3843EBAB9DBB}"/>
  </hyperlinks>
  <pageMargins left="0.7" right="0.7" top="0.75" bottom="0.75" header="0.3" footer="0.3"/>
  <pageSetup paperSize="9" scale="47" orientation="portrait" r:id="rId2"/>
  <colBreaks count="1" manualBreakCount="1">
    <brk id="4" max="9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F582-4388-4058-A6D5-ADBDAE8A09A2}">
  <sheetPr>
    <tabColor theme="7" tint="0.59999389629810485"/>
    <pageSetUpPr fitToPage="1"/>
  </sheetPr>
  <dimension ref="A1:BA103"/>
  <sheetViews>
    <sheetView topLeftCell="A13" zoomScale="80" zoomScaleNormal="80" workbookViewId="0">
      <selection activeCell="B21" sqref="B21:C23"/>
    </sheetView>
  </sheetViews>
  <sheetFormatPr defaultColWidth="11" defaultRowHeight="15" x14ac:dyDescent="0.25"/>
  <cols>
    <col min="1" max="1" width="4.5" style="86" customWidth="1"/>
    <col min="2" max="2" width="11" style="86"/>
    <col min="3" max="3" width="27.625" style="86" customWidth="1"/>
    <col min="4" max="5" width="16.75" style="86" customWidth="1"/>
    <col min="6" max="21" width="12.5" style="86" customWidth="1"/>
    <col min="22" max="51" width="11" style="86"/>
    <col min="52" max="52" width="101.375" style="135" hidden="1" customWidth="1"/>
    <col min="53" max="53" width="182" style="135" hidden="1" customWidth="1"/>
    <col min="54" max="16384" width="11" style="86"/>
  </cols>
  <sheetData>
    <row r="1" spans="1:52" ht="21" x14ac:dyDescent="0.35">
      <c r="A1" s="4" t="s">
        <v>237</v>
      </c>
      <c r="B1" s="120"/>
      <c r="C1" s="120"/>
      <c r="D1" s="121"/>
      <c r="E1" s="120"/>
      <c r="F1" s="120"/>
      <c r="G1" s="120"/>
      <c r="H1" s="120"/>
      <c r="I1" s="120"/>
      <c r="J1" s="120"/>
      <c r="K1" s="120"/>
      <c r="L1" s="120"/>
      <c r="M1" s="120"/>
      <c r="N1" s="120"/>
      <c r="O1" s="120"/>
      <c r="P1" s="120"/>
      <c r="Q1" s="120"/>
      <c r="R1" s="120"/>
      <c r="S1" s="120"/>
      <c r="T1" s="120"/>
      <c r="U1" s="120"/>
    </row>
    <row r="2" spans="1:52" x14ac:dyDescent="0.25">
      <c r="A2" s="121" t="s">
        <v>291</v>
      </c>
      <c r="B2" s="120"/>
      <c r="C2" s="120"/>
      <c r="D2" s="121"/>
      <c r="E2" s="120"/>
      <c r="F2" s="120"/>
      <c r="G2" s="120"/>
      <c r="H2" s="120"/>
      <c r="I2" s="120"/>
      <c r="J2" s="120"/>
      <c r="K2" s="120"/>
      <c r="L2" s="120"/>
      <c r="M2" s="120"/>
      <c r="N2" s="120"/>
      <c r="O2" s="120"/>
      <c r="P2" s="120"/>
      <c r="Q2" s="120"/>
      <c r="R2" s="120"/>
      <c r="S2" s="120"/>
      <c r="T2" s="120"/>
      <c r="U2" s="120"/>
    </row>
    <row r="3" spans="1:52" x14ac:dyDescent="0.25">
      <c r="A3" s="120"/>
      <c r="B3" s="120"/>
      <c r="C3" s="120"/>
      <c r="D3" s="120"/>
      <c r="E3" s="120"/>
      <c r="F3" s="120"/>
      <c r="G3" s="120"/>
      <c r="H3" s="120"/>
      <c r="I3" s="120"/>
      <c r="J3" s="120"/>
      <c r="K3" s="120"/>
      <c r="L3" s="120"/>
      <c r="M3" s="120"/>
      <c r="N3" s="120"/>
      <c r="O3" s="120"/>
      <c r="P3" s="120"/>
      <c r="Q3" s="120"/>
      <c r="R3" s="120"/>
      <c r="S3" s="120"/>
      <c r="T3" s="120"/>
      <c r="U3" s="120"/>
    </row>
    <row r="4" spans="1:52" ht="21" customHeight="1" x14ac:dyDescent="0.25">
      <c r="A4" s="120"/>
      <c r="B4" s="257" t="s">
        <v>232</v>
      </c>
      <c r="C4" s="258"/>
      <c r="D4" s="258"/>
      <c r="E4" s="258"/>
      <c r="F4" s="258"/>
      <c r="G4" s="258"/>
      <c r="H4" s="258"/>
      <c r="I4" s="258"/>
      <c r="J4" s="258"/>
      <c r="K4" s="259"/>
      <c r="L4" s="92"/>
      <c r="M4" s="92"/>
      <c r="N4" s="92"/>
      <c r="O4" s="92"/>
      <c r="P4" s="120"/>
      <c r="Q4" s="120"/>
      <c r="R4" s="120"/>
      <c r="S4" s="120"/>
      <c r="T4" s="120"/>
      <c r="U4" s="120"/>
    </row>
    <row r="5" spans="1:52" ht="15.75" customHeight="1" x14ac:dyDescent="0.25">
      <c r="A5" s="120"/>
      <c r="B5" s="260" t="s">
        <v>234</v>
      </c>
      <c r="C5" s="260"/>
      <c r="D5" s="261" t="s">
        <v>460</v>
      </c>
      <c r="E5" s="262"/>
      <c r="F5" s="262"/>
      <c r="G5" s="262"/>
      <c r="H5" s="262"/>
      <c r="I5" s="262"/>
      <c r="J5" s="262"/>
      <c r="K5" s="263"/>
      <c r="L5" s="93"/>
      <c r="M5" s="93"/>
      <c r="N5" s="93"/>
      <c r="O5" s="93"/>
      <c r="P5" s="120"/>
      <c r="Q5" s="120"/>
      <c r="R5" s="120"/>
      <c r="S5" s="120"/>
      <c r="T5" s="120"/>
      <c r="U5" s="120"/>
    </row>
    <row r="6" spans="1:52" ht="15.75" customHeight="1" x14ac:dyDescent="0.25">
      <c r="A6" s="120"/>
      <c r="B6" s="260" t="s">
        <v>233</v>
      </c>
      <c r="C6" s="260"/>
      <c r="D6" s="264">
        <v>43584</v>
      </c>
      <c r="E6" s="265"/>
      <c r="F6" s="265"/>
      <c r="G6" s="265"/>
      <c r="H6" s="265"/>
      <c r="I6" s="265"/>
      <c r="J6" s="265"/>
      <c r="K6" s="266"/>
      <c r="L6" s="93"/>
      <c r="M6" s="93"/>
      <c r="N6" s="93"/>
      <c r="O6" s="93"/>
      <c r="P6" s="120"/>
      <c r="Q6" s="120"/>
      <c r="R6" s="120"/>
      <c r="S6" s="120"/>
      <c r="T6" s="120"/>
      <c r="U6" s="120"/>
    </row>
    <row r="7" spans="1:52" x14ac:dyDescent="0.25">
      <c r="A7" s="120"/>
      <c r="B7" s="267" t="s">
        <v>50</v>
      </c>
      <c r="C7" s="268"/>
      <c r="D7" s="271" t="s">
        <v>230</v>
      </c>
      <c r="E7" s="272"/>
      <c r="F7" s="272"/>
      <c r="G7" s="272"/>
      <c r="H7" s="272"/>
      <c r="I7" s="272"/>
      <c r="J7" s="272"/>
      <c r="K7" s="273"/>
      <c r="L7" s="90"/>
      <c r="M7" s="90"/>
      <c r="N7" s="90"/>
      <c r="O7" s="90"/>
      <c r="P7" s="120"/>
      <c r="Q7" s="120"/>
      <c r="R7" s="120"/>
      <c r="S7" s="120"/>
      <c r="T7" s="120"/>
      <c r="U7" s="120"/>
    </row>
    <row r="8" spans="1:52" ht="15.75" customHeight="1" x14ac:dyDescent="0.25">
      <c r="A8" s="120"/>
      <c r="B8" s="269"/>
      <c r="C8" s="270"/>
      <c r="D8" s="271" t="s">
        <v>17</v>
      </c>
      <c r="E8" s="272"/>
      <c r="F8" s="272"/>
      <c r="G8" s="272"/>
      <c r="H8" s="272"/>
      <c r="I8" s="272"/>
      <c r="J8" s="272"/>
      <c r="K8" s="273"/>
      <c r="L8" s="90"/>
      <c r="M8" s="90"/>
      <c r="N8" s="90"/>
      <c r="O8" s="90"/>
      <c r="P8" s="120"/>
      <c r="Q8" s="120"/>
      <c r="R8" s="120"/>
      <c r="S8" s="120"/>
      <c r="T8" s="120"/>
      <c r="U8" s="120"/>
    </row>
    <row r="9" spans="1:52" ht="15.75" customHeight="1" x14ac:dyDescent="0.25">
      <c r="A9" s="120"/>
      <c r="B9" s="286" t="s">
        <v>20</v>
      </c>
      <c r="C9" s="286"/>
      <c r="D9" s="287" t="s">
        <v>19</v>
      </c>
      <c r="E9" s="288"/>
      <c r="F9" s="288"/>
      <c r="G9" s="288"/>
      <c r="H9" s="288"/>
      <c r="I9" s="288"/>
      <c r="J9" s="288"/>
      <c r="K9" s="289"/>
      <c r="L9" s="91"/>
      <c r="M9" s="91"/>
      <c r="N9" s="91"/>
      <c r="O9" s="91"/>
      <c r="P9" s="120"/>
      <c r="Q9" s="120"/>
      <c r="R9" s="120"/>
      <c r="S9" s="120"/>
      <c r="T9" s="120"/>
      <c r="U9" s="120"/>
    </row>
    <row r="10" spans="1:52" ht="15.75" customHeight="1" x14ac:dyDescent="0.25">
      <c r="A10" s="120"/>
      <c r="B10" s="286" t="s">
        <v>13</v>
      </c>
      <c r="C10" s="286"/>
      <c r="D10" s="287" t="s">
        <v>159</v>
      </c>
      <c r="E10" s="288"/>
      <c r="F10" s="288"/>
      <c r="G10" s="288"/>
      <c r="H10" s="288"/>
      <c r="I10" s="288"/>
      <c r="J10" s="288"/>
      <c r="K10" s="289"/>
      <c r="L10" s="93"/>
      <c r="M10" s="93"/>
      <c r="N10" s="93"/>
      <c r="O10" s="93"/>
      <c r="P10" s="120"/>
      <c r="Q10" s="120"/>
      <c r="R10" s="120"/>
      <c r="S10" s="120"/>
      <c r="T10" s="120"/>
      <c r="U10" s="120"/>
    </row>
    <row r="11" spans="1:52" ht="120.75" customHeight="1" x14ac:dyDescent="0.25">
      <c r="A11" s="120"/>
      <c r="B11" s="290" t="s">
        <v>0</v>
      </c>
      <c r="C11" s="290"/>
      <c r="D11" s="291" t="s">
        <v>467</v>
      </c>
      <c r="E11" s="292"/>
      <c r="F11" s="292"/>
      <c r="G11" s="292"/>
      <c r="H11" s="292"/>
      <c r="I11" s="292"/>
      <c r="J11" s="292"/>
      <c r="K11" s="293"/>
      <c r="L11" s="90"/>
      <c r="M11" s="90"/>
      <c r="N11" s="90"/>
      <c r="O11" s="90"/>
      <c r="P11" s="120"/>
      <c r="Q11" s="120"/>
      <c r="R11" s="120"/>
      <c r="S11" s="120"/>
      <c r="T11" s="120"/>
      <c r="U11" s="120"/>
      <c r="AZ11" s="136" t="str">
        <f>D11</f>
        <v>In a Zinc Bromine (ZnBr) hybrid flow battery, two aqueous electrolyte solutions contain the reactive components, which are based on zinc and bromine elements, stored in two external tanks. During the charging/discharging phases, these two electrolyte solutions flow through the cell stack consisting of carbon-plastic composite electrodes with compartments. Thus, the reversible electrochemical reactions occur in these electrolytic cells (Luo et al., 2015). 
Flow batteries can be used for multiple applications, however due to their typical size and economics, they are best suited for small to medium scale temporal storage applications (IRENA, 2017). This factsheet focuses on long-term electricity storage for applications such as load shifting, typically with discharge times of &gt;1 hour.</v>
      </c>
    </row>
    <row r="12" spans="1:52" ht="15.75" customHeight="1" x14ac:dyDescent="0.25">
      <c r="A12" s="120"/>
      <c r="B12" s="274" t="s">
        <v>43</v>
      </c>
      <c r="C12" s="274"/>
      <c r="D12" s="275" t="s">
        <v>24</v>
      </c>
      <c r="E12" s="265"/>
      <c r="F12" s="265"/>
      <c r="G12" s="265"/>
      <c r="H12" s="265"/>
      <c r="I12" s="265"/>
      <c r="J12" s="265"/>
      <c r="K12" s="266"/>
      <c r="L12" s="93"/>
      <c r="M12" s="93"/>
      <c r="N12" s="93"/>
      <c r="O12" s="93"/>
      <c r="P12" s="120"/>
      <c r="Q12" s="120"/>
      <c r="R12" s="120"/>
      <c r="S12" s="120"/>
      <c r="T12" s="120"/>
      <c r="U12" s="120"/>
    </row>
    <row r="13" spans="1:52" ht="30" x14ac:dyDescent="0.25">
      <c r="A13" s="120"/>
      <c r="B13" s="274"/>
      <c r="C13" s="274"/>
      <c r="D13" s="276" t="s">
        <v>468</v>
      </c>
      <c r="E13" s="277"/>
      <c r="F13" s="277"/>
      <c r="G13" s="277"/>
      <c r="H13" s="277"/>
      <c r="I13" s="277"/>
      <c r="J13" s="277"/>
      <c r="K13" s="278"/>
      <c r="L13" s="90"/>
      <c r="M13" s="90"/>
      <c r="N13" s="90"/>
      <c r="O13" s="90"/>
      <c r="P13" s="120"/>
      <c r="Q13" s="120"/>
      <c r="R13" s="120"/>
      <c r="S13" s="120"/>
      <c r="T13" s="120"/>
      <c r="U13" s="120"/>
      <c r="AZ13" s="136" t="str">
        <f>D13</f>
        <v>Utility electric energy storage (EES) applications using ZnBr batteries are in the early stage of demonstration/commercialization (Luo et al., 2015).</v>
      </c>
    </row>
    <row r="14" spans="1:52" ht="21" customHeight="1" x14ac:dyDescent="0.25">
      <c r="A14" s="120"/>
      <c r="B14" s="257" t="s">
        <v>107</v>
      </c>
      <c r="C14" s="258"/>
      <c r="D14" s="258"/>
      <c r="E14" s="258"/>
      <c r="F14" s="258"/>
      <c r="G14" s="258"/>
      <c r="H14" s="258"/>
      <c r="I14" s="258"/>
      <c r="J14" s="258"/>
      <c r="K14" s="259"/>
      <c r="L14" s="92"/>
      <c r="M14" s="92"/>
      <c r="N14" s="92"/>
      <c r="O14" s="92"/>
      <c r="P14" s="120"/>
      <c r="Q14" s="120"/>
      <c r="R14" s="120"/>
      <c r="S14" s="120"/>
      <c r="T14" s="120"/>
      <c r="U14" s="120"/>
    </row>
    <row r="15" spans="1:52" ht="15" customHeight="1" x14ac:dyDescent="0.25">
      <c r="A15" s="120"/>
      <c r="B15" s="279" t="s">
        <v>239</v>
      </c>
      <c r="C15" s="279"/>
      <c r="D15" s="280" t="s">
        <v>366</v>
      </c>
      <c r="E15" s="281"/>
      <c r="F15" s="281"/>
      <c r="G15" s="281"/>
      <c r="H15" s="281"/>
      <c r="I15" s="281"/>
      <c r="J15" s="281"/>
      <c r="K15" s="282"/>
      <c r="L15" s="92"/>
      <c r="M15" s="92"/>
      <c r="N15" s="92"/>
      <c r="O15" s="92"/>
      <c r="P15" s="120"/>
      <c r="Q15" s="120"/>
      <c r="R15" s="120"/>
      <c r="S15" s="120"/>
      <c r="T15" s="120"/>
      <c r="U15" s="120"/>
    </row>
    <row r="16" spans="1:52" ht="15" customHeight="1" x14ac:dyDescent="0.25">
      <c r="A16" s="120"/>
      <c r="B16" s="279"/>
      <c r="C16" s="279"/>
      <c r="D16" s="283"/>
      <c r="E16" s="284"/>
      <c r="F16" s="284"/>
      <c r="G16" s="284"/>
      <c r="H16" s="284"/>
      <c r="I16" s="284"/>
      <c r="J16" s="284"/>
      <c r="K16" s="285"/>
      <c r="L16" s="92"/>
      <c r="M16" s="92"/>
      <c r="N16" s="92"/>
      <c r="O16" s="92"/>
      <c r="P16" s="120"/>
      <c r="Q16" s="120"/>
      <c r="R16" s="120"/>
      <c r="S16" s="120"/>
      <c r="T16" s="120"/>
      <c r="U16" s="120"/>
    </row>
    <row r="17" spans="1:21" x14ac:dyDescent="0.25">
      <c r="A17" s="120"/>
      <c r="B17" s="308"/>
      <c r="C17" s="308"/>
      <c r="D17" s="309" t="s">
        <v>105</v>
      </c>
      <c r="E17" s="309"/>
      <c r="F17" s="309"/>
      <c r="G17" s="210" t="s">
        <v>240</v>
      </c>
      <c r="H17" s="210" t="s">
        <v>117</v>
      </c>
      <c r="I17" s="210" t="s">
        <v>118</v>
      </c>
      <c r="J17" s="210" t="s">
        <v>119</v>
      </c>
      <c r="K17" s="210" t="s">
        <v>120</v>
      </c>
      <c r="L17" s="94"/>
      <c r="M17" s="94"/>
      <c r="N17" s="94"/>
      <c r="O17" s="94"/>
      <c r="P17" s="120"/>
      <c r="Q17" s="120"/>
      <c r="R17" s="120"/>
      <c r="S17" s="120"/>
      <c r="T17" s="120"/>
      <c r="U17" s="120"/>
    </row>
    <row r="18" spans="1:21" ht="15.75" customHeight="1" x14ac:dyDescent="0.25">
      <c r="A18" s="120"/>
      <c r="B18" s="279" t="s">
        <v>106</v>
      </c>
      <c r="C18" s="279"/>
      <c r="D18" s="310" t="str">
        <f>IF(D15="Please select","Select Functional Unit above",D15)</f>
        <v>kWh</v>
      </c>
      <c r="E18" s="310"/>
      <c r="F18" s="310"/>
      <c r="G18" s="114">
        <f>AVERAGE(H18:I18)</f>
        <v>2250</v>
      </c>
      <c r="H18" s="113">
        <v>500</v>
      </c>
      <c r="I18" s="113">
        <v>4000</v>
      </c>
      <c r="J18" s="113"/>
      <c r="K18" s="113"/>
      <c r="L18" s="95"/>
      <c r="M18" s="95"/>
      <c r="N18" s="95"/>
      <c r="O18" s="95"/>
      <c r="P18" s="120"/>
      <c r="Q18" s="120"/>
      <c r="R18" s="120"/>
      <c r="S18" s="120"/>
      <c r="T18" s="120"/>
      <c r="U18" s="120"/>
    </row>
    <row r="19" spans="1:21" ht="15.75" customHeight="1" x14ac:dyDescent="0.25">
      <c r="A19" s="120"/>
      <c r="B19" s="279"/>
      <c r="C19" s="279"/>
      <c r="D19" s="310"/>
      <c r="E19" s="310"/>
      <c r="F19" s="310"/>
      <c r="G19" s="125" t="s">
        <v>385</v>
      </c>
      <c r="H19" s="125" t="s">
        <v>386</v>
      </c>
      <c r="I19" s="125" t="s">
        <v>386</v>
      </c>
      <c r="J19" s="125" t="s">
        <v>235</v>
      </c>
      <c r="K19" s="125" t="s">
        <v>235</v>
      </c>
      <c r="L19" s="95"/>
      <c r="M19" s="95"/>
      <c r="N19" s="95"/>
      <c r="O19" s="95"/>
      <c r="P19" s="120"/>
      <c r="Q19" s="120"/>
      <c r="R19" s="120"/>
      <c r="S19" s="120"/>
      <c r="T19" s="120"/>
      <c r="U19" s="120"/>
    </row>
    <row r="20" spans="1:21" ht="15.75" customHeight="1" x14ac:dyDescent="0.25">
      <c r="A20" s="120"/>
      <c r="B20" s="308"/>
      <c r="C20" s="308"/>
      <c r="D20" s="311" t="s">
        <v>317</v>
      </c>
      <c r="E20" s="312"/>
      <c r="F20" s="211" t="s">
        <v>46</v>
      </c>
      <c r="G20" s="294" t="s">
        <v>236</v>
      </c>
      <c r="H20" s="294"/>
      <c r="I20" s="294"/>
      <c r="J20" s="294"/>
      <c r="K20" s="294"/>
      <c r="L20" s="319">
        <v>2030</v>
      </c>
      <c r="M20" s="319"/>
      <c r="N20" s="319"/>
      <c r="O20" s="319"/>
      <c r="P20" s="319"/>
      <c r="Q20" s="294">
        <v>2050</v>
      </c>
      <c r="R20" s="294"/>
      <c r="S20" s="294"/>
      <c r="T20" s="294"/>
      <c r="U20" s="294"/>
    </row>
    <row r="21" spans="1:21" ht="15.75" customHeight="1" x14ac:dyDescent="0.25">
      <c r="A21" s="120"/>
      <c r="B21" s="295" t="s">
        <v>9</v>
      </c>
      <c r="C21" s="296"/>
      <c r="D21" s="301" t="s">
        <v>267</v>
      </c>
      <c r="E21" s="302"/>
      <c r="F21" s="305" t="s">
        <v>54</v>
      </c>
      <c r="G21" s="210" t="s">
        <v>240</v>
      </c>
      <c r="H21" s="210" t="s">
        <v>117</v>
      </c>
      <c r="I21" s="210" t="s">
        <v>118</v>
      </c>
      <c r="J21" s="210" t="s">
        <v>119</v>
      </c>
      <c r="K21" s="210" t="s">
        <v>120</v>
      </c>
      <c r="L21" s="209" t="s">
        <v>240</v>
      </c>
      <c r="M21" s="209" t="s">
        <v>117</v>
      </c>
      <c r="N21" s="209" t="s">
        <v>118</v>
      </c>
      <c r="O21" s="209" t="s">
        <v>119</v>
      </c>
      <c r="P21" s="209" t="s">
        <v>120</v>
      </c>
      <c r="Q21" s="210" t="s">
        <v>240</v>
      </c>
      <c r="R21" s="210" t="s">
        <v>117</v>
      </c>
      <c r="S21" s="210" t="s">
        <v>118</v>
      </c>
      <c r="T21" s="210" t="s">
        <v>119</v>
      </c>
      <c r="U21" s="210" t="s">
        <v>120</v>
      </c>
    </row>
    <row r="22" spans="1:21" ht="15" customHeight="1" x14ac:dyDescent="0.25">
      <c r="A22" s="120"/>
      <c r="B22" s="297"/>
      <c r="C22" s="298"/>
      <c r="D22" s="303"/>
      <c r="E22" s="304"/>
      <c r="F22" s="306"/>
      <c r="G22" s="114" t="s">
        <v>382</v>
      </c>
      <c r="H22" s="113"/>
      <c r="I22" s="113"/>
      <c r="J22" s="113"/>
      <c r="K22" s="113"/>
      <c r="L22" s="112"/>
      <c r="M22" s="124"/>
      <c r="N22" s="124"/>
      <c r="O22" s="124"/>
      <c r="P22" s="124"/>
      <c r="Q22" s="112"/>
      <c r="R22" s="124"/>
      <c r="S22" s="124"/>
      <c r="T22" s="124"/>
      <c r="U22" s="124"/>
    </row>
    <row r="23" spans="1:21" x14ac:dyDescent="0.25">
      <c r="A23" s="120"/>
      <c r="B23" s="299"/>
      <c r="C23" s="300"/>
      <c r="D23" s="303"/>
      <c r="E23" s="304"/>
      <c r="F23" s="307"/>
      <c r="G23" s="125" t="s">
        <v>235</v>
      </c>
      <c r="H23" s="125" t="s">
        <v>235</v>
      </c>
      <c r="I23" s="125" t="s">
        <v>235</v>
      </c>
      <c r="J23" s="125" t="s">
        <v>235</v>
      </c>
      <c r="K23" s="125" t="s">
        <v>235</v>
      </c>
      <c r="L23" s="125" t="s">
        <v>235</v>
      </c>
      <c r="M23" s="125" t="s">
        <v>235</v>
      </c>
      <c r="N23" s="125" t="s">
        <v>235</v>
      </c>
      <c r="O23" s="125" t="s">
        <v>235</v>
      </c>
      <c r="P23" s="125" t="s">
        <v>235</v>
      </c>
      <c r="Q23" s="125" t="s">
        <v>235</v>
      </c>
      <c r="R23" s="125" t="s">
        <v>235</v>
      </c>
      <c r="S23" s="125" t="s">
        <v>235</v>
      </c>
      <c r="T23" s="125" t="s">
        <v>235</v>
      </c>
      <c r="U23" s="125" t="s">
        <v>235</v>
      </c>
    </row>
    <row r="24" spans="1:21" ht="15.75" customHeight="1" x14ac:dyDescent="0.25">
      <c r="A24" s="120"/>
      <c r="B24" s="279" t="s">
        <v>115</v>
      </c>
      <c r="C24" s="279"/>
      <c r="D24" s="280" t="s">
        <v>384</v>
      </c>
      <c r="E24" s="282"/>
      <c r="F24" s="313" t="s">
        <v>12</v>
      </c>
      <c r="G24" s="114" t="s">
        <v>383</v>
      </c>
      <c r="H24" s="113"/>
      <c r="I24" s="113"/>
      <c r="J24" s="113"/>
      <c r="K24" s="113"/>
      <c r="L24" s="112"/>
      <c r="M24" s="124"/>
      <c r="N24" s="124"/>
      <c r="O24" s="124"/>
      <c r="P24" s="124"/>
      <c r="Q24" s="112"/>
      <c r="R24" s="124"/>
      <c r="S24" s="124"/>
      <c r="T24" s="124"/>
      <c r="U24" s="124"/>
    </row>
    <row r="25" spans="1:21" ht="15.75" customHeight="1" x14ac:dyDescent="0.25">
      <c r="A25" s="120"/>
      <c r="B25" s="279"/>
      <c r="C25" s="279"/>
      <c r="D25" s="283"/>
      <c r="E25" s="285"/>
      <c r="F25" s="314"/>
      <c r="G25" s="125" t="s">
        <v>235</v>
      </c>
      <c r="H25" s="125" t="s">
        <v>235</v>
      </c>
      <c r="I25" s="125" t="s">
        <v>235</v>
      </c>
      <c r="J25" s="125" t="s">
        <v>235</v>
      </c>
      <c r="K25" s="125" t="s">
        <v>235</v>
      </c>
      <c r="L25" s="125" t="s">
        <v>235</v>
      </c>
      <c r="M25" s="125" t="s">
        <v>235</v>
      </c>
      <c r="N25" s="125" t="s">
        <v>235</v>
      </c>
      <c r="O25" s="125" t="s">
        <v>235</v>
      </c>
      <c r="P25" s="125" t="s">
        <v>235</v>
      </c>
      <c r="Q25" s="125" t="s">
        <v>235</v>
      </c>
      <c r="R25" s="125" t="s">
        <v>235</v>
      </c>
      <c r="S25" s="125" t="s">
        <v>235</v>
      </c>
      <c r="T25" s="125" t="s">
        <v>235</v>
      </c>
      <c r="U25" s="125" t="s">
        <v>235</v>
      </c>
    </row>
    <row r="26" spans="1:21" ht="15" customHeight="1" x14ac:dyDescent="0.25">
      <c r="A26" s="120"/>
      <c r="B26" s="315" t="s">
        <v>231</v>
      </c>
      <c r="C26" s="315"/>
      <c r="D26" s="316"/>
      <c r="E26" s="317"/>
      <c r="F26" s="317"/>
      <c r="G26" s="317"/>
      <c r="H26" s="317"/>
      <c r="I26" s="317"/>
      <c r="J26" s="317"/>
      <c r="K26" s="318"/>
      <c r="L26" s="97"/>
      <c r="M26" s="97"/>
      <c r="N26" s="97"/>
      <c r="O26" s="97"/>
      <c r="P26" s="120"/>
      <c r="Q26" s="120"/>
      <c r="R26" s="120"/>
      <c r="S26" s="120"/>
      <c r="T26" s="120"/>
      <c r="U26" s="120"/>
    </row>
    <row r="27" spans="1:21" x14ac:dyDescent="0.25">
      <c r="A27" s="120"/>
      <c r="B27" s="315" t="s">
        <v>111</v>
      </c>
      <c r="C27" s="315"/>
      <c r="D27" s="316" t="s">
        <v>21</v>
      </c>
      <c r="E27" s="317"/>
      <c r="F27" s="317"/>
      <c r="G27" s="317"/>
      <c r="H27" s="317"/>
      <c r="I27" s="317"/>
      <c r="J27" s="317"/>
      <c r="K27" s="318"/>
      <c r="L27" s="97"/>
      <c r="M27" s="97"/>
      <c r="N27" s="97"/>
      <c r="O27" s="97"/>
      <c r="P27" s="120"/>
      <c r="Q27" s="120"/>
      <c r="R27" s="120"/>
      <c r="S27" s="120"/>
      <c r="T27" s="120"/>
      <c r="U27" s="120"/>
    </row>
    <row r="28" spans="1:21" ht="15" customHeight="1" x14ac:dyDescent="0.25">
      <c r="A28" s="120"/>
      <c r="B28" s="315" t="s">
        <v>323</v>
      </c>
      <c r="C28" s="315"/>
      <c r="D28" s="261" t="s">
        <v>246</v>
      </c>
      <c r="E28" s="262"/>
      <c r="F28" s="262"/>
      <c r="G28" s="262"/>
      <c r="H28" s="262"/>
      <c r="I28" s="262"/>
      <c r="J28" s="262"/>
      <c r="K28" s="263"/>
      <c r="L28" s="97"/>
      <c r="M28" s="97"/>
      <c r="N28" s="97"/>
      <c r="O28" s="97"/>
      <c r="P28" s="120"/>
      <c r="Q28" s="120"/>
      <c r="R28" s="120"/>
      <c r="S28" s="120"/>
      <c r="T28" s="120"/>
      <c r="U28" s="120"/>
    </row>
    <row r="29" spans="1:21" ht="15.75" customHeight="1" x14ac:dyDescent="0.25">
      <c r="A29" s="120"/>
      <c r="B29" s="315" t="s">
        <v>322</v>
      </c>
      <c r="C29" s="315"/>
      <c r="D29" s="316" t="s">
        <v>21</v>
      </c>
      <c r="E29" s="317"/>
      <c r="F29" s="317"/>
      <c r="G29" s="317"/>
      <c r="H29" s="317"/>
      <c r="I29" s="317"/>
      <c r="J29" s="317"/>
      <c r="K29" s="318"/>
      <c r="L29" s="96"/>
      <c r="M29" s="96"/>
      <c r="N29" s="96"/>
      <c r="O29" s="96"/>
      <c r="P29" s="120"/>
      <c r="Q29" s="120"/>
      <c r="R29" s="120"/>
      <c r="S29" s="120"/>
      <c r="T29" s="120"/>
      <c r="U29" s="120"/>
    </row>
    <row r="30" spans="1:21" x14ac:dyDescent="0.25">
      <c r="A30" s="120"/>
      <c r="B30" s="315" t="s">
        <v>114</v>
      </c>
      <c r="C30" s="315"/>
      <c r="D30" s="323" t="s">
        <v>469</v>
      </c>
      <c r="E30" s="324"/>
      <c r="F30" s="324"/>
      <c r="G30" s="324"/>
      <c r="H30" s="324"/>
      <c r="I30" s="324"/>
      <c r="J30" s="324"/>
      <c r="K30" s="325"/>
      <c r="L30" s="97"/>
      <c r="M30" s="97"/>
      <c r="N30" s="97"/>
      <c r="O30" s="97"/>
      <c r="P30" s="120"/>
      <c r="Q30" s="120"/>
      <c r="R30" s="120"/>
      <c r="S30" s="120"/>
      <c r="T30" s="120"/>
      <c r="U30" s="120"/>
    </row>
    <row r="31" spans="1:21" x14ac:dyDescent="0.25">
      <c r="A31" s="120"/>
      <c r="B31" s="315" t="s">
        <v>112</v>
      </c>
      <c r="C31" s="315"/>
      <c r="D31" s="316" t="s">
        <v>382</v>
      </c>
      <c r="E31" s="317"/>
      <c r="F31" s="317"/>
      <c r="G31" s="317"/>
      <c r="H31" s="317"/>
      <c r="I31" s="317"/>
      <c r="J31" s="317"/>
      <c r="K31" s="318"/>
      <c r="L31" s="97"/>
      <c r="M31" s="97"/>
      <c r="N31" s="97"/>
      <c r="O31" s="97"/>
      <c r="P31" s="120"/>
      <c r="Q31" s="120"/>
      <c r="R31" s="120"/>
      <c r="S31" s="120"/>
      <c r="T31" s="120"/>
      <c r="U31" s="120"/>
    </row>
    <row r="32" spans="1:21" x14ac:dyDescent="0.25">
      <c r="A32" s="120"/>
      <c r="B32" s="315" t="s">
        <v>113</v>
      </c>
      <c r="C32" s="315"/>
      <c r="D32" s="261" t="s">
        <v>142</v>
      </c>
      <c r="E32" s="262"/>
      <c r="F32" s="262"/>
      <c r="G32" s="262"/>
      <c r="H32" s="262"/>
      <c r="I32" s="262"/>
      <c r="J32" s="262"/>
      <c r="K32" s="263"/>
      <c r="L32" s="97"/>
      <c r="M32" s="97"/>
      <c r="N32" s="97"/>
      <c r="O32" s="97"/>
      <c r="P32" s="120"/>
      <c r="Q32" s="120"/>
      <c r="R32" s="120"/>
      <c r="S32" s="120"/>
      <c r="T32" s="120"/>
      <c r="U32" s="120"/>
    </row>
    <row r="33" spans="1:53" ht="63" customHeight="1" x14ac:dyDescent="0.25">
      <c r="A33" s="120"/>
      <c r="B33" s="279" t="s">
        <v>252</v>
      </c>
      <c r="C33" s="279"/>
      <c r="D33" s="320" t="s">
        <v>470</v>
      </c>
      <c r="E33" s="321"/>
      <c r="F33" s="321"/>
      <c r="G33" s="321"/>
      <c r="H33" s="321"/>
      <c r="I33" s="321"/>
      <c r="J33" s="321"/>
      <c r="K33" s="322"/>
      <c r="L33" s="90"/>
      <c r="M33" s="90"/>
      <c r="N33" s="90"/>
      <c r="O33" s="90"/>
      <c r="P33" s="120"/>
      <c r="Q33" s="120"/>
      <c r="R33" s="120"/>
      <c r="S33" s="120"/>
      <c r="T33" s="120"/>
      <c r="U33" s="120"/>
      <c r="AZ33" s="136" t="str">
        <f>D33</f>
        <v>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v>
      </c>
    </row>
    <row r="34" spans="1:53" ht="21" customHeight="1" x14ac:dyDescent="0.25">
      <c r="A34" s="120"/>
      <c r="B34" s="331" t="s">
        <v>45</v>
      </c>
      <c r="C34" s="331"/>
      <c r="D34" s="331"/>
      <c r="E34" s="331"/>
      <c r="F34" s="331"/>
      <c r="G34" s="331"/>
      <c r="H34" s="331"/>
      <c r="I34" s="331"/>
      <c r="J34" s="331"/>
      <c r="K34" s="331"/>
      <c r="L34" s="331"/>
      <c r="M34" s="331"/>
      <c r="N34" s="331"/>
      <c r="O34" s="331"/>
      <c r="P34" s="331"/>
      <c r="Q34" s="331"/>
      <c r="R34" s="331"/>
      <c r="S34" s="331"/>
      <c r="T34" s="331"/>
      <c r="U34" s="331"/>
    </row>
    <row r="35" spans="1:53" ht="15.75" customHeight="1" x14ac:dyDescent="0.25">
      <c r="A35" s="120"/>
      <c r="B35" s="332" t="s">
        <v>339</v>
      </c>
      <c r="C35" s="332"/>
      <c r="D35" s="332"/>
      <c r="E35" s="332"/>
      <c r="F35" s="332"/>
      <c r="G35" s="294" t="s">
        <v>236</v>
      </c>
      <c r="H35" s="294"/>
      <c r="I35" s="294"/>
      <c r="J35" s="294"/>
      <c r="K35" s="294"/>
      <c r="L35" s="319">
        <v>2030</v>
      </c>
      <c r="M35" s="319"/>
      <c r="N35" s="319"/>
      <c r="O35" s="319"/>
      <c r="P35" s="319"/>
      <c r="Q35" s="294">
        <v>2050</v>
      </c>
      <c r="R35" s="294"/>
      <c r="S35" s="294"/>
      <c r="T35" s="294"/>
      <c r="U35" s="294"/>
    </row>
    <row r="36" spans="1:53" ht="15.75" customHeight="1" x14ac:dyDescent="0.25">
      <c r="A36" s="120"/>
      <c r="B36" s="332"/>
      <c r="C36" s="332"/>
      <c r="D36" s="333"/>
      <c r="E36" s="333"/>
      <c r="F36" s="333"/>
      <c r="G36" s="210" t="s">
        <v>240</v>
      </c>
      <c r="H36" s="210" t="s">
        <v>117</v>
      </c>
      <c r="I36" s="210" t="s">
        <v>118</v>
      </c>
      <c r="J36" s="210" t="s">
        <v>119</v>
      </c>
      <c r="K36" s="210" t="s">
        <v>120</v>
      </c>
      <c r="L36" s="209" t="s">
        <v>240</v>
      </c>
      <c r="M36" s="209" t="s">
        <v>117</v>
      </c>
      <c r="N36" s="209" t="s">
        <v>118</v>
      </c>
      <c r="O36" s="209" t="s">
        <v>119</v>
      </c>
      <c r="P36" s="209" t="s">
        <v>120</v>
      </c>
      <c r="Q36" s="210" t="s">
        <v>240</v>
      </c>
      <c r="R36" s="210" t="s">
        <v>117</v>
      </c>
      <c r="S36" s="210" t="s">
        <v>118</v>
      </c>
      <c r="T36" s="210" t="s">
        <v>119</v>
      </c>
      <c r="U36" s="210" t="s">
        <v>120</v>
      </c>
    </row>
    <row r="37" spans="1:53" ht="15.75" customHeight="1" x14ac:dyDescent="0.25">
      <c r="A37" s="120"/>
      <c r="B37" s="274" t="s">
        <v>318</v>
      </c>
      <c r="C37" s="334"/>
      <c r="D37" s="326" t="s">
        <v>368</v>
      </c>
      <c r="E37" s="328" t="str">
        <f>IF(D15="Please select","Please select 'Functional Unit' above",D15)</f>
        <v>kWh</v>
      </c>
      <c r="F37" s="329"/>
      <c r="G37" s="114">
        <f>AVERAGE(H37:I37)</f>
        <v>950</v>
      </c>
      <c r="H37" s="124">
        <v>435</v>
      </c>
      <c r="I37" s="124">
        <v>1465</v>
      </c>
      <c r="J37" s="124">
        <v>120</v>
      </c>
      <c r="K37" s="124">
        <v>795</v>
      </c>
      <c r="L37" s="114">
        <f>AVERAGE(M37:N37)</f>
        <v>337.5</v>
      </c>
      <c r="M37" s="124">
        <v>175</v>
      </c>
      <c r="N37" s="124">
        <v>500</v>
      </c>
      <c r="O37" s="124"/>
      <c r="P37" s="124"/>
      <c r="Q37" s="114"/>
      <c r="R37" s="124"/>
      <c r="S37" s="124"/>
      <c r="T37" s="124"/>
      <c r="U37" s="124"/>
    </row>
    <row r="38" spans="1:53" x14ac:dyDescent="0.25">
      <c r="A38" s="120"/>
      <c r="B38" s="274"/>
      <c r="C38" s="334"/>
      <c r="D38" s="327"/>
      <c r="E38" s="330"/>
      <c r="F38" s="228"/>
      <c r="G38" s="126" t="s">
        <v>443</v>
      </c>
      <c r="H38" s="125" t="s">
        <v>444</v>
      </c>
      <c r="I38" s="125" t="s">
        <v>444</v>
      </c>
      <c r="J38" s="125" t="s">
        <v>386</v>
      </c>
      <c r="K38" s="125" t="s">
        <v>386</v>
      </c>
      <c r="L38" s="126" t="s">
        <v>443</v>
      </c>
      <c r="M38" s="125" t="s">
        <v>444</v>
      </c>
      <c r="N38" s="125" t="s">
        <v>444</v>
      </c>
      <c r="O38" s="125" t="s">
        <v>235</v>
      </c>
      <c r="P38" s="125" t="s">
        <v>235</v>
      </c>
      <c r="Q38" s="125" t="s">
        <v>235</v>
      </c>
      <c r="R38" s="125" t="s">
        <v>235</v>
      </c>
      <c r="S38" s="125" t="s">
        <v>235</v>
      </c>
      <c r="T38" s="125" t="s">
        <v>235</v>
      </c>
      <c r="U38" s="125" t="s">
        <v>235</v>
      </c>
    </row>
    <row r="39" spans="1:53" ht="15" customHeight="1" x14ac:dyDescent="0.25">
      <c r="A39" s="120"/>
      <c r="B39" s="274" t="s">
        <v>275</v>
      </c>
      <c r="C39" s="274"/>
      <c r="D39" s="326" t="s">
        <v>368</v>
      </c>
      <c r="E39" s="328" t="str">
        <f>IF(D15="Please select","Please select 'Functional Unit' above",D15)</f>
        <v>kWh</v>
      </c>
      <c r="F39" s="329"/>
      <c r="G39" s="114"/>
      <c r="H39" s="124"/>
      <c r="I39" s="124"/>
      <c r="J39" s="124"/>
      <c r="K39" s="124"/>
      <c r="L39" s="114"/>
      <c r="M39" s="124"/>
      <c r="N39" s="124"/>
      <c r="O39" s="124"/>
      <c r="P39" s="124"/>
      <c r="Q39" s="114"/>
      <c r="R39" s="124"/>
      <c r="S39" s="124"/>
      <c r="T39" s="124"/>
      <c r="U39" s="124"/>
    </row>
    <row r="40" spans="1:53" ht="15" customHeight="1" x14ac:dyDescent="0.25">
      <c r="A40" s="120"/>
      <c r="B40" s="274"/>
      <c r="C40" s="274"/>
      <c r="D40" s="327"/>
      <c r="E40" s="330"/>
      <c r="F40" s="228"/>
      <c r="G40" s="125" t="s">
        <v>235</v>
      </c>
      <c r="H40" s="125" t="s">
        <v>235</v>
      </c>
      <c r="I40" s="125" t="s">
        <v>235</v>
      </c>
      <c r="J40" s="125" t="s">
        <v>235</v>
      </c>
      <c r="K40" s="125" t="s">
        <v>235</v>
      </c>
      <c r="L40" s="125" t="s">
        <v>235</v>
      </c>
      <c r="M40" s="125" t="s">
        <v>235</v>
      </c>
      <c r="N40" s="125" t="s">
        <v>235</v>
      </c>
      <c r="O40" s="125" t="s">
        <v>235</v>
      </c>
      <c r="P40" s="125" t="s">
        <v>235</v>
      </c>
      <c r="Q40" s="125" t="s">
        <v>235</v>
      </c>
      <c r="R40" s="125" t="s">
        <v>235</v>
      </c>
      <c r="S40" s="125" t="s">
        <v>235</v>
      </c>
      <c r="T40" s="125" t="s">
        <v>235</v>
      </c>
      <c r="U40" s="125" t="s">
        <v>235</v>
      </c>
    </row>
    <row r="41" spans="1:53" ht="15.75" customHeight="1" x14ac:dyDescent="0.25">
      <c r="A41" s="120"/>
      <c r="B41" s="274" t="s">
        <v>277</v>
      </c>
      <c r="C41" s="274"/>
      <c r="D41" s="326" t="s">
        <v>368</v>
      </c>
      <c r="E41" s="328" t="str">
        <f>IF(D15="Please select","Please select 'Functional Unit' above",D15)</f>
        <v>kWh</v>
      </c>
      <c r="F41" s="329"/>
      <c r="G41" s="114">
        <f t="shared" ref="G41:N41" si="0">2%*G37</f>
        <v>19</v>
      </c>
      <c r="H41" s="124">
        <f t="shared" si="0"/>
        <v>8.7000000000000011</v>
      </c>
      <c r="I41" s="124">
        <f t="shared" si="0"/>
        <v>29.3</v>
      </c>
      <c r="J41" s="124">
        <f t="shared" si="0"/>
        <v>2.4</v>
      </c>
      <c r="K41" s="124">
        <f t="shared" si="0"/>
        <v>15.9</v>
      </c>
      <c r="L41" s="114">
        <f t="shared" si="0"/>
        <v>6.75</v>
      </c>
      <c r="M41" s="124">
        <f t="shared" si="0"/>
        <v>3.5</v>
      </c>
      <c r="N41" s="124">
        <f t="shared" si="0"/>
        <v>10</v>
      </c>
      <c r="O41" s="124"/>
      <c r="P41" s="124"/>
      <c r="Q41" s="114"/>
      <c r="R41" s="124"/>
      <c r="S41" s="124"/>
      <c r="T41" s="124"/>
      <c r="U41" s="124"/>
    </row>
    <row r="42" spans="1:53" ht="15" customHeight="1" x14ac:dyDescent="0.25">
      <c r="A42" s="120"/>
      <c r="B42" s="274"/>
      <c r="C42" s="274"/>
      <c r="D42" s="327"/>
      <c r="E42" s="330"/>
      <c r="F42" s="228"/>
      <c r="G42" s="125" t="s">
        <v>457</v>
      </c>
      <c r="H42" s="125" t="s">
        <v>457</v>
      </c>
      <c r="I42" s="125" t="s">
        <v>457</v>
      </c>
      <c r="J42" s="125" t="s">
        <v>457</v>
      </c>
      <c r="K42" s="125" t="s">
        <v>457</v>
      </c>
      <c r="L42" s="125" t="s">
        <v>457</v>
      </c>
      <c r="M42" s="125" t="s">
        <v>457</v>
      </c>
      <c r="N42" s="125" t="s">
        <v>457</v>
      </c>
      <c r="O42" s="125" t="s">
        <v>235</v>
      </c>
      <c r="P42" s="125" t="s">
        <v>235</v>
      </c>
      <c r="Q42" s="125" t="s">
        <v>235</v>
      </c>
      <c r="R42" s="125" t="s">
        <v>235</v>
      </c>
      <c r="S42" s="125" t="s">
        <v>235</v>
      </c>
      <c r="T42" s="125" t="s">
        <v>235</v>
      </c>
      <c r="U42" s="125" t="s">
        <v>235</v>
      </c>
    </row>
    <row r="43" spans="1:53" ht="15.75" customHeight="1" x14ac:dyDescent="0.25">
      <c r="A43" s="120"/>
      <c r="B43" s="274" t="s">
        <v>336</v>
      </c>
      <c r="C43" s="274"/>
      <c r="D43" s="326" t="s">
        <v>368</v>
      </c>
      <c r="E43" s="328" t="s">
        <v>365</v>
      </c>
      <c r="F43" s="329"/>
      <c r="G43" s="114">
        <v>2</v>
      </c>
      <c r="H43" s="124" t="s">
        <v>382</v>
      </c>
      <c r="I43" s="124" t="s">
        <v>382</v>
      </c>
      <c r="J43" s="124" t="s">
        <v>382</v>
      </c>
      <c r="K43" s="124" t="s">
        <v>382</v>
      </c>
      <c r="L43" s="114">
        <v>2</v>
      </c>
      <c r="M43" s="124" t="s">
        <v>382</v>
      </c>
      <c r="N43" s="124" t="s">
        <v>382</v>
      </c>
      <c r="O43" s="124"/>
      <c r="P43" s="124"/>
      <c r="Q43" s="114"/>
      <c r="R43" s="124"/>
      <c r="S43" s="124"/>
      <c r="T43" s="124"/>
      <c r="U43" s="124"/>
    </row>
    <row r="44" spans="1:53" ht="15" customHeight="1" x14ac:dyDescent="0.25">
      <c r="A44" s="120"/>
      <c r="B44" s="274"/>
      <c r="C44" s="274"/>
      <c r="D44" s="327"/>
      <c r="E44" s="330"/>
      <c r="F44" s="228"/>
      <c r="G44" s="125" t="s">
        <v>457</v>
      </c>
      <c r="H44" s="125" t="s">
        <v>444</v>
      </c>
      <c r="I44" s="125" t="s">
        <v>444</v>
      </c>
      <c r="J44" s="125" t="s">
        <v>386</v>
      </c>
      <c r="K44" s="125" t="s">
        <v>386</v>
      </c>
      <c r="L44" s="125" t="s">
        <v>457</v>
      </c>
      <c r="M44" s="125" t="s">
        <v>444</v>
      </c>
      <c r="N44" s="125" t="s">
        <v>444</v>
      </c>
      <c r="O44" s="125" t="s">
        <v>235</v>
      </c>
      <c r="P44" s="125" t="s">
        <v>235</v>
      </c>
      <c r="Q44" s="125" t="s">
        <v>235</v>
      </c>
      <c r="R44" s="125" t="s">
        <v>235</v>
      </c>
      <c r="S44" s="125" t="s">
        <v>235</v>
      </c>
      <c r="T44" s="125" t="s">
        <v>235</v>
      </c>
      <c r="U44" s="125" t="s">
        <v>235</v>
      </c>
    </row>
    <row r="45" spans="1:53" ht="45.75" customHeight="1" x14ac:dyDescent="0.25">
      <c r="A45" s="120"/>
      <c r="B45" s="290" t="s">
        <v>3</v>
      </c>
      <c r="C45" s="290"/>
      <c r="D45" s="340" t="s">
        <v>471</v>
      </c>
      <c r="E45" s="341"/>
      <c r="F45" s="341"/>
      <c r="G45" s="341"/>
      <c r="H45" s="341"/>
      <c r="I45" s="341"/>
      <c r="J45" s="341"/>
      <c r="K45" s="341"/>
      <c r="L45" s="341"/>
      <c r="M45" s="341"/>
      <c r="N45" s="341"/>
      <c r="O45" s="341"/>
      <c r="P45" s="341"/>
      <c r="Q45" s="341"/>
      <c r="R45" s="341"/>
      <c r="S45" s="341"/>
      <c r="T45" s="341"/>
      <c r="U45" s="341"/>
      <c r="BA45" s="136" t="str">
        <f>D45</f>
        <v>The large range of cost estimates could be because ZnBr battery is still at a demonstration phase, with large differences between project scales and costs.
Fixed operation and maintenance (FOM) and variable operation and maintenance (VOM) costs are based on JRC ETRI (2014) estimations for a Vanadium Redox Flow Battery (VRB). FOM is 2% of CAPEX and VOM is €2/MWh. VOM costs are only provided for 2013 by JRC ETRI (2014) and it is assumed that the VOM costs remain the same in 2020, 2030 and 2050. VOM costs are defined by JRC ETRI as production-related O&amp;M costs that vary with electrical generation. They exclude personnel, fuel, and CO2 costs.</v>
      </c>
    </row>
    <row r="46" spans="1:53" ht="21" customHeight="1" x14ac:dyDescent="0.25">
      <c r="A46" s="120"/>
      <c r="B46" s="331" t="s">
        <v>144</v>
      </c>
      <c r="C46" s="331"/>
      <c r="D46" s="331"/>
      <c r="E46" s="331"/>
      <c r="F46" s="331"/>
      <c r="G46" s="331"/>
      <c r="H46" s="331"/>
      <c r="I46" s="331"/>
      <c r="J46" s="331"/>
      <c r="K46" s="331"/>
      <c r="L46" s="331"/>
      <c r="M46" s="331"/>
      <c r="N46" s="331"/>
      <c r="O46" s="331"/>
      <c r="P46" s="331"/>
      <c r="Q46" s="331"/>
      <c r="R46" s="331"/>
      <c r="S46" s="331"/>
      <c r="T46" s="331"/>
      <c r="U46" s="331"/>
    </row>
    <row r="47" spans="1:53" ht="15.75" customHeight="1" x14ac:dyDescent="0.25">
      <c r="A47" s="120"/>
      <c r="B47" s="335" t="s">
        <v>340</v>
      </c>
      <c r="C47" s="336"/>
      <c r="D47" s="339" t="s">
        <v>48</v>
      </c>
      <c r="E47" s="339"/>
      <c r="F47" s="339" t="s">
        <v>46</v>
      </c>
      <c r="G47" s="294" t="s">
        <v>236</v>
      </c>
      <c r="H47" s="294"/>
      <c r="I47" s="294"/>
      <c r="J47" s="294"/>
      <c r="K47" s="294"/>
      <c r="L47" s="319">
        <v>2030</v>
      </c>
      <c r="M47" s="319"/>
      <c r="N47" s="319"/>
      <c r="O47" s="319"/>
      <c r="P47" s="319"/>
      <c r="Q47" s="294">
        <v>2050</v>
      </c>
      <c r="R47" s="294"/>
      <c r="S47" s="294"/>
      <c r="T47" s="294"/>
      <c r="U47" s="294"/>
    </row>
    <row r="48" spans="1:53" x14ac:dyDescent="0.25">
      <c r="A48" s="120"/>
      <c r="B48" s="337"/>
      <c r="C48" s="338"/>
      <c r="D48" s="339"/>
      <c r="E48" s="339"/>
      <c r="F48" s="339"/>
      <c r="G48" s="210" t="s">
        <v>240</v>
      </c>
      <c r="H48" s="210" t="s">
        <v>117</v>
      </c>
      <c r="I48" s="210" t="s">
        <v>118</v>
      </c>
      <c r="J48" s="210" t="s">
        <v>119</v>
      </c>
      <c r="K48" s="210" t="s">
        <v>120</v>
      </c>
      <c r="L48" s="209" t="s">
        <v>240</v>
      </c>
      <c r="M48" s="209" t="s">
        <v>117</v>
      </c>
      <c r="N48" s="209" t="s">
        <v>118</v>
      </c>
      <c r="O48" s="209" t="s">
        <v>119</v>
      </c>
      <c r="P48" s="209" t="s">
        <v>120</v>
      </c>
      <c r="Q48" s="210" t="s">
        <v>240</v>
      </c>
      <c r="R48" s="210" t="s">
        <v>117</v>
      </c>
      <c r="S48" s="210" t="s">
        <v>118</v>
      </c>
      <c r="T48" s="210" t="s">
        <v>119</v>
      </c>
      <c r="U48" s="210" t="s">
        <v>120</v>
      </c>
    </row>
    <row r="49" spans="1:53" ht="15.75" customHeight="1" x14ac:dyDescent="0.25">
      <c r="A49" s="120"/>
      <c r="B49" s="342" t="s">
        <v>181</v>
      </c>
      <c r="C49" s="343"/>
      <c r="D49" s="348" t="s">
        <v>164</v>
      </c>
      <c r="E49" s="348"/>
      <c r="F49" s="349" t="s">
        <v>55</v>
      </c>
      <c r="G49" s="114">
        <v>-1</v>
      </c>
      <c r="H49" s="124">
        <v>-1</v>
      </c>
      <c r="I49" s="124">
        <v>-1</v>
      </c>
      <c r="J49" s="124"/>
      <c r="K49" s="124"/>
      <c r="L49" s="114"/>
      <c r="M49" s="124"/>
      <c r="N49" s="124"/>
      <c r="O49" s="124"/>
      <c r="P49" s="124"/>
      <c r="Q49" s="114"/>
      <c r="R49" s="124"/>
      <c r="S49" s="124"/>
      <c r="T49" s="124"/>
      <c r="U49" s="124"/>
    </row>
    <row r="50" spans="1:53" x14ac:dyDescent="0.25">
      <c r="A50" s="120"/>
      <c r="B50" s="344"/>
      <c r="C50" s="345"/>
      <c r="D50" s="348"/>
      <c r="E50" s="348"/>
      <c r="F50" s="349"/>
      <c r="G50" s="126" t="s">
        <v>235</v>
      </c>
      <c r="H50" s="125" t="s">
        <v>235</v>
      </c>
      <c r="I50" s="125" t="s">
        <v>235</v>
      </c>
      <c r="J50" s="125" t="s">
        <v>235</v>
      </c>
      <c r="K50" s="125" t="s">
        <v>235</v>
      </c>
      <c r="L50" s="126" t="s">
        <v>235</v>
      </c>
      <c r="M50" s="125" t="s">
        <v>235</v>
      </c>
      <c r="N50" s="125" t="s">
        <v>235</v>
      </c>
      <c r="O50" s="125" t="s">
        <v>235</v>
      </c>
      <c r="P50" s="125" t="s">
        <v>235</v>
      </c>
      <c r="Q50" s="126" t="s">
        <v>235</v>
      </c>
      <c r="R50" s="125" t="s">
        <v>235</v>
      </c>
      <c r="S50" s="125" t="s">
        <v>235</v>
      </c>
      <c r="T50" s="125" t="s">
        <v>235</v>
      </c>
      <c r="U50" s="125" t="s">
        <v>235</v>
      </c>
    </row>
    <row r="51" spans="1:53" ht="15" customHeight="1" x14ac:dyDescent="0.25">
      <c r="A51" s="120"/>
      <c r="B51" s="344"/>
      <c r="C51" s="345"/>
      <c r="D51" s="350" t="s">
        <v>164</v>
      </c>
      <c r="E51" s="351"/>
      <c r="F51" s="349" t="s">
        <v>55</v>
      </c>
      <c r="G51" s="195">
        <f>1/0.75</f>
        <v>1.3333333333333333</v>
      </c>
      <c r="H51" s="124">
        <f>1/0.6</f>
        <v>1.6666666666666667</v>
      </c>
      <c r="I51" s="124">
        <f>1/0.8</f>
        <v>1.25</v>
      </c>
      <c r="J51" s="124"/>
      <c r="K51" s="124"/>
      <c r="L51" s="114"/>
      <c r="M51" s="124"/>
      <c r="N51" s="124"/>
      <c r="O51" s="124"/>
      <c r="P51" s="124"/>
      <c r="Q51" s="114"/>
      <c r="R51" s="124"/>
      <c r="S51" s="124"/>
      <c r="T51" s="124"/>
      <c r="U51" s="124"/>
    </row>
    <row r="52" spans="1:53" x14ac:dyDescent="0.25">
      <c r="A52" s="120"/>
      <c r="B52" s="344"/>
      <c r="C52" s="345"/>
      <c r="D52" s="352"/>
      <c r="E52" s="353"/>
      <c r="F52" s="349"/>
      <c r="G52" s="125" t="s">
        <v>445</v>
      </c>
      <c r="H52" s="125" t="s">
        <v>446</v>
      </c>
      <c r="I52" s="125" t="s">
        <v>446</v>
      </c>
      <c r="J52" s="125" t="s">
        <v>235</v>
      </c>
      <c r="K52" s="125" t="s">
        <v>235</v>
      </c>
      <c r="L52" s="125" t="s">
        <v>235</v>
      </c>
      <c r="M52" s="125" t="s">
        <v>235</v>
      </c>
      <c r="N52" s="125" t="s">
        <v>235</v>
      </c>
      <c r="O52" s="125" t="s">
        <v>235</v>
      </c>
      <c r="P52" s="125" t="s">
        <v>235</v>
      </c>
      <c r="Q52" s="125" t="s">
        <v>235</v>
      </c>
      <c r="R52" s="125" t="s">
        <v>235</v>
      </c>
      <c r="S52" s="125" t="s">
        <v>235</v>
      </c>
      <c r="T52" s="125" t="s">
        <v>235</v>
      </c>
      <c r="U52" s="125" t="s">
        <v>235</v>
      </c>
    </row>
    <row r="53" spans="1:53" x14ac:dyDescent="0.25">
      <c r="A53" s="120"/>
      <c r="B53" s="344"/>
      <c r="C53" s="345"/>
      <c r="D53" s="348" t="s">
        <v>109</v>
      </c>
      <c r="E53" s="348"/>
      <c r="F53" s="349" t="s">
        <v>55</v>
      </c>
      <c r="G53" s="114"/>
      <c r="H53" s="124"/>
      <c r="I53" s="124"/>
      <c r="J53" s="124"/>
      <c r="K53" s="124"/>
      <c r="L53" s="114"/>
      <c r="M53" s="124"/>
      <c r="N53" s="124"/>
      <c r="O53" s="124"/>
      <c r="P53" s="124"/>
      <c r="Q53" s="114"/>
      <c r="R53" s="124"/>
      <c r="S53" s="124"/>
      <c r="T53" s="124"/>
      <c r="U53" s="124"/>
    </row>
    <row r="54" spans="1:53" x14ac:dyDescent="0.25">
      <c r="A54" s="120"/>
      <c r="B54" s="344"/>
      <c r="C54" s="345"/>
      <c r="D54" s="348"/>
      <c r="E54" s="348"/>
      <c r="F54" s="349"/>
      <c r="G54" s="125" t="s">
        <v>235</v>
      </c>
      <c r="H54" s="125" t="s">
        <v>235</v>
      </c>
      <c r="I54" s="125" t="s">
        <v>235</v>
      </c>
      <c r="J54" s="125" t="s">
        <v>235</v>
      </c>
      <c r="K54" s="125" t="s">
        <v>235</v>
      </c>
      <c r="L54" s="125" t="s">
        <v>235</v>
      </c>
      <c r="M54" s="125" t="s">
        <v>235</v>
      </c>
      <c r="N54" s="125" t="s">
        <v>235</v>
      </c>
      <c r="O54" s="125" t="s">
        <v>235</v>
      </c>
      <c r="P54" s="125" t="s">
        <v>235</v>
      </c>
      <c r="Q54" s="125" t="s">
        <v>235</v>
      </c>
      <c r="R54" s="125" t="s">
        <v>235</v>
      </c>
      <c r="S54" s="125" t="s">
        <v>235</v>
      </c>
      <c r="T54" s="125" t="s">
        <v>235</v>
      </c>
      <c r="U54" s="125" t="s">
        <v>235</v>
      </c>
    </row>
    <row r="55" spans="1:53" x14ac:dyDescent="0.25">
      <c r="A55" s="120"/>
      <c r="B55" s="344"/>
      <c r="C55" s="345"/>
      <c r="D55" s="348" t="s">
        <v>109</v>
      </c>
      <c r="E55" s="348"/>
      <c r="F55" s="349" t="s">
        <v>55</v>
      </c>
      <c r="G55" s="114"/>
      <c r="H55" s="124"/>
      <c r="I55" s="124"/>
      <c r="J55" s="124"/>
      <c r="K55" s="124"/>
      <c r="L55" s="114"/>
      <c r="M55" s="124"/>
      <c r="N55" s="124"/>
      <c r="O55" s="124"/>
      <c r="P55" s="124"/>
      <c r="Q55" s="114"/>
      <c r="R55" s="124"/>
      <c r="S55" s="124"/>
      <c r="T55" s="124"/>
      <c r="U55" s="124"/>
    </row>
    <row r="56" spans="1:53" x14ac:dyDescent="0.25">
      <c r="A56" s="120"/>
      <c r="B56" s="346"/>
      <c r="C56" s="347"/>
      <c r="D56" s="348"/>
      <c r="E56" s="348"/>
      <c r="F56" s="349"/>
      <c r="G56" s="125" t="s">
        <v>235</v>
      </c>
      <c r="H56" s="125" t="s">
        <v>235</v>
      </c>
      <c r="I56" s="125" t="s">
        <v>235</v>
      </c>
      <c r="J56" s="125" t="s">
        <v>235</v>
      </c>
      <c r="K56" s="125" t="s">
        <v>235</v>
      </c>
      <c r="L56" s="125" t="s">
        <v>235</v>
      </c>
      <c r="M56" s="125" t="s">
        <v>235</v>
      </c>
      <c r="N56" s="125" t="s">
        <v>235</v>
      </c>
      <c r="O56" s="125" t="s">
        <v>235</v>
      </c>
      <c r="P56" s="125" t="s">
        <v>235</v>
      </c>
      <c r="Q56" s="125" t="s">
        <v>235</v>
      </c>
      <c r="R56" s="125" t="s">
        <v>235</v>
      </c>
      <c r="S56" s="125" t="s">
        <v>235</v>
      </c>
      <c r="T56" s="125" t="s">
        <v>235</v>
      </c>
      <c r="U56" s="125" t="s">
        <v>235</v>
      </c>
    </row>
    <row r="57" spans="1:53" ht="40.5" customHeight="1" x14ac:dyDescent="0.25">
      <c r="A57" s="120"/>
      <c r="B57" s="274" t="s">
        <v>4</v>
      </c>
      <c r="C57" s="274"/>
      <c r="D57" s="340" t="s">
        <v>472</v>
      </c>
      <c r="E57" s="341"/>
      <c r="F57" s="341"/>
      <c r="G57" s="341"/>
      <c r="H57" s="341"/>
      <c r="I57" s="341"/>
      <c r="J57" s="341"/>
      <c r="K57" s="341"/>
      <c r="L57" s="341"/>
      <c r="M57" s="341"/>
      <c r="N57" s="341"/>
      <c r="O57" s="341"/>
      <c r="P57" s="341"/>
      <c r="Q57" s="341"/>
      <c r="R57" s="341"/>
      <c r="S57" s="341"/>
      <c r="T57" s="341"/>
      <c r="U57" s="341"/>
      <c r="BA57" s="136" t="str">
        <f>D57</f>
        <v>The required amount of electricity input for 1 PJ of electricity output is calculated based on roundtrip efficiencies of 65-80% (Chen et al., 2009; Luo et al., 2015).</v>
      </c>
    </row>
    <row r="58" spans="1:53" ht="21" customHeight="1" x14ac:dyDescent="0.25">
      <c r="A58" s="120"/>
      <c r="B58" s="355" t="s">
        <v>146</v>
      </c>
      <c r="C58" s="356"/>
      <c r="D58" s="356"/>
      <c r="E58" s="356"/>
      <c r="F58" s="356"/>
      <c r="G58" s="356"/>
      <c r="H58" s="356"/>
      <c r="I58" s="356"/>
      <c r="J58" s="356"/>
      <c r="K58" s="356"/>
      <c r="L58" s="356"/>
      <c r="M58" s="356"/>
      <c r="N58" s="356"/>
      <c r="O58" s="356"/>
      <c r="P58" s="356"/>
      <c r="Q58" s="356"/>
      <c r="R58" s="356"/>
      <c r="S58" s="356"/>
      <c r="T58" s="356"/>
      <c r="U58" s="356"/>
    </row>
    <row r="59" spans="1:53" ht="16.5" customHeight="1" x14ac:dyDescent="0.25">
      <c r="A59" s="120"/>
      <c r="B59" s="342" t="s">
        <v>147</v>
      </c>
      <c r="C59" s="343"/>
      <c r="D59" s="357" t="s">
        <v>51</v>
      </c>
      <c r="E59" s="358"/>
      <c r="F59" s="361" t="s">
        <v>46</v>
      </c>
      <c r="G59" s="294" t="s">
        <v>236</v>
      </c>
      <c r="H59" s="294"/>
      <c r="I59" s="294"/>
      <c r="J59" s="294"/>
      <c r="K59" s="294"/>
      <c r="L59" s="319">
        <v>2030</v>
      </c>
      <c r="M59" s="319"/>
      <c r="N59" s="319"/>
      <c r="O59" s="319"/>
      <c r="P59" s="319"/>
      <c r="Q59" s="294">
        <v>2050</v>
      </c>
      <c r="R59" s="294"/>
      <c r="S59" s="294"/>
      <c r="T59" s="294"/>
      <c r="U59" s="294"/>
    </row>
    <row r="60" spans="1:53" x14ac:dyDescent="0.25">
      <c r="A60" s="120"/>
      <c r="B60" s="344"/>
      <c r="C60" s="345"/>
      <c r="D60" s="359"/>
      <c r="E60" s="360"/>
      <c r="F60" s="362"/>
      <c r="G60" s="210" t="s">
        <v>240</v>
      </c>
      <c r="H60" s="210" t="s">
        <v>117</v>
      </c>
      <c r="I60" s="210" t="s">
        <v>118</v>
      </c>
      <c r="J60" s="210" t="s">
        <v>119</v>
      </c>
      <c r="K60" s="210" t="s">
        <v>120</v>
      </c>
      <c r="L60" s="209" t="s">
        <v>240</v>
      </c>
      <c r="M60" s="209" t="s">
        <v>117</v>
      </c>
      <c r="N60" s="209" t="s">
        <v>118</v>
      </c>
      <c r="O60" s="209" t="s">
        <v>119</v>
      </c>
      <c r="P60" s="209" t="s">
        <v>120</v>
      </c>
      <c r="Q60" s="210" t="s">
        <v>240</v>
      </c>
      <c r="R60" s="210" t="s">
        <v>117</v>
      </c>
      <c r="S60" s="210" t="s">
        <v>118</v>
      </c>
      <c r="T60" s="210" t="s">
        <v>119</v>
      </c>
      <c r="U60" s="210" t="s">
        <v>120</v>
      </c>
    </row>
    <row r="61" spans="1:53" ht="15.75" customHeight="1" x14ac:dyDescent="0.25">
      <c r="A61" s="120"/>
      <c r="B61" s="344"/>
      <c r="C61" s="345"/>
      <c r="D61" s="348" t="s">
        <v>21</v>
      </c>
      <c r="E61" s="348"/>
      <c r="F61" s="354" t="s">
        <v>21</v>
      </c>
      <c r="G61" s="114"/>
      <c r="H61" s="124"/>
      <c r="I61" s="124"/>
      <c r="J61" s="124"/>
      <c r="K61" s="124"/>
      <c r="L61" s="114"/>
      <c r="M61" s="124"/>
      <c r="N61" s="124"/>
      <c r="O61" s="124"/>
      <c r="P61" s="124"/>
      <c r="Q61" s="114"/>
      <c r="R61" s="124"/>
      <c r="S61" s="124"/>
      <c r="T61" s="124"/>
      <c r="U61" s="124"/>
    </row>
    <row r="62" spans="1:53" x14ac:dyDescent="0.25">
      <c r="A62" s="120"/>
      <c r="B62" s="344"/>
      <c r="C62" s="345"/>
      <c r="D62" s="348"/>
      <c r="E62" s="348"/>
      <c r="F62" s="354"/>
      <c r="G62" s="126" t="s">
        <v>235</v>
      </c>
      <c r="H62" s="125" t="s">
        <v>235</v>
      </c>
      <c r="I62" s="125" t="s">
        <v>235</v>
      </c>
      <c r="J62" s="125" t="s">
        <v>235</v>
      </c>
      <c r="K62" s="125" t="s">
        <v>235</v>
      </c>
      <c r="L62" s="126" t="s">
        <v>235</v>
      </c>
      <c r="M62" s="125" t="s">
        <v>235</v>
      </c>
      <c r="N62" s="125" t="s">
        <v>235</v>
      </c>
      <c r="O62" s="125" t="s">
        <v>235</v>
      </c>
      <c r="P62" s="125" t="s">
        <v>235</v>
      </c>
      <c r="Q62" s="126" t="s">
        <v>235</v>
      </c>
      <c r="R62" s="125" t="s">
        <v>235</v>
      </c>
      <c r="S62" s="125" t="s">
        <v>235</v>
      </c>
      <c r="T62" s="125" t="s">
        <v>235</v>
      </c>
      <c r="U62" s="125" t="s">
        <v>235</v>
      </c>
    </row>
    <row r="63" spans="1:53" x14ac:dyDescent="0.25">
      <c r="A63" s="120"/>
      <c r="B63" s="344"/>
      <c r="C63" s="345"/>
      <c r="D63" s="348" t="s">
        <v>21</v>
      </c>
      <c r="E63" s="348"/>
      <c r="F63" s="354" t="s">
        <v>21</v>
      </c>
      <c r="G63" s="114"/>
      <c r="H63" s="124"/>
      <c r="I63" s="124"/>
      <c r="J63" s="124"/>
      <c r="K63" s="124"/>
      <c r="L63" s="114"/>
      <c r="M63" s="124"/>
      <c r="N63" s="124"/>
      <c r="O63" s="124"/>
      <c r="P63" s="124"/>
      <c r="Q63" s="114"/>
      <c r="R63" s="124"/>
      <c r="S63" s="124"/>
      <c r="T63" s="124"/>
      <c r="U63" s="124"/>
    </row>
    <row r="64" spans="1:53" x14ac:dyDescent="0.25">
      <c r="A64" s="120"/>
      <c r="B64" s="346"/>
      <c r="C64" s="347"/>
      <c r="D64" s="348"/>
      <c r="E64" s="348"/>
      <c r="F64" s="354"/>
      <c r="G64" s="125" t="s">
        <v>235</v>
      </c>
      <c r="H64" s="125" t="s">
        <v>235</v>
      </c>
      <c r="I64" s="125" t="s">
        <v>235</v>
      </c>
      <c r="J64" s="125" t="s">
        <v>235</v>
      </c>
      <c r="K64" s="125" t="s">
        <v>235</v>
      </c>
      <c r="L64" s="125" t="s">
        <v>235</v>
      </c>
      <c r="M64" s="125" t="s">
        <v>235</v>
      </c>
      <c r="N64" s="125" t="s">
        <v>235</v>
      </c>
      <c r="O64" s="125" t="s">
        <v>235</v>
      </c>
      <c r="P64" s="125" t="s">
        <v>235</v>
      </c>
      <c r="Q64" s="125" t="s">
        <v>235</v>
      </c>
      <c r="R64" s="125" t="s">
        <v>235</v>
      </c>
      <c r="S64" s="125" t="s">
        <v>235</v>
      </c>
      <c r="T64" s="125" t="s">
        <v>235</v>
      </c>
      <c r="U64" s="125" t="s">
        <v>235</v>
      </c>
    </row>
    <row r="65" spans="1:53" ht="40.5" customHeight="1" x14ac:dyDescent="0.25">
      <c r="A65" s="120"/>
      <c r="B65" s="274" t="s">
        <v>5</v>
      </c>
      <c r="C65" s="274"/>
      <c r="D65" s="341" t="s">
        <v>22</v>
      </c>
      <c r="E65" s="341"/>
      <c r="F65" s="341"/>
      <c r="G65" s="341"/>
      <c r="H65" s="341"/>
      <c r="I65" s="341"/>
      <c r="J65" s="341"/>
      <c r="K65" s="341"/>
      <c r="L65" s="341"/>
      <c r="M65" s="341"/>
      <c r="N65" s="341"/>
      <c r="O65" s="341"/>
      <c r="P65" s="341"/>
      <c r="Q65" s="341"/>
      <c r="R65" s="341"/>
      <c r="S65" s="341"/>
      <c r="T65" s="341"/>
      <c r="U65" s="341"/>
      <c r="BA65" s="136" t="str">
        <f>D65</f>
        <v>Explain here</v>
      </c>
    </row>
    <row r="66" spans="1:53" ht="21" customHeight="1" x14ac:dyDescent="0.25">
      <c r="A66" s="120"/>
      <c r="B66" s="331" t="s">
        <v>8</v>
      </c>
      <c r="C66" s="331"/>
      <c r="D66" s="331"/>
      <c r="E66" s="331"/>
      <c r="F66" s="331"/>
      <c r="G66" s="331"/>
      <c r="H66" s="331"/>
      <c r="I66" s="331"/>
      <c r="J66" s="331"/>
      <c r="K66" s="331"/>
      <c r="L66" s="331"/>
      <c r="M66" s="331"/>
      <c r="N66" s="331"/>
      <c r="O66" s="331"/>
      <c r="P66" s="331"/>
      <c r="Q66" s="331"/>
      <c r="R66" s="331"/>
      <c r="S66" s="331"/>
      <c r="T66" s="331"/>
      <c r="U66" s="331"/>
    </row>
    <row r="67" spans="1:53" ht="16.5" customHeight="1" x14ac:dyDescent="0.25">
      <c r="A67" s="120"/>
      <c r="B67" s="375" t="s">
        <v>7</v>
      </c>
      <c r="C67" s="375"/>
      <c r="D67" s="339" t="s">
        <v>116</v>
      </c>
      <c r="E67" s="339"/>
      <c r="F67" s="339" t="s">
        <v>46</v>
      </c>
      <c r="G67" s="294" t="s">
        <v>236</v>
      </c>
      <c r="H67" s="294"/>
      <c r="I67" s="294"/>
      <c r="J67" s="294"/>
      <c r="K67" s="294"/>
      <c r="L67" s="319">
        <v>2030</v>
      </c>
      <c r="M67" s="319"/>
      <c r="N67" s="319"/>
      <c r="O67" s="319"/>
      <c r="P67" s="319"/>
      <c r="Q67" s="294">
        <v>2050</v>
      </c>
      <c r="R67" s="294"/>
      <c r="S67" s="294"/>
      <c r="T67" s="294"/>
      <c r="U67" s="294"/>
    </row>
    <row r="68" spans="1:53" ht="15.75" customHeight="1" x14ac:dyDescent="0.25">
      <c r="A68" s="120"/>
      <c r="B68" s="375"/>
      <c r="C68" s="375"/>
      <c r="D68" s="339"/>
      <c r="E68" s="339"/>
      <c r="F68" s="339"/>
      <c r="G68" s="210" t="s">
        <v>240</v>
      </c>
      <c r="H68" s="210" t="s">
        <v>117</v>
      </c>
      <c r="I68" s="210" t="s">
        <v>118</v>
      </c>
      <c r="J68" s="210" t="s">
        <v>119</v>
      </c>
      <c r="K68" s="210" t="s">
        <v>120</v>
      </c>
      <c r="L68" s="209" t="s">
        <v>240</v>
      </c>
      <c r="M68" s="209" t="s">
        <v>117</v>
      </c>
      <c r="N68" s="209" t="s">
        <v>118</v>
      </c>
      <c r="O68" s="209" t="s">
        <v>119</v>
      </c>
      <c r="P68" s="209" t="s">
        <v>120</v>
      </c>
      <c r="Q68" s="210" t="s">
        <v>240</v>
      </c>
      <c r="R68" s="210" t="s">
        <v>117</v>
      </c>
      <c r="S68" s="210" t="s">
        <v>118</v>
      </c>
      <c r="T68" s="210" t="s">
        <v>119</v>
      </c>
      <c r="U68" s="210" t="s">
        <v>120</v>
      </c>
    </row>
    <row r="69" spans="1:53" ht="15.75" customHeight="1" x14ac:dyDescent="0.25">
      <c r="A69" s="120"/>
      <c r="B69" s="375"/>
      <c r="C69" s="375"/>
      <c r="D69" s="348" t="s">
        <v>109</v>
      </c>
      <c r="E69" s="348"/>
      <c r="F69" s="354" t="s">
        <v>109</v>
      </c>
      <c r="G69" s="114"/>
      <c r="H69" s="124"/>
      <c r="I69" s="124"/>
      <c r="J69" s="124"/>
      <c r="K69" s="124"/>
      <c r="L69" s="114"/>
      <c r="M69" s="124"/>
      <c r="N69" s="124"/>
      <c r="O69" s="124"/>
      <c r="P69" s="124"/>
      <c r="Q69" s="114"/>
      <c r="R69" s="124"/>
      <c r="S69" s="124"/>
      <c r="T69" s="124"/>
      <c r="U69" s="124"/>
    </row>
    <row r="70" spans="1:53" ht="15.75" customHeight="1" x14ac:dyDescent="0.25">
      <c r="A70" s="120"/>
      <c r="B70" s="375"/>
      <c r="C70" s="375"/>
      <c r="D70" s="348"/>
      <c r="E70" s="348"/>
      <c r="F70" s="354"/>
      <c r="G70" s="126" t="s">
        <v>235</v>
      </c>
      <c r="H70" s="125" t="s">
        <v>235</v>
      </c>
      <c r="I70" s="125" t="s">
        <v>235</v>
      </c>
      <c r="J70" s="125" t="s">
        <v>235</v>
      </c>
      <c r="K70" s="125" t="s">
        <v>235</v>
      </c>
      <c r="L70" s="126" t="s">
        <v>235</v>
      </c>
      <c r="M70" s="125" t="s">
        <v>235</v>
      </c>
      <c r="N70" s="125" t="s">
        <v>235</v>
      </c>
      <c r="O70" s="125" t="s">
        <v>235</v>
      </c>
      <c r="P70" s="125" t="s">
        <v>235</v>
      </c>
      <c r="Q70" s="126" t="s">
        <v>235</v>
      </c>
      <c r="R70" s="125" t="s">
        <v>235</v>
      </c>
      <c r="S70" s="125" t="s">
        <v>235</v>
      </c>
      <c r="T70" s="125" t="s">
        <v>235</v>
      </c>
      <c r="U70" s="125" t="s">
        <v>235</v>
      </c>
    </row>
    <row r="71" spans="1:53" ht="15.75" customHeight="1" x14ac:dyDescent="0.25">
      <c r="A71" s="120"/>
      <c r="B71" s="375"/>
      <c r="C71" s="375"/>
      <c r="D71" s="348" t="s">
        <v>109</v>
      </c>
      <c r="E71" s="348"/>
      <c r="F71" s="354" t="s">
        <v>109</v>
      </c>
      <c r="G71" s="114"/>
      <c r="H71" s="124"/>
      <c r="I71" s="124"/>
      <c r="J71" s="124"/>
      <c r="K71" s="124"/>
      <c r="L71" s="114"/>
      <c r="M71" s="124"/>
      <c r="N71" s="124"/>
      <c r="O71" s="124"/>
      <c r="P71" s="124"/>
      <c r="Q71" s="114"/>
      <c r="R71" s="124"/>
      <c r="S71" s="124"/>
      <c r="T71" s="124"/>
      <c r="U71" s="124"/>
    </row>
    <row r="72" spans="1:53" ht="15.75" customHeight="1" x14ac:dyDescent="0.25">
      <c r="A72" s="120"/>
      <c r="B72" s="375"/>
      <c r="C72" s="375"/>
      <c r="D72" s="348"/>
      <c r="E72" s="348"/>
      <c r="F72" s="354"/>
      <c r="G72" s="125" t="s">
        <v>235</v>
      </c>
      <c r="H72" s="125" t="s">
        <v>235</v>
      </c>
      <c r="I72" s="125" t="s">
        <v>235</v>
      </c>
      <c r="J72" s="125" t="s">
        <v>235</v>
      </c>
      <c r="K72" s="125" t="s">
        <v>235</v>
      </c>
      <c r="L72" s="125" t="s">
        <v>235</v>
      </c>
      <c r="M72" s="125" t="s">
        <v>235</v>
      </c>
      <c r="N72" s="125" t="s">
        <v>235</v>
      </c>
      <c r="O72" s="125" t="s">
        <v>235</v>
      </c>
      <c r="P72" s="125" t="s">
        <v>235</v>
      </c>
      <c r="Q72" s="125" t="s">
        <v>235</v>
      </c>
      <c r="R72" s="125" t="s">
        <v>235</v>
      </c>
      <c r="S72" s="125" t="s">
        <v>235</v>
      </c>
      <c r="T72" s="125" t="s">
        <v>235</v>
      </c>
      <c r="U72" s="125" t="s">
        <v>235</v>
      </c>
    </row>
    <row r="73" spans="1:53" ht="15.75" customHeight="1" x14ac:dyDescent="0.25">
      <c r="A73" s="120"/>
      <c r="B73" s="375"/>
      <c r="C73" s="375"/>
      <c r="D73" s="348" t="s">
        <v>109</v>
      </c>
      <c r="E73" s="348"/>
      <c r="F73" s="354" t="s">
        <v>109</v>
      </c>
      <c r="G73" s="114"/>
      <c r="H73" s="124"/>
      <c r="I73" s="124"/>
      <c r="J73" s="124"/>
      <c r="K73" s="124"/>
      <c r="L73" s="114"/>
      <c r="M73" s="124"/>
      <c r="N73" s="124"/>
      <c r="O73" s="124"/>
      <c r="P73" s="124"/>
      <c r="Q73" s="114"/>
      <c r="R73" s="124"/>
      <c r="S73" s="124"/>
      <c r="T73" s="124"/>
      <c r="U73" s="124"/>
    </row>
    <row r="74" spans="1:53" ht="15.75" customHeight="1" x14ac:dyDescent="0.25">
      <c r="A74" s="120"/>
      <c r="B74" s="375"/>
      <c r="C74" s="375"/>
      <c r="D74" s="348"/>
      <c r="E74" s="348"/>
      <c r="F74" s="354"/>
      <c r="G74" s="125" t="s">
        <v>235</v>
      </c>
      <c r="H74" s="125" t="s">
        <v>235</v>
      </c>
      <c r="I74" s="125" t="s">
        <v>235</v>
      </c>
      <c r="J74" s="125" t="s">
        <v>235</v>
      </c>
      <c r="K74" s="125" t="s">
        <v>235</v>
      </c>
      <c r="L74" s="125" t="s">
        <v>235</v>
      </c>
      <c r="M74" s="125" t="s">
        <v>235</v>
      </c>
      <c r="N74" s="125" t="s">
        <v>235</v>
      </c>
      <c r="O74" s="125" t="s">
        <v>235</v>
      </c>
      <c r="P74" s="125" t="s">
        <v>235</v>
      </c>
      <c r="Q74" s="125" t="s">
        <v>235</v>
      </c>
      <c r="R74" s="125" t="s">
        <v>235</v>
      </c>
      <c r="S74" s="125" t="s">
        <v>235</v>
      </c>
      <c r="T74" s="125" t="s">
        <v>235</v>
      </c>
      <c r="U74" s="125" t="s">
        <v>235</v>
      </c>
    </row>
    <row r="75" spans="1:53" ht="15.75" customHeight="1" x14ac:dyDescent="0.25">
      <c r="A75" s="120"/>
      <c r="B75" s="375"/>
      <c r="C75" s="375"/>
      <c r="D75" s="348" t="s">
        <v>109</v>
      </c>
      <c r="E75" s="348"/>
      <c r="F75" s="354" t="s">
        <v>109</v>
      </c>
      <c r="G75" s="114"/>
      <c r="H75" s="124"/>
      <c r="I75" s="124"/>
      <c r="J75" s="124"/>
      <c r="K75" s="124"/>
      <c r="L75" s="114"/>
      <c r="M75" s="124"/>
      <c r="N75" s="124"/>
      <c r="O75" s="124"/>
      <c r="P75" s="124"/>
      <c r="Q75" s="114"/>
      <c r="R75" s="124"/>
      <c r="S75" s="124"/>
      <c r="T75" s="124"/>
      <c r="U75" s="124"/>
    </row>
    <row r="76" spans="1:53" ht="16.5" customHeight="1" x14ac:dyDescent="0.25">
      <c r="A76" s="120"/>
      <c r="B76" s="375"/>
      <c r="C76" s="375"/>
      <c r="D76" s="348"/>
      <c r="E76" s="348"/>
      <c r="F76" s="354"/>
      <c r="G76" s="125" t="s">
        <v>235</v>
      </c>
      <c r="H76" s="125" t="s">
        <v>235</v>
      </c>
      <c r="I76" s="125" t="s">
        <v>235</v>
      </c>
      <c r="J76" s="125" t="s">
        <v>235</v>
      </c>
      <c r="K76" s="125" t="s">
        <v>235</v>
      </c>
      <c r="L76" s="125" t="s">
        <v>235</v>
      </c>
      <c r="M76" s="125" t="s">
        <v>235</v>
      </c>
      <c r="N76" s="125" t="s">
        <v>235</v>
      </c>
      <c r="O76" s="125" t="s">
        <v>235</v>
      </c>
      <c r="P76" s="125" t="s">
        <v>235</v>
      </c>
      <c r="Q76" s="125" t="s">
        <v>235</v>
      </c>
      <c r="R76" s="125" t="s">
        <v>235</v>
      </c>
      <c r="S76" s="125" t="s">
        <v>235</v>
      </c>
      <c r="T76" s="125" t="s">
        <v>235</v>
      </c>
      <c r="U76" s="125" t="s">
        <v>235</v>
      </c>
    </row>
    <row r="77" spans="1:53" ht="40.5" customHeight="1" x14ac:dyDescent="0.25">
      <c r="A77" s="120"/>
      <c r="B77" s="274" t="s">
        <v>6</v>
      </c>
      <c r="C77" s="274"/>
      <c r="D77" s="372" t="s">
        <v>290</v>
      </c>
      <c r="E77" s="373"/>
      <c r="F77" s="373"/>
      <c r="G77" s="373"/>
      <c r="H77" s="373"/>
      <c r="I77" s="373"/>
      <c r="J77" s="373"/>
      <c r="K77" s="373"/>
      <c r="L77" s="373"/>
      <c r="M77" s="373"/>
      <c r="N77" s="373"/>
      <c r="O77" s="373"/>
      <c r="P77" s="373"/>
      <c r="Q77" s="373"/>
      <c r="R77" s="373"/>
      <c r="S77" s="373"/>
      <c r="T77" s="373"/>
      <c r="U77" s="374"/>
      <c r="BA77" s="136" t="str">
        <f>D77</f>
        <v>Explain here (e.g. emission factors if calculated)</v>
      </c>
    </row>
    <row r="78" spans="1:53" ht="21" customHeight="1" x14ac:dyDescent="0.25">
      <c r="A78" s="120"/>
      <c r="B78" s="363" t="s">
        <v>143</v>
      </c>
      <c r="C78" s="364"/>
      <c r="D78" s="364"/>
      <c r="E78" s="364"/>
      <c r="F78" s="364"/>
      <c r="G78" s="364"/>
      <c r="H78" s="364"/>
      <c r="I78" s="364"/>
      <c r="J78" s="364"/>
      <c r="K78" s="364"/>
      <c r="L78" s="364"/>
      <c r="M78" s="364"/>
      <c r="N78" s="364"/>
      <c r="O78" s="364"/>
      <c r="P78" s="364"/>
      <c r="Q78" s="364"/>
      <c r="R78" s="364"/>
      <c r="S78" s="364"/>
      <c r="T78" s="364"/>
      <c r="U78" s="365"/>
    </row>
    <row r="79" spans="1:53" ht="15.75" customHeight="1" x14ac:dyDescent="0.25">
      <c r="A79" s="120"/>
      <c r="B79" s="335" t="s">
        <v>329</v>
      </c>
      <c r="C79" s="336"/>
      <c r="D79" s="366" t="s">
        <v>46</v>
      </c>
      <c r="E79" s="367"/>
      <c r="F79" s="368"/>
      <c r="G79" s="294" t="s">
        <v>236</v>
      </c>
      <c r="H79" s="294"/>
      <c r="I79" s="294"/>
      <c r="J79" s="294"/>
      <c r="K79" s="294"/>
      <c r="L79" s="319">
        <v>2030</v>
      </c>
      <c r="M79" s="319"/>
      <c r="N79" s="319"/>
      <c r="O79" s="319"/>
      <c r="P79" s="319"/>
      <c r="Q79" s="294">
        <v>2050</v>
      </c>
      <c r="R79" s="294"/>
      <c r="S79" s="294"/>
      <c r="T79" s="294"/>
      <c r="U79" s="294"/>
    </row>
    <row r="80" spans="1:53" x14ac:dyDescent="0.25">
      <c r="A80" s="120"/>
      <c r="B80" s="337"/>
      <c r="C80" s="338"/>
      <c r="D80" s="369"/>
      <c r="E80" s="370"/>
      <c r="F80" s="371"/>
      <c r="G80" s="210" t="s">
        <v>240</v>
      </c>
      <c r="H80" s="210" t="s">
        <v>117</v>
      </c>
      <c r="I80" s="210" t="s">
        <v>118</v>
      </c>
      <c r="J80" s="210" t="s">
        <v>119</v>
      </c>
      <c r="K80" s="210" t="s">
        <v>120</v>
      </c>
      <c r="L80" s="209" t="s">
        <v>240</v>
      </c>
      <c r="M80" s="209" t="s">
        <v>117</v>
      </c>
      <c r="N80" s="209" t="s">
        <v>118</v>
      </c>
      <c r="O80" s="209" t="s">
        <v>119</v>
      </c>
      <c r="P80" s="209" t="s">
        <v>120</v>
      </c>
      <c r="Q80" s="210" t="s">
        <v>240</v>
      </c>
      <c r="R80" s="210" t="s">
        <v>117</v>
      </c>
      <c r="S80" s="210" t="s">
        <v>118</v>
      </c>
      <c r="T80" s="210" t="s">
        <v>119</v>
      </c>
      <c r="U80" s="210" t="s">
        <v>120</v>
      </c>
    </row>
    <row r="81" spans="1:53" x14ac:dyDescent="0.25">
      <c r="A81" s="120"/>
      <c r="B81" s="376" t="s">
        <v>456</v>
      </c>
      <c r="C81" s="377"/>
      <c r="D81" s="310" t="s">
        <v>12</v>
      </c>
      <c r="E81" s="310"/>
      <c r="F81" s="310"/>
      <c r="G81" s="114">
        <v>100</v>
      </c>
      <c r="H81" s="124"/>
      <c r="I81" s="124"/>
      <c r="J81" s="124"/>
      <c r="K81" s="124"/>
      <c r="L81" s="114"/>
      <c r="M81" s="124"/>
      <c r="N81" s="124"/>
      <c r="O81" s="124"/>
      <c r="P81" s="124"/>
      <c r="Q81" s="114"/>
      <c r="R81" s="124"/>
      <c r="S81" s="124"/>
      <c r="T81" s="124"/>
      <c r="U81" s="124"/>
    </row>
    <row r="82" spans="1:53" x14ac:dyDescent="0.25">
      <c r="A82" s="120"/>
      <c r="B82" s="378"/>
      <c r="C82" s="379"/>
      <c r="D82" s="310"/>
      <c r="E82" s="310"/>
      <c r="F82" s="310"/>
      <c r="G82" s="126" t="s">
        <v>455</v>
      </c>
      <c r="H82" s="125" t="s">
        <v>235</v>
      </c>
      <c r="I82" s="125" t="s">
        <v>235</v>
      </c>
      <c r="J82" s="125" t="s">
        <v>235</v>
      </c>
      <c r="K82" s="125" t="s">
        <v>235</v>
      </c>
      <c r="L82" s="126" t="s">
        <v>235</v>
      </c>
      <c r="M82" s="125" t="s">
        <v>235</v>
      </c>
      <c r="N82" s="125" t="s">
        <v>235</v>
      </c>
      <c r="O82" s="125" t="s">
        <v>235</v>
      </c>
      <c r="P82" s="125" t="s">
        <v>235</v>
      </c>
      <c r="Q82" s="126" t="s">
        <v>235</v>
      </c>
      <c r="R82" s="125" t="s">
        <v>235</v>
      </c>
      <c r="S82" s="125" t="s">
        <v>235</v>
      </c>
      <c r="T82" s="125" t="s">
        <v>235</v>
      </c>
      <c r="U82" s="125" t="s">
        <v>235</v>
      </c>
    </row>
    <row r="83" spans="1:53" x14ac:dyDescent="0.25">
      <c r="A83" s="120"/>
      <c r="B83" s="376" t="s">
        <v>447</v>
      </c>
      <c r="C83" s="377"/>
      <c r="D83" s="310" t="s">
        <v>453</v>
      </c>
      <c r="E83" s="310"/>
      <c r="F83" s="310"/>
      <c r="G83" s="114" t="s">
        <v>382</v>
      </c>
      <c r="H83" s="124"/>
      <c r="I83" s="124"/>
      <c r="J83" s="124"/>
      <c r="K83" s="124"/>
      <c r="L83" s="114"/>
      <c r="M83" s="124"/>
      <c r="N83" s="124"/>
      <c r="O83" s="124"/>
      <c r="P83" s="124"/>
      <c r="Q83" s="114"/>
      <c r="R83" s="124"/>
      <c r="S83" s="124"/>
      <c r="T83" s="124"/>
      <c r="U83" s="124"/>
    </row>
    <row r="84" spans="1:53" x14ac:dyDescent="0.25">
      <c r="A84" s="120"/>
      <c r="B84" s="378"/>
      <c r="C84" s="379"/>
      <c r="D84" s="310"/>
      <c r="E84" s="310"/>
      <c r="F84" s="310"/>
      <c r="G84" s="125" t="s">
        <v>448</v>
      </c>
      <c r="H84" s="125" t="s">
        <v>235</v>
      </c>
      <c r="I84" s="125" t="s">
        <v>235</v>
      </c>
      <c r="J84" s="125" t="s">
        <v>235</v>
      </c>
      <c r="K84" s="125" t="s">
        <v>235</v>
      </c>
      <c r="L84" s="125" t="s">
        <v>235</v>
      </c>
      <c r="M84" s="125" t="s">
        <v>235</v>
      </c>
      <c r="N84" s="125" t="s">
        <v>235</v>
      </c>
      <c r="O84" s="125" t="s">
        <v>235</v>
      </c>
      <c r="P84" s="125" t="s">
        <v>235</v>
      </c>
      <c r="Q84" s="125" t="s">
        <v>235</v>
      </c>
      <c r="R84" s="125" t="s">
        <v>235</v>
      </c>
      <c r="S84" s="125" t="s">
        <v>235</v>
      </c>
      <c r="T84" s="125" t="s">
        <v>235</v>
      </c>
      <c r="U84" s="125" t="s">
        <v>235</v>
      </c>
    </row>
    <row r="85" spans="1:53" x14ac:dyDescent="0.25">
      <c r="A85" s="120"/>
      <c r="B85" s="376" t="s">
        <v>449</v>
      </c>
      <c r="C85" s="377"/>
      <c r="D85" s="310" t="s">
        <v>453</v>
      </c>
      <c r="E85" s="310"/>
      <c r="F85" s="310"/>
      <c r="G85" s="114">
        <v>3</v>
      </c>
      <c r="H85" s="124">
        <v>2</v>
      </c>
      <c r="I85" s="124">
        <v>6</v>
      </c>
      <c r="J85" s="124"/>
      <c r="K85" s="124"/>
      <c r="L85" s="114"/>
      <c r="M85" s="124"/>
      <c r="N85" s="124"/>
      <c r="O85" s="124"/>
      <c r="P85" s="124"/>
      <c r="Q85" s="114"/>
      <c r="R85" s="124"/>
      <c r="S85" s="124"/>
      <c r="T85" s="124"/>
      <c r="U85" s="124"/>
    </row>
    <row r="86" spans="1:53" x14ac:dyDescent="0.25">
      <c r="A86" s="120"/>
      <c r="B86" s="378"/>
      <c r="C86" s="379"/>
      <c r="D86" s="310"/>
      <c r="E86" s="310"/>
      <c r="F86" s="310"/>
      <c r="G86" s="125" t="s">
        <v>383</v>
      </c>
      <c r="H86" s="125" t="s">
        <v>383</v>
      </c>
      <c r="I86" s="125" t="s">
        <v>383</v>
      </c>
      <c r="J86" s="125" t="s">
        <v>235</v>
      </c>
      <c r="K86" s="125" t="s">
        <v>235</v>
      </c>
      <c r="L86" s="125" t="s">
        <v>235</v>
      </c>
      <c r="M86" s="125" t="s">
        <v>235</v>
      </c>
      <c r="N86" s="125" t="s">
        <v>235</v>
      </c>
      <c r="O86" s="125" t="s">
        <v>235</v>
      </c>
      <c r="P86" s="125" t="s">
        <v>235</v>
      </c>
      <c r="Q86" s="125" t="s">
        <v>235</v>
      </c>
      <c r="R86" s="125" t="s">
        <v>235</v>
      </c>
      <c r="S86" s="125" t="s">
        <v>235</v>
      </c>
      <c r="T86" s="125" t="s">
        <v>235</v>
      </c>
      <c r="U86" s="125" t="s">
        <v>235</v>
      </c>
    </row>
    <row r="87" spans="1:53" x14ac:dyDescent="0.25">
      <c r="A87" s="120"/>
      <c r="B87" s="376" t="s">
        <v>450</v>
      </c>
      <c r="C87" s="377"/>
      <c r="D87" s="310" t="s">
        <v>451</v>
      </c>
      <c r="E87" s="310"/>
      <c r="F87" s="310"/>
      <c r="G87" s="195">
        <v>0</v>
      </c>
      <c r="H87" s="124"/>
      <c r="I87" s="124"/>
      <c r="J87" s="124"/>
      <c r="K87" s="124"/>
      <c r="L87" s="114"/>
      <c r="M87" s="124"/>
      <c r="N87" s="124"/>
      <c r="O87" s="124"/>
      <c r="P87" s="124"/>
      <c r="Q87" s="114"/>
      <c r="R87" s="124"/>
      <c r="S87" s="124"/>
      <c r="T87" s="124"/>
      <c r="U87" s="124"/>
    </row>
    <row r="88" spans="1:53" x14ac:dyDescent="0.25">
      <c r="A88" s="120"/>
      <c r="B88" s="378"/>
      <c r="C88" s="379"/>
      <c r="D88" s="310"/>
      <c r="E88" s="310"/>
      <c r="F88" s="310"/>
      <c r="G88" s="125" t="s">
        <v>452</v>
      </c>
      <c r="H88" s="125" t="s">
        <v>235</v>
      </c>
      <c r="I88" s="125" t="s">
        <v>235</v>
      </c>
      <c r="J88" s="125" t="s">
        <v>235</v>
      </c>
      <c r="K88" s="125" t="s">
        <v>235</v>
      </c>
      <c r="L88" s="125" t="s">
        <v>235</v>
      </c>
      <c r="M88" s="125" t="s">
        <v>235</v>
      </c>
      <c r="N88" s="125" t="s">
        <v>235</v>
      </c>
      <c r="O88" s="125" t="s">
        <v>235</v>
      </c>
      <c r="P88" s="125" t="s">
        <v>235</v>
      </c>
      <c r="Q88" s="125" t="s">
        <v>235</v>
      </c>
      <c r="R88" s="125" t="s">
        <v>235</v>
      </c>
      <c r="S88" s="125" t="s">
        <v>235</v>
      </c>
      <c r="T88" s="125" t="s">
        <v>235</v>
      </c>
      <c r="U88" s="125" t="s">
        <v>235</v>
      </c>
    </row>
    <row r="89" spans="1:53" ht="36.75" customHeight="1" x14ac:dyDescent="0.25">
      <c r="A89" s="120"/>
      <c r="B89" s="274" t="s">
        <v>252</v>
      </c>
      <c r="C89" s="274"/>
      <c r="D89" s="380" t="s">
        <v>473</v>
      </c>
      <c r="E89" s="373"/>
      <c r="F89" s="373"/>
      <c r="G89" s="373"/>
      <c r="H89" s="373"/>
      <c r="I89" s="373"/>
      <c r="J89" s="373"/>
      <c r="K89" s="373"/>
      <c r="L89" s="373"/>
      <c r="M89" s="373"/>
      <c r="N89" s="373"/>
      <c r="O89" s="373"/>
      <c r="P89" s="373"/>
      <c r="Q89" s="373"/>
      <c r="R89" s="373"/>
      <c r="S89" s="373"/>
      <c r="T89" s="373"/>
      <c r="U89" s="374"/>
    </row>
    <row r="90" spans="1:53" ht="21" customHeight="1" x14ac:dyDescent="0.25">
      <c r="A90" s="120"/>
      <c r="B90" s="363" t="s">
        <v>153</v>
      </c>
      <c r="C90" s="364"/>
      <c r="D90" s="364"/>
      <c r="E90" s="364"/>
      <c r="F90" s="364"/>
      <c r="G90" s="364"/>
      <c r="H90" s="364"/>
      <c r="I90" s="364"/>
      <c r="J90" s="364"/>
      <c r="K90" s="364"/>
      <c r="L90" s="364"/>
      <c r="M90" s="364"/>
      <c r="N90" s="364"/>
      <c r="O90" s="364"/>
      <c r="P90" s="364"/>
      <c r="Q90" s="364"/>
      <c r="R90" s="364"/>
      <c r="S90" s="364"/>
      <c r="T90" s="364"/>
      <c r="U90" s="365"/>
    </row>
    <row r="91" spans="1:53" ht="15" customHeight="1" x14ac:dyDescent="0.25">
      <c r="A91" s="120"/>
      <c r="B91" s="99">
        <v>1</v>
      </c>
      <c r="C91" s="381" t="s">
        <v>466</v>
      </c>
      <c r="D91" s="381"/>
      <c r="E91" s="381"/>
      <c r="F91" s="381"/>
      <c r="G91" s="381"/>
      <c r="H91" s="381"/>
      <c r="I91" s="381"/>
      <c r="J91" s="381"/>
      <c r="K91" s="381"/>
      <c r="L91" s="381"/>
      <c r="M91" s="381"/>
      <c r="N91" s="381"/>
      <c r="O91" s="381"/>
      <c r="P91" s="381"/>
      <c r="Q91" s="381"/>
      <c r="R91" s="381"/>
      <c r="S91" s="381"/>
      <c r="T91" s="381"/>
      <c r="U91" s="381"/>
      <c r="BA91" s="136" t="str">
        <f>C91</f>
        <v>Luo et al. (2015). Overview of current development in electrical energy storage technologies and the application potential in power system operation</v>
      </c>
    </row>
    <row r="92" spans="1:53" ht="15" customHeight="1" x14ac:dyDescent="0.25">
      <c r="A92" s="120"/>
      <c r="B92" s="99">
        <v>2</v>
      </c>
      <c r="C92" s="385" t="s">
        <v>465</v>
      </c>
      <c r="D92" s="386"/>
      <c r="E92" s="386"/>
      <c r="F92" s="386"/>
      <c r="G92" s="386"/>
      <c r="H92" s="386"/>
      <c r="I92" s="386"/>
      <c r="J92" s="386"/>
      <c r="K92" s="386"/>
      <c r="L92" s="386"/>
      <c r="M92" s="386"/>
      <c r="N92" s="386"/>
      <c r="O92" s="386"/>
      <c r="P92" s="386"/>
      <c r="Q92" s="386"/>
      <c r="R92" s="386"/>
      <c r="S92" s="386"/>
      <c r="T92" s="386"/>
      <c r="U92" s="387"/>
      <c r="BA92" s="136" t="str">
        <f t="shared" ref="BA92:BA101" si="1">C92</f>
        <v>IRENA (2015). Renewables and Electricity Storage: a technology roadmap for REmap 2030</v>
      </c>
    </row>
    <row r="93" spans="1:53" ht="15" customHeight="1" x14ac:dyDescent="0.25">
      <c r="A93" s="120"/>
      <c r="B93" s="99">
        <v>3</v>
      </c>
      <c r="C93" s="385" t="s">
        <v>464</v>
      </c>
      <c r="D93" s="386"/>
      <c r="E93" s="386"/>
      <c r="F93" s="386"/>
      <c r="G93" s="386"/>
      <c r="H93" s="386"/>
      <c r="I93" s="386"/>
      <c r="J93" s="386"/>
      <c r="K93" s="386"/>
      <c r="L93" s="386"/>
      <c r="M93" s="386"/>
      <c r="N93" s="386"/>
      <c r="O93" s="386"/>
      <c r="P93" s="386"/>
      <c r="Q93" s="386"/>
      <c r="R93" s="386"/>
      <c r="S93" s="386"/>
      <c r="T93" s="386"/>
      <c r="U93" s="387"/>
      <c r="BA93" s="136" t="str">
        <f t="shared" si="1"/>
        <v>Chen et al (2009). Progress in electrical energy storage system: A critical review</v>
      </c>
    </row>
    <row r="94" spans="1:53" ht="15" customHeight="1" x14ac:dyDescent="0.25">
      <c r="A94" s="120"/>
      <c r="B94" s="99">
        <v>4</v>
      </c>
      <c r="C94" s="385" t="s">
        <v>463</v>
      </c>
      <c r="D94" s="386"/>
      <c r="E94" s="386"/>
      <c r="F94" s="386"/>
      <c r="G94" s="386"/>
      <c r="H94" s="386"/>
      <c r="I94" s="386"/>
      <c r="J94" s="386"/>
      <c r="K94" s="386"/>
      <c r="L94" s="386"/>
      <c r="M94" s="386"/>
      <c r="N94" s="386"/>
      <c r="O94" s="386"/>
      <c r="P94" s="386"/>
      <c r="Q94" s="386"/>
      <c r="R94" s="386"/>
      <c r="S94" s="386"/>
      <c r="T94" s="386"/>
      <c r="U94" s="387"/>
      <c r="BA94" s="136" t="str">
        <f t="shared" si="1"/>
        <v>IRENA (2017). Electricity Storage Costs</v>
      </c>
    </row>
    <row r="95" spans="1:53" ht="15" customHeight="1" x14ac:dyDescent="0.25">
      <c r="A95" s="120"/>
      <c r="B95" s="99">
        <v>5</v>
      </c>
      <c r="C95" s="385" t="s">
        <v>454</v>
      </c>
      <c r="D95" s="386"/>
      <c r="E95" s="386"/>
      <c r="F95" s="386"/>
      <c r="G95" s="386"/>
      <c r="H95" s="386"/>
      <c r="I95" s="386"/>
      <c r="J95" s="386"/>
      <c r="K95" s="386"/>
      <c r="L95" s="386"/>
      <c r="M95" s="386"/>
      <c r="N95" s="386"/>
      <c r="O95" s="386"/>
      <c r="P95" s="386"/>
      <c r="Q95" s="386"/>
      <c r="R95" s="386"/>
      <c r="S95" s="386"/>
      <c r="T95" s="386"/>
      <c r="U95" s="387"/>
      <c r="BA95" s="136" t="str">
        <f t="shared" si="1"/>
        <v>Sauer et al. (2007). Detailed cost calculations for stationary battery storage systems. Second International Renewable Energy Storage Conference (IRES II) Bonn, 19.-21.11.2007</v>
      </c>
    </row>
    <row r="96" spans="1:53" ht="15" customHeight="1" x14ac:dyDescent="0.25">
      <c r="A96" s="120"/>
      <c r="B96" s="99">
        <v>6</v>
      </c>
      <c r="C96" s="385" t="s">
        <v>462</v>
      </c>
      <c r="D96" s="386"/>
      <c r="E96" s="386"/>
      <c r="F96" s="386"/>
      <c r="G96" s="386"/>
      <c r="H96" s="386"/>
      <c r="I96" s="386"/>
      <c r="J96" s="386"/>
      <c r="K96" s="386"/>
      <c r="L96" s="386"/>
      <c r="M96" s="386"/>
      <c r="N96" s="386"/>
      <c r="O96" s="386"/>
      <c r="P96" s="386"/>
      <c r="Q96" s="386"/>
      <c r="R96" s="386"/>
      <c r="S96" s="386"/>
      <c r="T96" s="386"/>
      <c r="U96" s="387"/>
      <c r="BA96" s="136" t="str">
        <f t="shared" si="1"/>
        <v>DNV-KEMA (2013). Systems Analysis Power to Gas (Deliverable 1: Technology review)</v>
      </c>
    </row>
    <row r="97" spans="1:53" ht="15.75" thickBot="1" x14ac:dyDescent="0.3">
      <c r="A97" s="120"/>
      <c r="B97" s="99">
        <v>7</v>
      </c>
      <c r="C97" s="389" t="s">
        <v>461</v>
      </c>
      <c r="D97" s="390"/>
      <c r="E97" s="390"/>
      <c r="F97" s="390"/>
      <c r="G97" s="390"/>
      <c r="H97" s="390"/>
      <c r="I97" s="390"/>
      <c r="J97" s="390"/>
      <c r="K97" s="390"/>
      <c r="L97" s="390"/>
      <c r="M97" s="390"/>
      <c r="N97" s="390"/>
      <c r="O97" s="390"/>
      <c r="P97" s="390"/>
      <c r="Q97" s="390"/>
      <c r="R97" s="390"/>
      <c r="S97" s="390"/>
      <c r="T97" s="390"/>
      <c r="U97" s="391"/>
      <c r="BA97" s="136" t="str">
        <f t="shared" si="1"/>
        <v>SANDIA (2019). SANDIA Energy Storage Database accessed on January 18th 2019 (http://energystorageexchange.org/)</v>
      </c>
    </row>
    <row r="98" spans="1:53" x14ac:dyDescent="0.25">
      <c r="A98" s="120"/>
      <c r="B98" s="99">
        <v>8</v>
      </c>
      <c r="C98" s="382"/>
      <c r="D98" s="383"/>
      <c r="E98" s="383"/>
      <c r="F98" s="383"/>
      <c r="G98" s="383"/>
      <c r="H98" s="383"/>
      <c r="I98" s="383"/>
      <c r="J98" s="383"/>
      <c r="K98" s="383"/>
      <c r="L98" s="383"/>
      <c r="M98" s="383"/>
      <c r="N98" s="383"/>
      <c r="O98" s="383"/>
      <c r="P98" s="383"/>
      <c r="Q98" s="383"/>
      <c r="R98" s="383"/>
      <c r="S98" s="383"/>
      <c r="T98" s="383"/>
      <c r="U98" s="384"/>
      <c r="BA98" s="136">
        <f t="shared" si="1"/>
        <v>0</v>
      </c>
    </row>
    <row r="99" spans="1:53" x14ac:dyDescent="0.25">
      <c r="A99" s="120"/>
      <c r="B99" s="99">
        <v>9</v>
      </c>
      <c r="C99" s="385"/>
      <c r="D99" s="386"/>
      <c r="E99" s="386"/>
      <c r="F99" s="386"/>
      <c r="G99" s="386"/>
      <c r="H99" s="386"/>
      <c r="I99" s="386"/>
      <c r="J99" s="386"/>
      <c r="K99" s="386"/>
      <c r="L99" s="386"/>
      <c r="M99" s="386"/>
      <c r="N99" s="386"/>
      <c r="O99" s="386"/>
      <c r="P99" s="386"/>
      <c r="Q99" s="386"/>
      <c r="R99" s="386"/>
      <c r="S99" s="386"/>
      <c r="T99" s="386"/>
      <c r="U99" s="387"/>
      <c r="BA99" s="136">
        <f t="shared" si="1"/>
        <v>0</v>
      </c>
    </row>
    <row r="100" spans="1:53" x14ac:dyDescent="0.25">
      <c r="A100" s="120"/>
      <c r="B100" s="99">
        <v>10</v>
      </c>
      <c r="C100" s="381"/>
      <c r="D100" s="381"/>
      <c r="E100" s="381"/>
      <c r="F100" s="381"/>
      <c r="G100" s="381"/>
      <c r="H100" s="381"/>
      <c r="I100" s="381"/>
      <c r="J100" s="381"/>
      <c r="K100" s="381"/>
      <c r="L100" s="381"/>
      <c r="M100" s="381"/>
      <c r="N100" s="381"/>
      <c r="O100" s="381"/>
      <c r="P100" s="381"/>
      <c r="Q100" s="381"/>
      <c r="R100" s="381"/>
      <c r="S100" s="381"/>
      <c r="T100" s="381"/>
      <c r="U100" s="381"/>
      <c r="BA100" s="136">
        <f t="shared" si="1"/>
        <v>0</v>
      </c>
    </row>
    <row r="101" spans="1:53" x14ac:dyDescent="0.25">
      <c r="A101" s="120"/>
      <c r="B101" s="388" t="s">
        <v>242</v>
      </c>
      <c r="C101" s="381" t="s">
        <v>243</v>
      </c>
      <c r="D101" s="381"/>
      <c r="E101" s="381"/>
      <c r="F101" s="381"/>
      <c r="G101" s="381"/>
      <c r="H101" s="381"/>
      <c r="I101" s="381"/>
      <c r="J101" s="381"/>
      <c r="K101" s="381"/>
      <c r="L101" s="381"/>
      <c r="M101" s="381"/>
      <c r="N101" s="381"/>
      <c r="O101" s="381"/>
      <c r="P101" s="381"/>
      <c r="Q101" s="381"/>
      <c r="R101" s="381"/>
      <c r="S101" s="381"/>
      <c r="T101" s="381"/>
      <c r="U101" s="381"/>
      <c r="BA101" s="136" t="str">
        <f t="shared" si="1"/>
        <v>Add other sources here</v>
      </c>
    </row>
    <row r="102" spans="1:53" x14ac:dyDescent="0.25">
      <c r="A102" s="120"/>
      <c r="B102" s="388"/>
      <c r="C102" s="381"/>
      <c r="D102" s="381"/>
      <c r="E102" s="381"/>
      <c r="F102" s="381"/>
      <c r="G102" s="381"/>
      <c r="H102" s="381"/>
      <c r="I102" s="381"/>
      <c r="J102" s="381"/>
      <c r="K102" s="381"/>
      <c r="L102" s="381"/>
      <c r="M102" s="381"/>
      <c r="N102" s="381"/>
      <c r="O102" s="381"/>
      <c r="P102" s="381"/>
      <c r="Q102" s="381"/>
      <c r="R102" s="381"/>
      <c r="S102" s="381"/>
      <c r="T102" s="381"/>
      <c r="U102" s="381"/>
    </row>
    <row r="103" spans="1:53" x14ac:dyDescent="0.25">
      <c r="A103" s="120"/>
      <c r="B103" s="388"/>
      <c r="C103" s="381"/>
      <c r="D103" s="381"/>
      <c r="E103" s="381"/>
      <c r="F103" s="381"/>
      <c r="G103" s="381"/>
      <c r="H103" s="381"/>
      <c r="I103" s="381"/>
      <c r="J103" s="381"/>
      <c r="K103" s="381"/>
      <c r="L103" s="381"/>
      <c r="M103" s="381"/>
      <c r="N103" s="381"/>
      <c r="O103" s="381"/>
      <c r="P103" s="381"/>
      <c r="Q103" s="381"/>
      <c r="R103" s="381"/>
      <c r="S103" s="381"/>
      <c r="T103" s="381"/>
      <c r="U103" s="381"/>
    </row>
  </sheetData>
  <mergeCells count="147">
    <mergeCell ref="C98:U98"/>
    <mergeCell ref="C99:U99"/>
    <mergeCell ref="C100:U100"/>
    <mergeCell ref="B101:B103"/>
    <mergeCell ref="C101:U103"/>
    <mergeCell ref="C92:U92"/>
    <mergeCell ref="C93:U93"/>
    <mergeCell ref="C94:U94"/>
    <mergeCell ref="C95:U95"/>
    <mergeCell ref="C96:U96"/>
    <mergeCell ref="C97:U97"/>
    <mergeCell ref="B87:C88"/>
    <mergeCell ref="D87:F88"/>
    <mergeCell ref="B89:C89"/>
    <mergeCell ref="D89:U89"/>
    <mergeCell ref="B90:U90"/>
    <mergeCell ref="C91:U91"/>
    <mergeCell ref="B81:C82"/>
    <mergeCell ref="D81:F82"/>
    <mergeCell ref="B83:C84"/>
    <mergeCell ref="D83:F84"/>
    <mergeCell ref="B85:C86"/>
    <mergeCell ref="D85:F86"/>
    <mergeCell ref="B78:U78"/>
    <mergeCell ref="B79:C80"/>
    <mergeCell ref="D79:F80"/>
    <mergeCell ref="G79:K79"/>
    <mergeCell ref="L79:P79"/>
    <mergeCell ref="Q79:U79"/>
    <mergeCell ref="D73:E74"/>
    <mergeCell ref="F73:F74"/>
    <mergeCell ref="D75:E76"/>
    <mergeCell ref="F75:F76"/>
    <mergeCell ref="B77:C77"/>
    <mergeCell ref="D77:U77"/>
    <mergeCell ref="B67:C76"/>
    <mergeCell ref="D67:E68"/>
    <mergeCell ref="F67:F68"/>
    <mergeCell ref="G67:K67"/>
    <mergeCell ref="L67:P67"/>
    <mergeCell ref="Q67:U67"/>
    <mergeCell ref="D69:E70"/>
    <mergeCell ref="F69:F70"/>
    <mergeCell ref="D71:E72"/>
    <mergeCell ref="F71:F72"/>
    <mergeCell ref="F61:F62"/>
    <mergeCell ref="D63:E64"/>
    <mergeCell ref="F63:F64"/>
    <mergeCell ref="B65:C65"/>
    <mergeCell ref="D65:U65"/>
    <mergeCell ref="B66:U66"/>
    <mergeCell ref="B57:C57"/>
    <mergeCell ref="D57:U57"/>
    <mergeCell ref="B58:U58"/>
    <mergeCell ref="B59:C64"/>
    <mergeCell ref="D59:E60"/>
    <mergeCell ref="F59:F60"/>
    <mergeCell ref="G59:K59"/>
    <mergeCell ref="L59:P59"/>
    <mergeCell ref="Q59:U59"/>
    <mergeCell ref="D61:E62"/>
    <mergeCell ref="B49:C56"/>
    <mergeCell ref="D49:E50"/>
    <mergeCell ref="F49:F50"/>
    <mergeCell ref="D51:E52"/>
    <mergeCell ref="F51:F52"/>
    <mergeCell ref="D53:E54"/>
    <mergeCell ref="F53:F54"/>
    <mergeCell ref="D55:E56"/>
    <mergeCell ref="F55:F56"/>
    <mergeCell ref="B47:C48"/>
    <mergeCell ref="D47:E48"/>
    <mergeCell ref="F47:F48"/>
    <mergeCell ref="G47:K47"/>
    <mergeCell ref="L47:P47"/>
    <mergeCell ref="Q47:U47"/>
    <mergeCell ref="B43:C44"/>
    <mergeCell ref="D43:D44"/>
    <mergeCell ref="E43:F44"/>
    <mergeCell ref="B45:C45"/>
    <mergeCell ref="D45:U45"/>
    <mergeCell ref="B46:U46"/>
    <mergeCell ref="B39:C40"/>
    <mergeCell ref="D39:D40"/>
    <mergeCell ref="E39:F40"/>
    <mergeCell ref="B41:C42"/>
    <mergeCell ref="D41:D42"/>
    <mergeCell ref="E41:F42"/>
    <mergeCell ref="B34:U34"/>
    <mergeCell ref="B35:F36"/>
    <mergeCell ref="G35:K35"/>
    <mergeCell ref="L35:P35"/>
    <mergeCell ref="Q35:U35"/>
    <mergeCell ref="B37:C38"/>
    <mergeCell ref="D37:D38"/>
    <mergeCell ref="E37:F38"/>
    <mergeCell ref="B31:C31"/>
    <mergeCell ref="D31:K31"/>
    <mergeCell ref="B32:C32"/>
    <mergeCell ref="D32:K32"/>
    <mergeCell ref="B33:C33"/>
    <mergeCell ref="D33:K33"/>
    <mergeCell ref="B28:C28"/>
    <mergeCell ref="D28:K28"/>
    <mergeCell ref="B29:C29"/>
    <mergeCell ref="D29:K29"/>
    <mergeCell ref="B30:C30"/>
    <mergeCell ref="D30:K30"/>
    <mergeCell ref="B24:C25"/>
    <mergeCell ref="D24:E25"/>
    <mergeCell ref="F24:F25"/>
    <mergeCell ref="B26:C26"/>
    <mergeCell ref="D26:K26"/>
    <mergeCell ref="B27:C27"/>
    <mergeCell ref="D27:K27"/>
    <mergeCell ref="G20:K20"/>
    <mergeCell ref="L20:P20"/>
    <mergeCell ref="Q20:U20"/>
    <mergeCell ref="B21:C23"/>
    <mergeCell ref="D21:E23"/>
    <mergeCell ref="F21:F23"/>
    <mergeCell ref="B17:C17"/>
    <mergeCell ref="D17:F17"/>
    <mergeCell ref="B18:C19"/>
    <mergeCell ref="D18:F19"/>
    <mergeCell ref="B20:C20"/>
    <mergeCell ref="D20:E20"/>
    <mergeCell ref="B14:K14"/>
    <mergeCell ref="B15:C16"/>
    <mergeCell ref="D15:K16"/>
    <mergeCell ref="B9:C9"/>
    <mergeCell ref="D9:K9"/>
    <mergeCell ref="B10:C10"/>
    <mergeCell ref="D10:K10"/>
    <mergeCell ref="B11:C11"/>
    <mergeCell ref="D11:K11"/>
    <mergeCell ref="B4:K4"/>
    <mergeCell ref="B5:C5"/>
    <mergeCell ref="D5:K5"/>
    <mergeCell ref="B6:C6"/>
    <mergeCell ref="D6:K6"/>
    <mergeCell ref="B7:C8"/>
    <mergeCell ref="D7:K7"/>
    <mergeCell ref="D8:K8"/>
    <mergeCell ref="B12:C13"/>
    <mergeCell ref="D12:K12"/>
    <mergeCell ref="D13:K13"/>
  </mergeCells>
  <conditionalFormatting sqref="D7">
    <cfRule type="containsText" dxfId="651" priority="147" operator="containsText" text="Please select">
      <formula>NOT(ISERROR(SEARCH("Please select",D7)))</formula>
    </cfRule>
  </conditionalFormatting>
  <conditionalFormatting sqref="D8 L8:O8">
    <cfRule type="containsText" dxfId="650" priority="146" operator="containsText" text="Other (specify here)">
      <formula>NOT(ISERROR(SEARCH("Other (specify here)",D8)))</formula>
    </cfRule>
  </conditionalFormatting>
  <conditionalFormatting sqref="D9">
    <cfRule type="containsText" dxfId="649" priority="145" operator="containsText" text="Please select">
      <formula>NOT(ISERROR(SEARCH("Please select",D9)))</formula>
    </cfRule>
  </conditionalFormatting>
  <conditionalFormatting sqref="L10:O10">
    <cfRule type="containsText" dxfId="648" priority="144" operator="containsText" text="Specify here">
      <formula>NOT(ISERROR(SEARCH("Specify here",L10)))</formula>
    </cfRule>
  </conditionalFormatting>
  <conditionalFormatting sqref="L11:O11">
    <cfRule type="containsText" dxfId="647" priority="143" operator="containsText" text="Specify here">
      <formula>NOT(ISERROR(SEARCH("Specify here",L11)))</formula>
    </cfRule>
  </conditionalFormatting>
  <conditionalFormatting sqref="D6 L6:O6">
    <cfRule type="containsText" dxfId="646" priority="142" operator="containsText" text="DD-MM-YYYY">
      <formula>NOT(ISERROR(SEARCH("DD-MM-YYYY",D6)))</formula>
    </cfRule>
  </conditionalFormatting>
  <conditionalFormatting sqref="D12 L12:O12">
    <cfRule type="containsText" dxfId="645" priority="139" operator="containsText" text="Select the observed or expected TRL level in 2020">
      <formula>NOT(ISERROR(SEARCH("Select the observed or expected TRL level in 2020",D12)))</formula>
    </cfRule>
    <cfRule type="containsText" dxfId="644" priority="141" operator="containsText" text="Specify here the observed or expected TRL level in 2020">
      <formula>NOT(ISERROR(SEARCH("Specify here the observed or expected TRL level in 2020",D12)))</formula>
    </cfRule>
  </conditionalFormatting>
  <conditionalFormatting sqref="L13:O13">
    <cfRule type="containsText" dxfId="643" priority="140" operator="containsText" text="Explain here">
      <formula>NOT(ISERROR(SEARCH("Explain here",L13)))</formula>
    </cfRule>
  </conditionalFormatting>
  <conditionalFormatting sqref="D32">
    <cfRule type="containsText" dxfId="642" priority="138" operator="containsText" text="Please select">
      <formula>NOT(ISERROR(SEARCH("Please select",D32)))</formula>
    </cfRule>
  </conditionalFormatting>
  <conditionalFormatting sqref="L30:O30">
    <cfRule type="containsText" dxfId="641" priority="137" operator="containsText" text="Specify here">
      <formula>NOT(ISERROR(SEARCH("Specify here",L30)))</formula>
    </cfRule>
  </conditionalFormatting>
  <conditionalFormatting sqref="L27:O28">
    <cfRule type="containsText" dxfId="640" priority="136" operator="containsText" text="Specify here">
      <formula>NOT(ISERROR(SEARCH("Specify here",L27)))</formula>
    </cfRule>
  </conditionalFormatting>
  <conditionalFormatting sqref="L26:O28">
    <cfRule type="containsText" dxfId="639" priority="135" operator="containsText" text="Specify here">
      <formula>NOT(ISERROR(SEARCH("Specify here",L26)))</formula>
    </cfRule>
  </conditionalFormatting>
  <conditionalFormatting sqref="L31:O31">
    <cfRule type="containsText" dxfId="638" priority="134" operator="containsText" text="Specify here">
      <formula>NOT(ISERROR(SEARCH("Specify here",L31)))</formula>
    </cfRule>
  </conditionalFormatting>
  <conditionalFormatting sqref="D33 L33:O33">
    <cfRule type="containsText" dxfId="637" priority="133"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636" priority="132" operator="containsText" text="Specify technology option name here">
      <formula>NOT(ISERROR(SEARCH("Specify technology option name here",L5)))</formula>
    </cfRule>
  </conditionalFormatting>
  <conditionalFormatting sqref="D18">
    <cfRule type="containsText" dxfId="635" priority="131" operator="containsText" text="Select Functional Unit above">
      <formula>NOT(ISERROR(SEARCH("Select Functional Unit above",D18)))</formula>
    </cfRule>
  </conditionalFormatting>
  <conditionalFormatting sqref="D49">
    <cfRule type="containsText" dxfId="634" priority="129" operator="containsText" text="Select">
      <formula>NOT(ISERROR(SEARCH("Select",D49)))</formula>
    </cfRule>
  </conditionalFormatting>
  <conditionalFormatting sqref="D45">
    <cfRule type="containsText" dxfId="633" priority="130" operator="containsText" text="Explain here (e.g. other costs)">
      <formula>NOT(ISERROR(SEARCH("Explain here (e.g. other costs)",D45)))</formula>
    </cfRule>
  </conditionalFormatting>
  <conditionalFormatting sqref="D71">
    <cfRule type="containsText" dxfId="632" priority="121" operator="containsText" text="Select">
      <formula>NOT(ISERROR(SEARCH("Select",D71)))</formula>
    </cfRule>
  </conditionalFormatting>
  <conditionalFormatting sqref="D73">
    <cfRule type="containsText" dxfId="631" priority="120" operator="containsText" text="Select">
      <formula>NOT(ISERROR(SEARCH("Select",D73)))</formula>
    </cfRule>
  </conditionalFormatting>
  <conditionalFormatting sqref="D51">
    <cfRule type="containsText" dxfId="630" priority="128" operator="containsText" text="Select">
      <formula>NOT(ISERROR(SEARCH("Select",D51)))</formula>
    </cfRule>
  </conditionalFormatting>
  <conditionalFormatting sqref="D75">
    <cfRule type="containsText" dxfId="629" priority="119" operator="containsText" text="Select">
      <formula>NOT(ISERROR(SEARCH("Select",D75)))</formula>
    </cfRule>
  </conditionalFormatting>
  <conditionalFormatting sqref="D53">
    <cfRule type="containsText" dxfId="628" priority="127" operator="containsText" text="Select">
      <formula>NOT(ISERROR(SEARCH("Select",D53)))</formula>
    </cfRule>
  </conditionalFormatting>
  <conditionalFormatting sqref="D55">
    <cfRule type="containsText" dxfId="627" priority="126" operator="containsText" text="Select">
      <formula>NOT(ISERROR(SEARCH("Select",D55)))</formula>
    </cfRule>
  </conditionalFormatting>
  <conditionalFormatting sqref="F49:F56">
    <cfRule type="containsText" dxfId="626" priority="125" operator="containsText" text="Please select">
      <formula>NOT(ISERROR(SEARCH("Please select",F49)))</formula>
    </cfRule>
  </conditionalFormatting>
  <conditionalFormatting sqref="D61">
    <cfRule type="containsText" dxfId="625" priority="124" operator="containsText" text="Select">
      <formula>NOT(ISERROR(SEARCH("Select",D61)))</formula>
    </cfRule>
  </conditionalFormatting>
  <conditionalFormatting sqref="D65">
    <cfRule type="containsText" dxfId="624" priority="123" operator="containsText" text="Explain here">
      <formula>NOT(ISERROR(SEARCH("Explain here",D65)))</formula>
    </cfRule>
  </conditionalFormatting>
  <conditionalFormatting sqref="D69">
    <cfRule type="containsText" dxfId="623" priority="122" operator="containsText" text="Select">
      <formula>NOT(ISERROR(SEARCH("Select",D69)))</formula>
    </cfRule>
  </conditionalFormatting>
  <conditionalFormatting sqref="F69:F76">
    <cfRule type="containsText" dxfId="622" priority="118" operator="containsText" text="Please select">
      <formula>NOT(ISERROR(SEARCH("Please select",F69)))</formula>
    </cfRule>
  </conditionalFormatting>
  <conditionalFormatting sqref="D77">
    <cfRule type="containsText" dxfId="621" priority="117" operator="containsText" text="Explain here">
      <formula>NOT(ISERROR(SEARCH("Explain here",D77)))</formula>
    </cfRule>
  </conditionalFormatting>
  <conditionalFormatting sqref="B91 B96 B93:B94 B98 B100">
    <cfRule type="containsText" dxfId="620" priority="116" operator="containsText" text="Specify data sources and references here">
      <formula>NOT(ISERROR(SEARCH("Specify data sources and references here",B91)))</formula>
    </cfRule>
  </conditionalFormatting>
  <conditionalFormatting sqref="D27">
    <cfRule type="containsText" dxfId="619" priority="115" operator="containsText" text="Please select">
      <formula>NOT(ISERROR(SEARCH("Please select",D27)))</formula>
    </cfRule>
  </conditionalFormatting>
  <conditionalFormatting sqref="D27">
    <cfRule type="containsText" dxfId="618" priority="114" operator="containsText" text="Specify here">
      <formula>NOT(ISERROR(SEARCH("Specify here",D27)))</formula>
    </cfRule>
  </conditionalFormatting>
  <conditionalFormatting sqref="D27">
    <cfRule type="containsText" dxfId="617" priority="113" operator="containsText" text="Specify here (if not specified, value will be 1)">
      <formula>NOT(ISERROR(SEARCH("Specify here (if not specified, value will be 1)",D27)))</formula>
    </cfRule>
  </conditionalFormatting>
  <conditionalFormatting sqref="G40:K40 G38:K38 G42:K42 G44:K44">
    <cfRule type="containsText" dxfId="616" priority="112" operator="containsText" text="Reference">
      <formula>NOT(ISERROR(SEARCH("Reference",G38)))</formula>
    </cfRule>
  </conditionalFormatting>
  <conditionalFormatting sqref="L40:P40 L42:P42 L44:P44 L38:P38">
    <cfRule type="containsText" dxfId="615" priority="111" operator="containsText" text="Reference">
      <formula>NOT(ISERROR(SEARCH("Reference",L38)))</formula>
    </cfRule>
  </conditionalFormatting>
  <conditionalFormatting sqref="Q40:U40 Q42:U42 Q44:U44 Q38:U38">
    <cfRule type="containsText" dxfId="614" priority="110" operator="containsText" text="Reference">
      <formula>NOT(ISERROR(SEARCH("Reference",Q38)))</formula>
    </cfRule>
  </conditionalFormatting>
  <conditionalFormatting sqref="E37">
    <cfRule type="containsText" dxfId="613" priority="109" operator="containsText" text="Please select 'Functional Unit' above">
      <formula>NOT(ISERROR(SEARCH("Please select 'Functional Unit' above",E37)))</formula>
    </cfRule>
  </conditionalFormatting>
  <conditionalFormatting sqref="H54:K54 H56:K56 H50:K50 H52:K52">
    <cfRule type="containsText" dxfId="612" priority="108" operator="containsText" text="Reference">
      <formula>NOT(ISERROR(SEARCH("Reference",H50)))</formula>
    </cfRule>
  </conditionalFormatting>
  <conditionalFormatting sqref="M52:P52 M54:P54 M56:P56 M50:P50">
    <cfRule type="containsText" dxfId="611" priority="107" operator="containsText" text="Reference">
      <formula>NOT(ISERROR(SEARCH("Reference",M50)))</formula>
    </cfRule>
  </conditionalFormatting>
  <conditionalFormatting sqref="R52:U52 R54:U54 R56:U56 R50:U50">
    <cfRule type="containsText" dxfId="610" priority="106" operator="containsText" text="Reference">
      <formula>NOT(ISERROR(SEARCH("Reference",R50)))</formula>
    </cfRule>
  </conditionalFormatting>
  <conditionalFormatting sqref="H72:K72 H74:K74 H76:K76 H70:K70">
    <cfRule type="containsText" dxfId="609" priority="105" operator="containsText" text="Reference">
      <formula>NOT(ISERROR(SEARCH("Reference",H70)))</formula>
    </cfRule>
  </conditionalFormatting>
  <conditionalFormatting sqref="M72:P72 M74:P74 M76:P76 M70:P70">
    <cfRule type="containsText" dxfId="608" priority="104" operator="containsText" text="Reference">
      <formula>NOT(ISERROR(SEARCH("Reference",M70)))</formula>
    </cfRule>
  </conditionalFormatting>
  <conditionalFormatting sqref="R72:U72 R74:U74 R76:U76 R70:U70">
    <cfRule type="containsText" dxfId="607" priority="103" operator="containsText" text="Reference">
      <formula>NOT(ISERROR(SEARCH("Reference",R70)))</formula>
    </cfRule>
  </conditionalFormatting>
  <conditionalFormatting sqref="G64:K64 H62:K62">
    <cfRule type="containsText" dxfId="606" priority="102" operator="containsText" text="Reference">
      <formula>NOT(ISERROR(SEARCH("Reference",G62)))</formula>
    </cfRule>
  </conditionalFormatting>
  <conditionalFormatting sqref="L64:P64 M62:P62">
    <cfRule type="containsText" dxfId="605" priority="101" operator="containsText" text="Reference">
      <formula>NOT(ISERROR(SEARCH("Reference",L62)))</formula>
    </cfRule>
  </conditionalFormatting>
  <conditionalFormatting sqref="Q64:U64 R62:U62">
    <cfRule type="containsText" dxfId="604" priority="100" operator="containsText" text="Reference">
      <formula>NOT(ISERROR(SEARCH("Reference",Q62)))</formula>
    </cfRule>
  </conditionalFormatting>
  <conditionalFormatting sqref="D5">
    <cfRule type="containsText" dxfId="603" priority="99" operator="containsText" text="Please select">
      <formula>NOT(ISERROR(SEARCH("Please select",D5)))</formula>
    </cfRule>
  </conditionalFormatting>
  <conditionalFormatting sqref="D5">
    <cfRule type="containsText" dxfId="602" priority="98" operator="containsText" text="Specify here">
      <formula>NOT(ISERROR(SEARCH("Specify here",D5)))</formula>
    </cfRule>
  </conditionalFormatting>
  <conditionalFormatting sqref="D10">
    <cfRule type="containsText" dxfId="601" priority="97" operator="containsText" text="Please select">
      <formula>NOT(ISERROR(SEARCH("Please select",D10)))</formula>
    </cfRule>
  </conditionalFormatting>
  <conditionalFormatting sqref="D15">
    <cfRule type="containsText" dxfId="600" priority="95" operator="containsText" text="Please select">
      <formula>NOT(ISERROR(SEARCH("Please select",D15)))</formula>
    </cfRule>
    <cfRule type="containsText" dxfId="599" priority="96" operator="containsText" text="Please select 'Functional Unit' above">
      <formula>NOT(ISERROR(SEARCH("Please select 'Functional Unit' above",D15)))</formula>
    </cfRule>
  </conditionalFormatting>
  <conditionalFormatting sqref="D28">
    <cfRule type="containsText" dxfId="598" priority="94" operator="containsText" text="Please select">
      <formula>NOT(ISERROR(SEARCH("Please select",D28)))</formula>
    </cfRule>
  </conditionalFormatting>
  <conditionalFormatting sqref="E39 E41 E43">
    <cfRule type="containsText" dxfId="597" priority="93" operator="containsText" text="Please select 'Functional Unit' above">
      <formula>NOT(ISERROR(SEARCH("Please select 'Functional Unit' above",E39)))</formula>
    </cfRule>
  </conditionalFormatting>
  <conditionalFormatting sqref="G54 G56">
    <cfRule type="containsText" dxfId="596" priority="92" operator="containsText" text="Reference">
      <formula>NOT(ISERROR(SEARCH("Reference",G54)))</formula>
    </cfRule>
  </conditionalFormatting>
  <conditionalFormatting sqref="L52 L54 L56 L50">
    <cfRule type="containsText" dxfId="595" priority="91" operator="containsText" text="Reference">
      <formula>NOT(ISERROR(SEARCH("Reference",L50)))</formula>
    </cfRule>
  </conditionalFormatting>
  <conditionalFormatting sqref="Q52 Q54 Q56 Q50">
    <cfRule type="containsText" dxfId="594" priority="90" operator="containsText" text="Reference">
      <formula>NOT(ISERROR(SEARCH("Reference",Q50)))</formula>
    </cfRule>
  </conditionalFormatting>
  <conditionalFormatting sqref="D63">
    <cfRule type="containsText" dxfId="593" priority="89" operator="containsText" text="Select">
      <formula>NOT(ISERROR(SEARCH("Select",D63)))</formula>
    </cfRule>
  </conditionalFormatting>
  <conditionalFormatting sqref="D61:F64">
    <cfRule type="containsText" dxfId="592" priority="88" operator="containsText" text="Specify here">
      <formula>NOT(ISERROR(SEARCH("Specify here",D61)))</formula>
    </cfRule>
  </conditionalFormatting>
  <conditionalFormatting sqref="G62">
    <cfRule type="containsText" dxfId="591" priority="87" operator="containsText" text="Reference">
      <formula>NOT(ISERROR(SEARCH("Reference",G62)))</formula>
    </cfRule>
  </conditionalFormatting>
  <conditionalFormatting sqref="L62">
    <cfRule type="containsText" dxfId="590" priority="86" operator="containsText" text="Reference">
      <formula>NOT(ISERROR(SEARCH("Reference",L62)))</formula>
    </cfRule>
  </conditionalFormatting>
  <conditionalFormatting sqref="Q62">
    <cfRule type="containsText" dxfId="589" priority="85" operator="containsText" text="Reference">
      <formula>NOT(ISERROR(SEARCH("Reference",Q62)))</formula>
    </cfRule>
  </conditionalFormatting>
  <conditionalFormatting sqref="G72 G74 G76 G70">
    <cfRule type="containsText" dxfId="588" priority="84" operator="containsText" text="Reference">
      <formula>NOT(ISERROR(SEARCH("Reference",G70)))</formula>
    </cfRule>
  </conditionalFormatting>
  <conditionalFormatting sqref="L72 L74 L76 L70">
    <cfRule type="containsText" dxfId="587" priority="83" operator="containsText" text="Reference">
      <formula>NOT(ISERROR(SEARCH("Reference",L70)))</formula>
    </cfRule>
  </conditionalFormatting>
  <conditionalFormatting sqref="Q72 Q74 Q76 Q70">
    <cfRule type="containsText" dxfId="586" priority="82" operator="containsText" text="Reference">
      <formula>NOT(ISERROR(SEARCH("Reference",Q70)))</formula>
    </cfRule>
  </conditionalFormatting>
  <conditionalFormatting sqref="B92 B95 B97 B99">
    <cfRule type="containsText" dxfId="585" priority="81" operator="containsText" text="Specify data sources and references here">
      <formula>NOT(ISERROR(SEARCH("Specify data sources and references here",B92)))</formula>
    </cfRule>
  </conditionalFormatting>
  <conditionalFormatting sqref="C101:U103">
    <cfRule type="containsText" dxfId="584" priority="80" operator="containsText" text="Add other sources here">
      <formula>NOT(ISERROR(SEARCH("Add other sources here",C101)))</formula>
    </cfRule>
  </conditionalFormatting>
  <conditionalFormatting sqref="D21">
    <cfRule type="containsText" dxfId="583" priority="79" operator="containsText" text="Please select the region">
      <formula>NOT(ISERROR(SEARCH("Please select the region",D21)))</formula>
    </cfRule>
  </conditionalFormatting>
  <conditionalFormatting sqref="D24">
    <cfRule type="containsText" dxfId="582" priority="78" operator="containsText" text="Specify here the market">
      <formula>NOT(ISERROR(SEARCH("Specify here the market",D24)))</formula>
    </cfRule>
  </conditionalFormatting>
  <conditionalFormatting sqref="J19:K19">
    <cfRule type="containsText" dxfId="581" priority="77" operator="containsText" text="Reference">
      <formula>NOT(ISERROR(SEARCH("Reference",J19)))</formula>
    </cfRule>
  </conditionalFormatting>
  <conditionalFormatting sqref="G23:K23">
    <cfRule type="containsText" dxfId="580" priority="76" operator="containsText" text="Reference">
      <formula>NOT(ISERROR(SEARCH("Reference",G23)))</formula>
    </cfRule>
  </conditionalFormatting>
  <conditionalFormatting sqref="G25:K25">
    <cfRule type="containsText" dxfId="579" priority="75" operator="containsText" text="Reference">
      <formula>NOT(ISERROR(SEARCH("Reference",G25)))</formula>
    </cfRule>
  </conditionalFormatting>
  <conditionalFormatting sqref="G40:U40 H50:U50 G54:U54 G56:U56 G62:U62 G64:U64 G70:U70 G72:U72 G74:U74 G76:U76 G38:U38 H52:U52 G42:U42 G44:U44">
    <cfRule type="containsText" dxfId="578" priority="74" operator="containsText" text="Reference">
      <formula>NOT(ISERROR(SEARCH("Reference",G38)))</formula>
    </cfRule>
  </conditionalFormatting>
  <conditionalFormatting sqref="L25:P25 L23:P23">
    <cfRule type="containsText" dxfId="577" priority="73" operator="containsText" text="Reference">
      <formula>NOT(ISERROR(SEARCH("Reference",L23)))</formula>
    </cfRule>
  </conditionalFormatting>
  <conditionalFormatting sqref="Q25:U25 Q23:U23">
    <cfRule type="containsText" dxfId="576" priority="72" operator="containsText" text="Reference">
      <formula>NOT(ISERROR(SEARCH("Reference",Q23)))</formula>
    </cfRule>
  </conditionalFormatting>
  <conditionalFormatting sqref="L23:U23 L25:U25">
    <cfRule type="containsText" dxfId="575" priority="71" operator="containsText" text="Reference">
      <formula>NOT(ISERROR(SEARCH("Reference",L23)))</formula>
    </cfRule>
  </conditionalFormatting>
  <conditionalFormatting sqref="D29">
    <cfRule type="containsText" dxfId="574" priority="70" operator="containsText" text="Please select">
      <formula>NOT(ISERROR(SEARCH("Please select",D29)))</formula>
    </cfRule>
  </conditionalFormatting>
  <conditionalFormatting sqref="D29">
    <cfRule type="containsText" dxfId="573" priority="69" operator="containsText" text="Specify here">
      <formula>NOT(ISERROR(SEARCH("Specify here",D29)))</formula>
    </cfRule>
  </conditionalFormatting>
  <conditionalFormatting sqref="E41:F42">
    <cfRule type="containsText" dxfId="572" priority="68" operator="containsText" text="Please select">
      <formula>NOT(ISERROR(SEARCH("Please select",E41)))</formula>
    </cfRule>
  </conditionalFormatting>
  <conditionalFormatting sqref="F21">
    <cfRule type="containsText" dxfId="571" priority="67" operator="containsText" text="Please select">
      <formula>NOT(ISERROR(SEARCH("Please select",F21)))</formula>
    </cfRule>
  </conditionalFormatting>
  <conditionalFormatting sqref="F24">
    <cfRule type="containsText" dxfId="570" priority="66" operator="containsText" text="Select Functional Unit above">
      <formula>NOT(ISERROR(SEARCH("Select Functional Unit above",F24)))</formula>
    </cfRule>
  </conditionalFormatting>
  <conditionalFormatting sqref="E43:F44">
    <cfRule type="cellIs" dxfId="569" priority="65" operator="equal">
      <formula>"Please select based on chosen Functional Unit"</formula>
    </cfRule>
  </conditionalFormatting>
  <conditionalFormatting sqref="D11">
    <cfRule type="containsText" dxfId="568" priority="64" operator="containsText" text="Specify here">
      <formula>NOT(ISERROR(SEARCH("Specify here",D11)))</formula>
    </cfRule>
  </conditionalFormatting>
  <conditionalFormatting sqref="D13">
    <cfRule type="containsText" dxfId="567" priority="63" operator="containsText" text="Explain here">
      <formula>NOT(ISERROR(SEARCH("Explain here",D13)))</formula>
    </cfRule>
  </conditionalFormatting>
  <conditionalFormatting sqref="D26">
    <cfRule type="containsText" dxfId="566" priority="62" operator="containsText" text="Specify here (if not specified, value will be 1)">
      <formula>NOT(ISERROR(SEARCH("Specify here (if not specified, value will be 1)",D26)))</formula>
    </cfRule>
  </conditionalFormatting>
  <conditionalFormatting sqref="D30">
    <cfRule type="containsText" dxfId="565" priority="61" operator="containsText" text="Please select">
      <formula>NOT(ISERROR(SEARCH("Please select",D30)))</formula>
    </cfRule>
  </conditionalFormatting>
  <conditionalFormatting sqref="D30">
    <cfRule type="containsText" dxfId="564" priority="60" operator="containsText" text="Specify here">
      <formula>NOT(ISERROR(SEARCH("Specify here",D30)))</formula>
    </cfRule>
  </conditionalFormatting>
  <conditionalFormatting sqref="D31">
    <cfRule type="containsText" dxfId="563" priority="59" operator="containsText" text="Please select">
      <formula>NOT(ISERROR(SEARCH("Please select",D31)))</formula>
    </cfRule>
  </conditionalFormatting>
  <conditionalFormatting sqref="D31">
    <cfRule type="containsText" dxfId="562" priority="58" operator="containsText" text="Specify here">
      <formula>NOT(ISERROR(SEARCH("Specify here",D31)))</formula>
    </cfRule>
  </conditionalFormatting>
  <conditionalFormatting sqref="G19:I19">
    <cfRule type="containsText" dxfId="561" priority="57" operator="containsText" text="Reference">
      <formula>NOT(ISERROR(SEARCH("Reference",G19)))</formula>
    </cfRule>
  </conditionalFormatting>
  <conditionalFormatting sqref="L38:N38">
    <cfRule type="containsText" dxfId="560" priority="56" operator="containsText" text="Reference">
      <formula>NOT(ISERROR(SEARCH("Reference",L38)))</formula>
    </cfRule>
  </conditionalFormatting>
  <conditionalFormatting sqref="L42:N42">
    <cfRule type="containsText" dxfId="559" priority="55" operator="containsText" text="Reference">
      <formula>NOT(ISERROR(SEARCH("Reference",L42)))</formula>
    </cfRule>
  </conditionalFormatting>
  <conditionalFormatting sqref="L44:N44">
    <cfRule type="containsText" dxfId="558" priority="54" operator="containsText" text="Reference">
      <formula>NOT(ISERROR(SEARCH("Reference",L44)))</formula>
    </cfRule>
  </conditionalFormatting>
  <conditionalFormatting sqref="G52 G50">
    <cfRule type="containsText" dxfId="557" priority="53" operator="containsText" text="Reference">
      <formula>NOT(ISERROR(SEARCH("Reference",G50)))</formula>
    </cfRule>
  </conditionalFormatting>
  <conditionalFormatting sqref="G50 G52">
    <cfRule type="containsText" dxfId="556" priority="52" operator="containsText" text="Reference">
      <formula>NOT(ISERROR(SEARCH("Reference",G50)))</formula>
    </cfRule>
  </conditionalFormatting>
  <conditionalFormatting sqref="D81">
    <cfRule type="containsText" dxfId="555" priority="51" operator="containsText" text="Specify here">
      <formula>NOT(ISERROR(SEARCH("Specify here",D81)))</formula>
    </cfRule>
  </conditionalFormatting>
  <conditionalFormatting sqref="J86:K86 M86:P86 R86:U86">
    <cfRule type="containsText" dxfId="554" priority="39" operator="containsText" text="Reference">
      <formula>NOT(ISERROR(SEARCH("Reference",J86)))</formula>
    </cfRule>
  </conditionalFormatting>
  <conditionalFormatting sqref="J82:K82">
    <cfRule type="containsText" dxfId="553" priority="50" operator="containsText" text="Reference">
      <formula>NOT(ISERROR(SEARCH("Reference",J82)))</formula>
    </cfRule>
  </conditionalFormatting>
  <conditionalFormatting sqref="M82:P82">
    <cfRule type="containsText" dxfId="552" priority="49" operator="containsText" text="Reference">
      <formula>NOT(ISERROR(SEARCH("Reference",M82)))</formula>
    </cfRule>
  </conditionalFormatting>
  <conditionalFormatting sqref="R82:U82">
    <cfRule type="containsText" dxfId="551" priority="48" operator="containsText" text="Reference">
      <formula>NOT(ISERROR(SEARCH("Reference",R82)))</formula>
    </cfRule>
  </conditionalFormatting>
  <conditionalFormatting sqref="J82:K82 M82:P82 R82:U82">
    <cfRule type="containsText" dxfId="550" priority="47" operator="containsText" text="Reference">
      <formula>NOT(ISERROR(SEARCH("Reference",J82)))</formula>
    </cfRule>
  </conditionalFormatting>
  <conditionalFormatting sqref="M84:P84 R84:U84 J84:K84">
    <cfRule type="containsText" dxfId="549" priority="43" operator="containsText" text="Reference">
      <formula>NOT(ISERROR(SEARCH("Reference",J84)))</formula>
    </cfRule>
  </conditionalFormatting>
  <conditionalFormatting sqref="M88:P88 R88:U88 H88:K88">
    <cfRule type="containsText" dxfId="548" priority="35" operator="containsText" text="Reference">
      <formula>NOT(ISERROR(SEARCH("Reference",H88)))</formula>
    </cfRule>
  </conditionalFormatting>
  <conditionalFormatting sqref="J84:K84">
    <cfRule type="containsText" dxfId="547" priority="46" operator="containsText" text="Reference">
      <formula>NOT(ISERROR(SEARCH("Reference",J84)))</formula>
    </cfRule>
  </conditionalFormatting>
  <conditionalFormatting sqref="M84:P84">
    <cfRule type="containsText" dxfId="546" priority="45" operator="containsText" text="Reference">
      <formula>NOT(ISERROR(SEARCH("Reference",M84)))</formula>
    </cfRule>
  </conditionalFormatting>
  <conditionalFormatting sqref="R84:U84">
    <cfRule type="containsText" dxfId="545" priority="44" operator="containsText" text="Reference">
      <formula>NOT(ISERROR(SEARCH("Reference",R84)))</formula>
    </cfRule>
  </conditionalFormatting>
  <conditionalFormatting sqref="J86:K86">
    <cfRule type="containsText" dxfId="544" priority="42" operator="containsText" text="Reference">
      <formula>NOT(ISERROR(SEARCH("Reference",J86)))</formula>
    </cfRule>
  </conditionalFormatting>
  <conditionalFormatting sqref="M86:P86">
    <cfRule type="containsText" dxfId="543" priority="41" operator="containsText" text="Reference">
      <formula>NOT(ISERROR(SEARCH("Reference",M86)))</formula>
    </cfRule>
  </conditionalFormatting>
  <conditionalFormatting sqref="R86:U86">
    <cfRule type="containsText" dxfId="542" priority="40" operator="containsText" text="Reference">
      <formula>NOT(ISERROR(SEARCH("Reference",R86)))</formula>
    </cfRule>
  </conditionalFormatting>
  <conditionalFormatting sqref="H88:K88">
    <cfRule type="containsText" dxfId="541" priority="38" operator="containsText" text="Reference">
      <formula>NOT(ISERROR(SEARCH("Reference",H88)))</formula>
    </cfRule>
  </conditionalFormatting>
  <conditionalFormatting sqref="M88:P88">
    <cfRule type="containsText" dxfId="540" priority="37" operator="containsText" text="Reference">
      <formula>NOT(ISERROR(SEARCH("Reference",M88)))</formula>
    </cfRule>
  </conditionalFormatting>
  <conditionalFormatting sqref="R88:U88">
    <cfRule type="containsText" dxfId="539" priority="36" operator="containsText" text="Reference">
      <formula>NOT(ISERROR(SEARCH("Reference",R88)))</formula>
    </cfRule>
  </conditionalFormatting>
  <conditionalFormatting sqref="B81">
    <cfRule type="containsText" dxfId="538" priority="34" operator="containsText" text="Add here">
      <formula>NOT(ISERROR(SEARCH("Add here",B81)))</formula>
    </cfRule>
  </conditionalFormatting>
  <conditionalFormatting sqref="B83">
    <cfRule type="containsText" dxfId="537" priority="33" operator="containsText" text="Add here">
      <formula>NOT(ISERROR(SEARCH("Add here",B83)))</formula>
    </cfRule>
  </conditionalFormatting>
  <conditionalFormatting sqref="B85">
    <cfRule type="containsText" dxfId="536" priority="32" operator="containsText" text="Add here">
      <formula>NOT(ISERROR(SEARCH("Add here",B85)))</formula>
    </cfRule>
  </conditionalFormatting>
  <conditionalFormatting sqref="B87">
    <cfRule type="containsText" dxfId="535" priority="31" operator="containsText" text="Add here">
      <formula>NOT(ISERROR(SEARCH("Add here",B87)))</formula>
    </cfRule>
  </conditionalFormatting>
  <conditionalFormatting sqref="G88">
    <cfRule type="containsText" dxfId="534" priority="30" operator="containsText" text="Reference">
      <formula>NOT(ISERROR(SEARCH("Reference",G88)))</formula>
    </cfRule>
  </conditionalFormatting>
  <conditionalFormatting sqref="G88">
    <cfRule type="containsText" dxfId="533" priority="29" operator="containsText" text="Reference">
      <formula>NOT(ISERROR(SEARCH("Reference",G88)))</formula>
    </cfRule>
  </conditionalFormatting>
  <conditionalFormatting sqref="L84 L86 L88 L82">
    <cfRule type="containsText" dxfId="532" priority="28" operator="containsText" text="Reference">
      <formula>NOT(ISERROR(SEARCH("Reference",L82)))</formula>
    </cfRule>
  </conditionalFormatting>
  <conditionalFormatting sqref="L82 L84 L86 L88">
    <cfRule type="containsText" dxfId="531" priority="27" operator="containsText" text="Reference">
      <formula>NOT(ISERROR(SEARCH("Reference",L82)))</formula>
    </cfRule>
  </conditionalFormatting>
  <conditionalFormatting sqref="Q84 Q86 Q88 Q82">
    <cfRule type="containsText" dxfId="530" priority="26" operator="containsText" text="Reference">
      <formula>NOT(ISERROR(SEARCH("Reference",Q82)))</formula>
    </cfRule>
  </conditionalFormatting>
  <conditionalFormatting sqref="Q82 Q84 Q86 Q88">
    <cfRule type="containsText" dxfId="529" priority="25" operator="containsText" text="Reference">
      <formula>NOT(ISERROR(SEARCH("Reference",Q82)))</formula>
    </cfRule>
  </conditionalFormatting>
  <conditionalFormatting sqref="D89">
    <cfRule type="containsText" dxfId="528" priority="24" operator="containsText" text="Explain here">
      <formula>NOT(ISERROR(SEARCH("Explain here",D89)))</formula>
    </cfRule>
  </conditionalFormatting>
  <conditionalFormatting sqref="D83">
    <cfRule type="containsText" dxfId="527" priority="23" operator="containsText" text="Specify here">
      <formula>NOT(ISERROR(SEARCH("Specify here",D83)))</formula>
    </cfRule>
  </conditionalFormatting>
  <conditionalFormatting sqref="D85">
    <cfRule type="containsText" dxfId="526" priority="22" operator="containsText" text="Specify here">
      <formula>NOT(ISERROR(SEARCH("Specify here",D85)))</formula>
    </cfRule>
  </conditionalFormatting>
  <conditionalFormatting sqref="D87">
    <cfRule type="containsText" dxfId="525" priority="21" operator="containsText" text="Specify here">
      <formula>NOT(ISERROR(SEARCH("Specify here",D87)))</formula>
    </cfRule>
  </conditionalFormatting>
  <conditionalFormatting sqref="G82">
    <cfRule type="containsText" dxfId="524" priority="20" operator="containsText" text="Reference">
      <formula>NOT(ISERROR(SEARCH("Reference",G82)))</formula>
    </cfRule>
  </conditionalFormatting>
  <conditionalFormatting sqref="G82">
    <cfRule type="containsText" dxfId="523" priority="19" operator="containsText" text="Reference">
      <formula>NOT(ISERROR(SEARCH("Reference",G82)))</formula>
    </cfRule>
  </conditionalFormatting>
  <conditionalFormatting sqref="G84">
    <cfRule type="containsText" dxfId="522" priority="17" operator="containsText" text="Reference">
      <formula>NOT(ISERROR(SEARCH("Reference",G84)))</formula>
    </cfRule>
  </conditionalFormatting>
  <conditionalFormatting sqref="G84">
    <cfRule type="containsText" dxfId="521" priority="18" operator="containsText" text="Reference">
      <formula>NOT(ISERROR(SEARCH("Reference",G84)))</formula>
    </cfRule>
  </conditionalFormatting>
  <conditionalFormatting sqref="H84:I84">
    <cfRule type="containsText" dxfId="520" priority="15" operator="containsText" text="Reference">
      <formula>NOT(ISERROR(SEARCH("Reference",H84)))</formula>
    </cfRule>
  </conditionalFormatting>
  <conditionalFormatting sqref="H84:I84">
    <cfRule type="containsText" dxfId="519" priority="16" operator="containsText" text="Reference">
      <formula>NOT(ISERROR(SEARCH("Reference",H84)))</formula>
    </cfRule>
  </conditionalFormatting>
  <conditionalFormatting sqref="H86:I86">
    <cfRule type="containsText" dxfId="518" priority="13" operator="containsText" text="Reference">
      <formula>NOT(ISERROR(SEARCH("Reference",H86)))</formula>
    </cfRule>
  </conditionalFormatting>
  <conditionalFormatting sqref="H86:I86">
    <cfRule type="containsText" dxfId="517" priority="14" operator="containsText" text="Reference">
      <formula>NOT(ISERROR(SEARCH("Reference",H86)))</formula>
    </cfRule>
  </conditionalFormatting>
  <conditionalFormatting sqref="G86">
    <cfRule type="containsText" dxfId="516" priority="11" operator="containsText" text="Reference">
      <formula>NOT(ISERROR(SEARCH("Reference",G86)))</formula>
    </cfRule>
  </conditionalFormatting>
  <conditionalFormatting sqref="G86">
    <cfRule type="containsText" dxfId="515" priority="12" operator="containsText" text="Reference">
      <formula>NOT(ISERROR(SEARCH("Reference",G86)))</formula>
    </cfRule>
  </conditionalFormatting>
  <conditionalFormatting sqref="C91:U91">
    <cfRule type="containsText" dxfId="514" priority="10" operator="containsText" text="Specify complete references and data sources used here">
      <formula>NOT(ISERROR(SEARCH("Specify complete references and data sources used here",C91)))</formula>
    </cfRule>
  </conditionalFormatting>
  <conditionalFormatting sqref="C99:U99">
    <cfRule type="containsText" dxfId="513" priority="9" operator="containsText" text="Specify complete references and data sources used here">
      <formula>NOT(ISERROR(SEARCH("Specify complete references and data sources used here",C99)))</formula>
    </cfRule>
  </conditionalFormatting>
  <conditionalFormatting sqref="C96:U96">
    <cfRule type="containsText" dxfId="512" priority="8" operator="containsText" text="Specify complete references and data sources used here">
      <formula>NOT(ISERROR(SEARCH("Specify complete references and data sources used here",C96)))</formula>
    </cfRule>
  </conditionalFormatting>
  <conditionalFormatting sqref="D57">
    <cfRule type="containsText" dxfId="511" priority="7" operator="containsText" text="Explain here (e.g. flexible in and out)">
      <formula>NOT(ISERROR(SEARCH("Explain here (e.g. flexible in and out)",D57)))</formula>
    </cfRule>
  </conditionalFormatting>
  <conditionalFormatting sqref="H82:I82">
    <cfRule type="containsText" dxfId="510" priority="6" operator="containsText" text="Reference">
      <formula>NOT(ISERROR(SEARCH("Reference",H82)))</formula>
    </cfRule>
  </conditionalFormatting>
  <conditionalFormatting sqref="H82:I82">
    <cfRule type="containsText" dxfId="509" priority="5" operator="containsText" text="Reference">
      <formula>NOT(ISERROR(SEARCH("Reference",H82)))</formula>
    </cfRule>
  </conditionalFormatting>
  <conditionalFormatting sqref="L42">
    <cfRule type="containsText" dxfId="508" priority="4" operator="containsText" text="Reference">
      <formula>NOT(ISERROR(SEARCH("Reference",L42)))</formula>
    </cfRule>
  </conditionalFormatting>
  <conditionalFormatting sqref="M42">
    <cfRule type="containsText" dxfId="507" priority="3" operator="containsText" text="Reference">
      <formula>NOT(ISERROR(SEARCH("Reference",M42)))</formula>
    </cfRule>
  </conditionalFormatting>
  <conditionalFormatting sqref="N42">
    <cfRule type="containsText" dxfId="506" priority="2" operator="containsText" text="Reference">
      <formula>NOT(ISERROR(SEARCH("Reference",N42)))</formula>
    </cfRule>
  </conditionalFormatting>
  <conditionalFormatting sqref="L44">
    <cfRule type="containsText" dxfId="505" priority="1" operator="containsText" text="Reference">
      <formula>NOT(ISERROR(SEARCH("Reference",L44)))</formula>
    </cfRule>
  </conditionalFormatting>
  <dataValidations count="3">
    <dataValidation type="textLength" operator="lessThanOrEqual" allowBlank="1" showInputMessage="1" showErrorMessage="1" error="The cell only allows up to 700 characters._x000a_" prompt="Maximum length: 800 characters" sqref="D11:K11" xr:uid="{A987DF27-4E56-4C79-872D-129E0EE233C5}">
      <formula1>800</formula1>
    </dataValidation>
    <dataValidation type="list" allowBlank="1" showInputMessage="1" showErrorMessage="1" sqref="L32:O32" xr:uid="{416F9CBE-0337-49B7-95AC-D29FB86A2FAD}">
      <formula1>$X$6:$X$8</formula1>
    </dataValidation>
    <dataValidation allowBlank="1" showInputMessage="1" showErrorMessage="1" prompt="More details are found in 'READ ME' tab" sqref="D13" xr:uid="{778FB84D-678A-4732-9623-C96B94CE7DCF}"/>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9FA408D4-1A8B-4AE1-AC00-78D05981FD0D}">
          <x14:formula1>
            <xm:f>List!$Z$15:$Z$16</xm:f>
          </x14:formula1>
          <xm:sqref>D37:D44</xm:sqref>
        </x14:dataValidation>
        <x14:dataValidation type="list" allowBlank="1" showInputMessage="1" showErrorMessage="1" xr:uid="{274F3714-9E9C-4C62-AC07-DEAA93CE7DDC}">
          <x14:formula1>
            <xm:f>List!$J$3:$J$6</xm:f>
          </x14:formula1>
          <xm:sqref>E43:F44</xm:sqref>
        </x14:dataValidation>
        <x14:dataValidation type="list" allowBlank="1" showInputMessage="1" showErrorMessage="1" xr:uid="{5DE80D81-F5DD-49ED-BDB6-5FBF19BCE6BF}">
          <x14:formula1>
            <xm:f>List!$B$3:$B$27</xm:f>
          </x14:formula1>
          <xm:sqref>D7:K7</xm:sqref>
        </x14:dataValidation>
        <x14:dataValidation type="list" allowBlank="1" showInputMessage="1" showErrorMessage="1" xr:uid="{96E1B0A2-95E7-45EF-83D8-25DE30453345}">
          <x14:formula1>
            <xm:f>List!$L$3:$L$68</xm:f>
          </x14:formula1>
          <xm:sqref>D51:E56</xm:sqref>
        </x14:dataValidation>
        <x14:dataValidation type="list" allowBlank="1" showInputMessage="1" showErrorMessage="1" xr:uid="{BA24AE84-5976-42A8-9BAB-0CDEE0D3BC26}">
          <x14:formula1>
            <xm:f>List!$Z$10:$Z$13</xm:f>
          </x14:formula1>
          <xm:sqref>D21:E23</xm:sqref>
        </x14:dataValidation>
        <x14:dataValidation type="list" allowBlank="1" showInputMessage="1" showErrorMessage="1" xr:uid="{E95356EA-48C0-4823-8C60-E32A53397B11}">
          <x14:formula1>
            <xm:f>List!$L$2:$L$74</xm:f>
          </x14:formula1>
          <xm:sqref>D49:E50</xm:sqref>
        </x14:dataValidation>
        <x14:dataValidation type="list" allowBlank="1" showInputMessage="1" showErrorMessage="1" xr:uid="{95E07A38-BD4C-452F-ABE4-40C9F9E89E7D}">
          <x14:formula1>
            <xm:f>List!$R$3:$R$13</xm:f>
          </x14:formula1>
          <xm:sqref>D69:E76</xm:sqref>
        </x14:dataValidation>
        <x14:dataValidation type="list" allowBlank="1" showInputMessage="1" showErrorMessage="1" xr:uid="{E1C69D83-2726-46B7-AB72-7968678CEB34}">
          <x14:formula1>
            <xm:f>List!$Z$2:$Z$4</xm:f>
          </x14:formula1>
          <xm:sqref>D9:K9</xm:sqref>
        </x14:dataValidation>
        <x14:dataValidation type="list" allowBlank="1" showInputMessage="1" showErrorMessage="1" xr:uid="{68A14F1D-71EF-46AA-91BE-910F3EE3F5F0}">
          <x14:formula1>
            <xm:f>List!$F$3:$F$18</xm:f>
          </x14:formula1>
          <xm:sqref>D15:K16 F21</xm:sqref>
        </x14:dataValidation>
        <x14:dataValidation type="list" allowBlank="1" showInputMessage="1" showErrorMessage="1" xr:uid="{D14C06D4-95C4-4127-9868-435EC667D4B2}">
          <x14:formula1>
            <xm:f>List!$H$3:$H$10</xm:f>
          </x14:formula1>
          <xm:sqref>D28</xm:sqref>
        </x14:dataValidation>
        <x14:dataValidation type="list" allowBlank="1" showInputMessage="1" showErrorMessage="1" xr:uid="{98DF57E6-4EE2-491A-AC04-F2A8940E6BFE}">
          <x14:formula1>
            <xm:f>List!$T$3:$T$6</xm:f>
          </x14:formula1>
          <xm:sqref>F69:F76</xm:sqref>
        </x14:dataValidation>
        <x14:dataValidation type="list" allowBlank="1" showInputMessage="1" showErrorMessage="1" xr:uid="{CA4F4BB8-AD48-45F3-A770-6E087AAD487B}">
          <x14:formula1>
            <xm:f>List!$D$3:$D$17</xm:f>
          </x14:formula1>
          <xm:sqref>D10</xm:sqref>
        </x14:dataValidation>
        <x14:dataValidation type="list" allowBlank="1" showInputMessage="1" showErrorMessage="1" xr:uid="{4B43EB5B-166C-49DA-83AF-AA26E3B2A578}">
          <x14:formula1>
            <xm:f>List!$Z$6:$Z$8</xm:f>
          </x14:formula1>
          <xm:sqref>D32</xm:sqref>
        </x14:dataValidation>
        <x14:dataValidation type="list" allowBlank="1" showInputMessage="1" showErrorMessage="1" prompt="More details are found in 'READ ME' tab" xr:uid="{DA94FABC-C4DB-4096-8FAC-07279DC81F6F}">
          <x14:formula1>
            <xm:f>'READ ME'!$C$26:$C$34</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F0D7-DCDD-4355-AC21-37EEE54D9BC0}">
  <sheetPr>
    <tabColor theme="4"/>
  </sheetPr>
  <dimension ref="A1:F16"/>
  <sheetViews>
    <sheetView zoomScale="120" zoomScaleNormal="120" workbookViewId="0">
      <selection activeCell="B21" sqref="B21:C23"/>
    </sheetView>
  </sheetViews>
  <sheetFormatPr defaultRowHeight="15.75" x14ac:dyDescent="0.25"/>
  <cols>
    <col min="2" max="2" width="33.625" bestFit="1" customWidth="1"/>
    <col min="3" max="3" width="12.625" customWidth="1"/>
    <col min="4" max="4" width="13.375" customWidth="1"/>
    <col min="5" max="5" width="42" bestFit="1" customWidth="1"/>
  </cols>
  <sheetData>
    <row r="1" spans="1:6" x14ac:dyDescent="0.25">
      <c r="A1" t="s">
        <v>477</v>
      </c>
      <c r="B1" s="212">
        <v>44897</v>
      </c>
    </row>
    <row r="3" spans="1:6" ht="16.5" thickBot="1" x14ac:dyDescent="0.3">
      <c r="B3" s="213" t="s">
        <v>330</v>
      </c>
      <c r="C3" s="213" t="s">
        <v>478</v>
      </c>
      <c r="D3" s="213" t="s">
        <v>479</v>
      </c>
      <c r="E3" s="213" t="s">
        <v>480</v>
      </c>
    </row>
    <row r="4" spans="1:6" x14ac:dyDescent="0.25">
      <c r="B4" t="s">
        <v>481</v>
      </c>
      <c r="C4" t="s">
        <v>366</v>
      </c>
      <c r="D4" t="s">
        <v>365</v>
      </c>
      <c r="E4" t="s">
        <v>493</v>
      </c>
      <c r="F4" s="98"/>
    </row>
    <row r="5" spans="1:6" x14ac:dyDescent="0.25">
      <c r="B5" t="s">
        <v>482</v>
      </c>
      <c r="C5">
        <v>2250</v>
      </c>
      <c r="D5">
        <v>2.25</v>
      </c>
    </row>
    <row r="6" spans="1:6" x14ac:dyDescent="0.25">
      <c r="B6" t="s">
        <v>483</v>
      </c>
      <c r="C6" t="s">
        <v>382</v>
      </c>
      <c r="E6" t="s">
        <v>484</v>
      </c>
    </row>
    <row r="7" spans="1:6" x14ac:dyDescent="0.25">
      <c r="B7" t="s">
        <v>115</v>
      </c>
      <c r="C7" t="s">
        <v>383</v>
      </c>
      <c r="E7" t="s">
        <v>484</v>
      </c>
      <c r="F7" s="98"/>
    </row>
    <row r="8" spans="1:6" x14ac:dyDescent="0.25">
      <c r="B8" t="s">
        <v>485</v>
      </c>
      <c r="C8" t="s">
        <v>469</v>
      </c>
      <c r="D8">
        <v>10</v>
      </c>
      <c r="E8" t="s">
        <v>486</v>
      </c>
      <c r="F8" s="98" t="s">
        <v>494</v>
      </c>
    </row>
    <row r="9" spans="1:6" x14ac:dyDescent="0.25">
      <c r="B9" t="s">
        <v>112</v>
      </c>
      <c r="C9" t="s">
        <v>382</v>
      </c>
      <c r="D9" s="214"/>
      <c r="E9" t="s">
        <v>484</v>
      </c>
      <c r="F9" s="98"/>
    </row>
    <row r="10" spans="1:6" x14ac:dyDescent="0.25">
      <c r="B10" t="s">
        <v>489</v>
      </c>
      <c r="C10" s="186">
        <v>950</v>
      </c>
      <c r="D10" s="214">
        <v>950</v>
      </c>
      <c r="F10" s="98"/>
    </row>
    <row r="11" spans="1:6" x14ac:dyDescent="0.25">
      <c r="B11" t="s">
        <v>490</v>
      </c>
      <c r="C11" s="186">
        <v>337.5</v>
      </c>
      <c r="D11" s="214">
        <v>338</v>
      </c>
      <c r="F11" s="98"/>
    </row>
    <row r="12" spans="1:6" x14ac:dyDescent="0.25">
      <c r="B12" t="s">
        <v>491</v>
      </c>
      <c r="C12" s="215">
        <v>19</v>
      </c>
      <c r="D12" s="214">
        <v>19</v>
      </c>
      <c r="F12" s="98"/>
    </row>
    <row r="13" spans="1:6" x14ac:dyDescent="0.25">
      <c r="B13" t="s">
        <v>492</v>
      </c>
      <c r="C13" s="215">
        <v>6.76</v>
      </c>
      <c r="D13" s="214">
        <v>6.8</v>
      </c>
      <c r="F13" s="98"/>
    </row>
    <row r="14" spans="1:6" x14ac:dyDescent="0.25">
      <c r="B14" t="s">
        <v>163</v>
      </c>
      <c r="C14" t="s">
        <v>382</v>
      </c>
      <c r="D14" s="214"/>
      <c r="E14" t="s">
        <v>484</v>
      </c>
      <c r="F14" s="98"/>
    </row>
    <row r="15" spans="1:6" x14ac:dyDescent="0.25">
      <c r="B15" t="s">
        <v>487</v>
      </c>
      <c r="C15" s="186">
        <v>1.3333333333333333</v>
      </c>
      <c r="D15" s="214">
        <v>1.33</v>
      </c>
      <c r="F15" s="98"/>
    </row>
    <row r="16" spans="1:6" x14ac:dyDescent="0.25">
      <c r="B16" t="s">
        <v>447</v>
      </c>
      <c r="C16" s="214" t="s">
        <v>382</v>
      </c>
      <c r="D16" s="214"/>
      <c r="E16" t="s">
        <v>484</v>
      </c>
      <c r="F16" s="9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pageSetUpPr fitToPage="1"/>
  </sheetPr>
  <dimension ref="A1:BA103"/>
  <sheetViews>
    <sheetView topLeftCell="A31" zoomScaleNormal="100" workbookViewId="0">
      <selection activeCell="B21" sqref="B21:C23"/>
    </sheetView>
  </sheetViews>
  <sheetFormatPr defaultColWidth="11" defaultRowHeight="15" x14ac:dyDescent="0.25"/>
  <cols>
    <col min="1" max="1" width="4.5" style="86" customWidth="1"/>
    <col min="2" max="2" width="11" style="86"/>
    <col min="3" max="3" width="27.625" style="86" customWidth="1"/>
    <col min="4" max="5" width="16.75" style="86" customWidth="1"/>
    <col min="6" max="21" width="12.5" style="86" customWidth="1"/>
    <col min="22" max="51" width="11" style="86"/>
    <col min="52" max="52" width="101.375" style="135" hidden="1" customWidth="1"/>
    <col min="53" max="53" width="182" style="135" hidden="1" customWidth="1"/>
    <col min="54" max="16384" width="11" style="86"/>
  </cols>
  <sheetData>
    <row r="1" spans="1:52" ht="21" x14ac:dyDescent="0.35">
      <c r="A1" s="4" t="s">
        <v>237</v>
      </c>
      <c r="B1" s="120"/>
      <c r="C1" s="120"/>
      <c r="D1" s="121"/>
      <c r="E1" s="120"/>
      <c r="F1" s="120"/>
      <c r="G1" s="120"/>
      <c r="H1" s="120"/>
      <c r="I1" s="120"/>
      <c r="J1" s="120"/>
      <c r="K1" s="120"/>
      <c r="L1" s="120"/>
      <c r="M1" s="120"/>
      <c r="N1" s="120"/>
      <c r="O1" s="120"/>
      <c r="P1" s="120"/>
      <c r="Q1" s="120"/>
      <c r="R1" s="120"/>
      <c r="S1" s="120"/>
      <c r="T1" s="120"/>
      <c r="U1" s="120"/>
    </row>
    <row r="2" spans="1:52" x14ac:dyDescent="0.25">
      <c r="A2" s="121" t="s">
        <v>291</v>
      </c>
      <c r="B2" s="120"/>
      <c r="C2" s="120"/>
      <c r="D2" s="121"/>
      <c r="E2" s="120"/>
      <c r="F2" s="120"/>
      <c r="G2" s="120"/>
      <c r="H2" s="120"/>
      <c r="I2" s="120"/>
      <c r="J2" s="120"/>
      <c r="K2" s="120"/>
      <c r="L2" s="120"/>
      <c r="M2" s="120"/>
      <c r="N2" s="120"/>
      <c r="O2" s="120"/>
      <c r="P2" s="120"/>
      <c r="Q2" s="120"/>
      <c r="R2" s="120"/>
      <c r="S2" s="120"/>
      <c r="T2" s="120"/>
      <c r="U2" s="120"/>
    </row>
    <row r="3" spans="1:52" x14ac:dyDescent="0.25">
      <c r="A3" s="120"/>
      <c r="B3" s="120"/>
      <c r="C3" s="120"/>
      <c r="D3" s="120"/>
      <c r="E3" s="120"/>
      <c r="F3" s="120"/>
      <c r="G3" s="120"/>
      <c r="H3" s="120"/>
      <c r="I3" s="120"/>
      <c r="J3" s="120"/>
      <c r="K3" s="120"/>
      <c r="L3" s="120"/>
      <c r="M3" s="120"/>
      <c r="N3" s="120"/>
      <c r="O3" s="120"/>
      <c r="P3" s="120"/>
      <c r="Q3" s="120"/>
      <c r="R3" s="120"/>
      <c r="S3" s="120"/>
      <c r="T3" s="120"/>
      <c r="U3" s="120"/>
    </row>
    <row r="4" spans="1:52" ht="21" customHeight="1" x14ac:dyDescent="0.25">
      <c r="A4" s="120"/>
      <c r="B4" s="257" t="s">
        <v>232</v>
      </c>
      <c r="C4" s="258"/>
      <c r="D4" s="258"/>
      <c r="E4" s="258"/>
      <c r="F4" s="258"/>
      <c r="G4" s="258"/>
      <c r="H4" s="258"/>
      <c r="I4" s="258"/>
      <c r="J4" s="258"/>
      <c r="K4" s="259"/>
      <c r="L4" s="92"/>
      <c r="M4" s="92"/>
      <c r="N4" s="92"/>
      <c r="O4" s="92"/>
      <c r="P4" s="120"/>
      <c r="Q4" s="120"/>
      <c r="R4" s="120"/>
      <c r="S4" s="120"/>
      <c r="T4" s="120"/>
      <c r="U4" s="120"/>
    </row>
    <row r="5" spans="1:52" ht="15.75" customHeight="1" x14ac:dyDescent="0.25">
      <c r="A5" s="120"/>
      <c r="B5" s="260" t="s">
        <v>234</v>
      </c>
      <c r="C5" s="260"/>
      <c r="D5" s="261" t="s">
        <v>460</v>
      </c>
      <c r="E5" s="262"/>
      <c r="F5" s="262"/>
      <c r="G5" s="262"/>
      <c r="H5" s="262"/>
      <c r="I5" s="262"/>
      <c r="J5" s="262"/>
      <c r="K5" s="263"/>
      <c r="L5" s="93"/>
      <c r="M5" s="93"/>
      <c r="N5" s="93"/>
      <c r="O5" s="93"/>
      <c r="P5" s="120"/>
      <c r="Q5" s="120"/>
      <c r="R5" s="120"/>
      <c r="S5" s="120"/>
      <c r="T5" s="120"/>
      <c r="U5" s="120"/>
    </row>
    <row r="6" spans="1:52" ht="15.75" customHeight="1" x14ac:dyDescent="0.25">
      <c r="A6" s="120"/>
      <c r="B6" s="260" t="s">
        <v>233</v>
      </c>
      <c r="C6" s="260"/>
      <c r="D6" s="264">
        <v>43584</v>
      </c>
      <c r="E6" s="265"/>
      <c r="F6" s="265"/>
      <c r="G6" s="265"/>
      <c r="H6" s="265"/>
      <c r="I6" s="265"/>
      <c r="J6" s="265"/>
      <c r="K6" s="266"/>
      <c r="L6" s="93"/>
      <c r="M6" s="93"/>
      <c r="N6" s="93"/>
      <c r="O6" s="93"/>
      <c r="P6" s="120"/>
      <c r="Q6" s="120"/>
      <c r="R6" s="120"/>
      <c r="S6" s="120"/>
      <c r="T6" s="120"/>
      <c r="U6" s="120"/>
    </row>
    <row r="7" spans="1:52" x14ac:dyDescent="0.25">
      <c r="A7" s="120"/>
      <c r="B7" s="267" t="s">
        <v>50</v>
      </c>
      <c r="C7" s="268"/>
      <c r="D7" s="271" t="s">
        <v>230</v>
      </c>
      <c r="E7" s="272"/>
      <c r="F7" s="272"/>
      <c r="G7" s="272"/>
      <c r="H7" s="272"/>
      <c r="I7" s="272"/>
      <c r="J7" s="272"/>
      <c r="K7" s="273"/>
      <c r="L7" s="90"/>
      <c r="M7" s="90"/>
      <c r="N7" s="90"/>
      <c r="O7" s="90"/>
      <c r="P7" s="120"/>
      <c r="Q7" s="120"/>
      <c r="R7" s="120"/>
      <c r="S7" s="120"/>
      <c r="T7" s="120"/>
      <c r="U7" s="120"/>
    </row>
    <row r="8" spans="1:52" ht="15.75" customHeight="1" x14ac:dyDescent="0.25">
      <c r="A8" s="120"/>
      <c r="B8" s="269"/>
      <c r="C8" s="270"/>
      <c r="D8" s="271" t="s">
        <v>17</v>
      </c>
      <c r="E8" s="272"/>
      <c r="F8" s="272"/>
      <c r="G8" s="272"/>
      <c r="H8" s="272"/>
      <c r="I8" s="272"/>
      <c r="J8" s="272"/>
      <c r="K8" s="273"/>
      <c r="L8" s="90"/>
      <c r="M8" s="90"/>
      <c r="N8" s="90"/>
      <c r="O8" s="90"/>
      <c r="P8" s="120"/>
      <c r="Q8" s="120"/>
      <c r="R8" s="120"/>
      <c r="S8" s="120"/>
      <c r="T8" s="120"/>
      <c r="U8" s="120"/>
    </row>
    <row r="9" spans="1:52" ht="15.75" customHeight="1" x14ac:dyDescent="0.25">
      <c r="A9" s="120"/>
      <c r="B9" s="286" t="s">
        <v>20</v>
      </c>
      <c r="C9" s="286"/>
      <c r="D9" s="287" t="s">
        <v>19</v>
      </c>
      <c r="E9" s="288"/>
      <c r="F9" s="288"/>
      <c r="G9" s="288"/>
      <c r="H9" s="288"/>
      <c r="I9" s="288"/>
      <c r="J9" s="288"/>
      <c r="K9" s="289"/>
      <c r="L9" s="91"/>
      <c r="M9" s="91"/>
      <c r="N9" s="91"/>
      <c r="O9" s="91"/>
      <c r="P9" s="120"/>
      <c r="Q9" s="120"/>
      <c r="R9" s="120"/>
      <c r="S9" s="120"/>
      <c r="T9" s="120"/>
      <c r="U9" s="120"/>
    </row>
    <row r="10" spans="1:52" ht="15.75" customHeight="1" x14ac:dyDescent="0.25">
      <c r="A10" s="120"/>
      <c r="B10" s="286" t="s">
        <v>13</v>
      </c>
      <c r="C10" s="286"/>
      <c r="D10" s="287" t="s">
        <v>159</v>
      </c>
      <c r="E10" s="288"/>
      <c r="F10" s="288"/>
      <c r="G10" s="288"/>
      <c r="H10" s="288"/>
      <c r="I10" s="288"/>
      <c r="J10" s="288"/>
      <c r="K10" s="289"/>
      <c r="L10" s="93"/>
      <c r="M10" s="93"/>
      <c r="N10" s="93"/>
      <c r="O10" s="93"/>
      <c r="P10" s="120"/>
      <c r="Q10" s="120"/>
      <c r="R10" s="120"/>
      <c r="S10" s="120"/>
      <c r="T10" s="120"/>
      <c r="U10" s="120"/>
    </row>
    <row r="11" spans="1:52" ht="120.75" customHeight="1" x14ac:dyDescent="0.25">
      <c r="A11" s="120"/>
      <c r="B11" s="290" t="s">
        <v>0</v>
      </c>
      <c r="C11" s="290"/>
      <c r="D11" s="291" t="s">
        <v>467</v>
      </c>
      <c r="E11" s="292"/>
      <c r="F11" s="292"/>
      <c r="G11" s="292"/>
      <c r="H11" s="292"/>
      <c r="I11" s="292"/>
      <c r="J11" s="292"/>
      <c r="K11" s="293"/>
      <c r="L11" s="90"/>
      <c r="M11" s="90"/>
      <c r="N11" s="90"/>
      <c r="O11" s="90"/>
      <c r="P11" s="120"/>
      <c r="Q11" s="120"/>
      <c r="R11" s="120"/>
      <c r="S11" s="120"/>
      <c r="T11" s="120"/>
      <c r="U11" s="120"/>
      <c r="AZ11" s="136" t="str">
        <f>D11</f>
        <v>In a Zinc Bromine (ZnBr) hybrid flow battery, two aqueous electrolyte solutions contain the reactive components, which are based on zinc and bromine elements, stored in two external tanks. During the charging/discharging phases, these two electrolyte solutions flow through the cell stack consisting of carbon-plastic composite electrodes with compartments. Thus, the reversible electrochemical reactions occur in these electrolytic cells (Luo et al., 2015). 
Flow batteries can be used for multiple applications, however due to their typical size and economics, they are best suited for small to medium scale temporal storage applications (IRENA, 2017). This factsheet focuses on long-term electricity storage for applications such as load shifting, typically with discharge times of &gt;1 hour.</v>
      </c>
    </row>
    <row r="12" spans="1:52" ht="15.75" customHeight="1" x14ac:dyDescent="0.25">
      <c r="A12" s="120"/>
      <c r="B12" s="274" t="s">
        <v>43</v>
      </c>
      <c r="C12" s="274"/>
      <c r="D12" s="275" t="s">
        <v>24</v>
      </c>
      <c r="E12" s="265"/>
      <c r="F12" s="265"/>
      <c r="G12" s="265"/>
      <c r="H12" s="265"/>
      <c r="I12" s="265"/>
      <c r="J12" s="265"/>
      <c r="K12" s="266"/>
      <c r="L12" s="93"/>
      <c r="M12" s="93"/>
      <c r="N12" s="93"/>
      <c r="O12" s="93"/>
      <c r="P12" s="120"/>
      <c r="Q12" s="120"/>
      <c r="R12" s="120"/>
      <c r="S12" s="120"/>
      <c r="T12" s="120"/>
      <c r="U12" s="120"/>
    </row>
    <row r="13" spans="1:52" ht="30" x14ac:dyDescent="0.25">
      <c r="A13" s="120"/>
      <c r="B13" s="274"/>
      <c r="C13" s="274"/>
      <c r="D13" s="276" t="s">
        <v>468</v>
      </c>
      <c r="E13" s="277"/>
      <c r="F13" s="277"/>
      <c r="G13" s="277"/>
      <c r="H13" s="277"/>
      <c r="I13" s="277"/>
      <c r="J13" s="277"/>
      <c r="K13" s="278"/>
      <c r="L13" s="90"/>
      <c r="M13" s="90"/>
      <c r="N13" s="90"/>
      <c r="O13" s="90"/>
      <c r="P13" s="120"/>
      <c r="Q13" s="120"/>
      <c r="R13" s="120"/>
      <c r="S13" s="120"/>
      <c r="T13" s="120"/>
      <c r="U13" s="120"/>
      <c r="AZ13" s="136" t="str">
        <f>D13</f>
        <v>Utility electric energy storage (EES) applications using ZnBr batteries are in the early stage of demonstration/commercialization (Luo et al., 2015).</v>
      </c>
    </row>
    <row r="14" spans="1:52" ht="21" customHeight="1" x14ac:dyDescent="0.25">
      <c r="A14" s="120"/>
      <c r="B14" s="257" t="s">
        <v>107</v>
      </c>
      <c r="C14" s="258"/>
      <c r="D14" s="258"/>
      <c r="E14" s="258"/>
      <c r="F14" s="258"/>
      <c r="G14" s="258"/>
      <c r="H14" s="258"/>
      <c r="I14" s="258"/>
      <c r="J14" s="258"/>
      <c r="K14" s="259"/>
      <c r="L14" s="92"/>
      <c r="M14" s="92"/>
      <c r="N14" s="92"/>
      <c r="O14" s="92"/>
      <c r="P14" s="120"/>
      <c r="Q14" s="120"/>
      <c r="R14" s="120"/>
      <c r="S14" s="120"/>
      <c r="T14" s="120"/>
      <c r="U14" s="120"/>
    </row>
    <row r="15" spans="1:52" ht="15" customHeight="1" x14ac:dyDescent="0.25">
      <c r="A15" s="120"/>
      <c r="B15" s="279" t="s">
        <v>239</v>
      </c>
      <c r="C15" s="279"/>
      <c r="D15" s="280" t="s">
        <v>365</v>
      </c>
      <c r="E15" s="281"/>
      <c r="F15" s="281"/>
      <c r="G15" s="281"/>
      <c r="H15" s="281"/>
      <c r="I15" s="281"/>
      <c r="J15" s="281"/>
      <c r="K15" s="282"/>
      <c r="L15" s="92"/>
      <c r="M15" s="92"/>
      <c r="N15" s="92"/>
      <c r="O15" s="92"/>
      <c r="P15" s="120"/>
      <c r="Q15" s="120"/>
      <c r="R15" s="120"/>
      <c r="S15" s="120"/>
      <c r="T15" s="120"/>
      <c r="U15" s="120"/>
    </row>
    <row r="16" spans="1:52" ht="15" customHeight="1" x14ac:dyDescent="0.25">
      <c r="A16" s="120"/>
      <c r="B16" s="279"/>
      <c r="C16" s="279"/>
      <c r="D16" s="283"/>
      <c r="E16" s="284"/>
      <c r="F16" s="284"/>
      <c r="G16" s="284"/>
      <c r="H16" s="284"/>
      <c r="I16" s="284"/>
      <c r="J16" s="284"/>
      <c r="K16" s="285"/>
      <c r="L16" s="92"/>
      <c r="M16" s="92"/>
      <c r="N16" s="92"/>
      <c r="O16" s="92"/>
      <c r="P16" s="120"/>
      <c r="Q16" s="120"/>
      <c r="R16" s="120"/>
      <c r="S16" s="120"/>
      <c r="T16" s="120"/>
      <c r="U16" s="120"/>
    </row>
    <row r="17" spans="1:21" x14ac:dyDescent="0.25">
      <c r="A17" s="120"/>
      <c r="B17" s="308"/>
      <c r="C17" s="308"/>
      <c r="D17" s="309" t="s">
        <v>105</v>
      </c>
      <c r="E17" s="309"/>
      <c r="F17" s="309"/>
      <c r="G17" s="87" t="s">
        <v>240</v>
      </c>
      <c r="H17" s="87" t="s">
        <v>117</v>
      </c>
      <c r="I17" s="87" t="s">
        <v>118</v>
      </c>
      <c r="J17" s="87" t="s">
        <v>119</v>
      </c>
      <c r="K17" s="87" t="s">
        <v>120</v>
      </c>
      <c r="L17" s="94"/>
      <c r="M17" s="94"/>
      <c r="N17" s="94"/>
      <c r="O17" s="94"/>
      <c r="P17" s="120"/>
      <c r="Q17" s="120"/>
      <c r="R17" s="120"/>
      <c r="S17" s="120"/>
      <c r="T17" s="120"/>
      <c r="U17" s="120"/>
    </row>
    <row r="18" spans="1:21" ht="15.75" customHeight="1" x14ac:dyDescent="0.25">
      <c r="A18" s="120"/>
      <c r="B18" s="279" t="s">
        <v>106</v>
      </c>
      <c r="C18" s="279"/>
      <c r="D18" s="310" t="str">
        <f>IF(D15="Please select","Select Functional Unit above",D15)</f>
        <v>MWh</v>
      </c>
      <c r="E18" s="310"/>
      <c r="F18" s="310"/>
      <c r="G18" s="114">
        <v>2.25</v>
      </c>
      <c r="H18" s="113">
        <v>0.5</v>
      </c>
      <c r="I18" s="113">
        <v>4</v>
      </c>
      <c r="J18" s="113"/>
      <c r="K18" s="113"/>
      <c r="L18" s="95"/>
      <c r="M18" s="95"/>
      <c r="N18" s="95"/>
      <c r="O18" s="95"/>
      <c r="P18" s="120"/>
      <c r="Q18" s="120"/>
      <c r="R18" s="120"/>
      <c r="S18" s="120"/>
      <c r="T18" s="120"/>
      <c r="U18" s="120"/>
    </row>
    <row r="19" spans="1:21" ht="15.75" customHeight="1" x14ac:dyDescent="0.25">
      <c r="A19" s="120"/>
      <c r="B19" s="279"/>
      <c r="C19" s="279"/>
      <c r="D19" s="310"/>
      <c r="E19" s="310"/>
      <c r="F19" s="310"/>
      <c r="G19" s="125" t="s">
        <v>385</v>
      </c>
      <c r="H19" s="125" t="s">
        <v>386</v>
      </c>
      <c r="I19" s="125" t="s">
        <v>386</v>
      </c>
      <c r="J19" s="125" t="s">
        <v>235</v>
      </c>
      <c r="K19" s="125" t="s">
        <v>235</v>
      </c>
      <c r="L19" s="95"/>
      <c r="M19" s="95"/>
      <c r="N19" s="95"/>
      <c r="O19" s="95"/>
      <c r="P19" s="120"/>
      <c r="Q19" s="120"/>
      <c r="R19" s="120"/>
      <c r="S19" s="120"/>
      <c r="T19" s="120"/>
      <c r="U19" s="120"/>
    </row>
    <row r="20" spans="1:21" ht="15.75" customHeight="1" x14ac:dyDescent="0.25">
      <c r="A20" s="120"/>
      <c r="B20" s="308"/>
      <c r="C20" s="308"/>
      <c r="D20" s="311" t="s">
        <v>317</v>
      </c>
      <c r="E20" s="312"/>
      <c r="F20" s="129" t="s">
        <v>46</v>
      </c>
      <c r="G20" s="294" t="s">
        <v>236</v>
      </c>
      <c r="H20" s="294"/>
      <c r="I20" s="294"/>
      <c r="J20" s="294"/>
      <c r="K20" s="294"/>
      <c r="L20" s="319">
        <v>2030</v>
      </c>
      <c r="M20" s="319"/>
      <c r="N20" s="319"/>
      <c r="O20" s="319"/>
      <c r="P20" s="319"/>
      <c r="Q20" s="294">
        <v>2050</v>
      </c>
      <c r="R20" s="294"/>
      <c r="S20" s="294"/>
      <c r="T20" s="294"/>
      <c r="U20" s="294"/>
    </row>
    <row r="21" spans="1:21" ht="15.75" customHeight="1" x14ac:dyDescent="0.25">
      <c r="A21" s="120"/>
      <c r="B21" s="295" t="s">
        <v>9</v>
      </c>
      <c r="C21" s="296"/>
      <c r="D21" s="301" t="s">
        <v>267</v>
      </c>
      <c r="E21" s="302"/>
      <c r="F21" s="305" t="s">
        <v>54</v>
      </c>
      <c r="G21" s="130" t="s">
        <v>240</v>
      </c>
      <c r="H21" s="130" t="s">
        <v>117</v>
      </c>
      <c r="I21" s="130" t="s">
        <v>118</v>
      </c>
      <c r="J21" s="130" t="s">
        <v>119</v>
      </c>
      <c r="K21" s="130" t="s">
        <v>120</v>
      </c>
      <c r="L21" s="131" t="s">
        <v>240</v>
      </c>
      <c r="M21" s="131" t="s">
        <v>117</v>
      </c>
      <c r="N21" s="131" t="s">
        <v>118</v>
      </c>
      <c r="O21" s="131" t="s">
        <v>119</v>
      </c>
      <c r="P21" s="131" t="s">
        <v>120</v>
      </c>
      <c r="Q21" s="130" t="s">
        <v>240</v>
      </c>
      <c r="R21" s="130" t="s">
        <v>117</v>
      </c>
      <c r="S21" s="130" t="s">
        <v>118</v>
      </c>
      <c r="T21" s="130" t="s">
        <v>119</v>
      </c>
      <c r="U21" s="130" t="s">
        <v>120</v>
      </c>
    </row>
    <row r="22" spans="1:21" ht="15" customHeight="1" x14ac:dyDescent="0.25">
      <c r="A22" s="120"/>
      <c r="B22" s="297"/>
      <c r="C22" s="298"/>
      <c r="D22" s="303"/>
      <c r="E22" s="304"/>
      <c r="F22" s="306"/>
      <c r="G22" s="114"/>
      <c r="H22" s="113"/>
      <c r="I22" s="113"/>
      <c r="J22" s="113"/>
      <c r="K22" s="113"/>
      <c r="L22" s="112"/>
      <c r="M22" s="124"/>
      <c r="N22" s="124"/>
      <c r="O22" s="124"/>
      <c r="P22" s="124"/>
      <c r="Q22" s="112"/>
      <c r="R22" s="124"/>
      <c r="S22" s="124"/>
      <c r="T22" s="124"/>
      <c r="U22" s="124"/>
    </row>
    <row r="23" spans="1:21" x14ac:dyDescent="0.25">
      <c r="A23" s="120"/>
      <c r="B23" s="299"/>
      <c r="C23" s="300"/>
      <c r="D23" s="303"/>
      <c r="E23" s="304"/>
      <c r="F23" s="307"/>
      <c r="G23" s="125" t="s">
        <v>235</v>
      </c>
      <c r="H23" s="125" t="s">
        <v>235</v>
      </c>
      <c r="I23" s="125" t="s">
        <v>235</v>
      </c>
      <c r="J23" s="125" t="s">
        <v>235</v>
      </c>
      <c r="K23" s="125" t="s">
        <v>235</v>
      </c>
      <c r="L23" s="125" t="s">
        <v>235</v>
      </c>
      <c r="M23" s="125" t="s">
        <v>235</v>
      </c>
      <c r="N23" s="125" t="s">
        <v>235</v>
      </c>
      <c r="O23" s="125" t="s">
        <v>235</v>
      </c>
      <c r="P23" s="125" t="s">
        <v>235</v>
      </c>
      <c r="Q23" s="125" t="s">
        <v>235</v>
      </c>
      <c r="R23" s="125" t="s">
        <v>235</v>
      </c>
      <c r="S23" s="125" t="s">
        <v>235</v>
      </c>
      <c r="T23" s="125" t="s">
        <v>235</v>
      </c>
      <c r="U23" s="125" t="s">
        <v>235</v>
      </c>
    </row>
    <row r="24" spans="1:21" ht="15.75" customHeight="1" x14ac:dyDescent="0.25">
      <c r="A24" s="120"/>
      <c r="B24" s="279" t="s">
        <v>115</v>
      </c>
      <c r="C24" s="279"/>
      <c r="D24" s="280"/>
      <c r="E24" s="282"/>
      <c r="F24" s="313" t="s">
        <v>12</v>
      </c>
      <c r="G24" s="114"/>
      <c r="H24" s="113"/>
      <c r="I24" s="113"/>
      <c r="J24" s="113"/>
      <c r="K24" s="113"/>
      <c r="L24" s="112"/>
      <c r="M24" s="124"/>
      <c r="N24" s="124"/>
      <c r="O24" s="124"/>
      <c r="P24" s="124"/>
      <c r="Q24" s="112"/>
      <c r="R24" s="124"/>
      <c r="S24" s="124"/>
      <c r="T24" s="124"/>
      <c r="U24" s="124"/>
    </row>
    <row r="25" spans="1:21" ht="15.75" customHeight="1" x14ac:dyDescent="0.25">
      <c r="A25" s="120"/>
      <c r="B25" s="279"/>
      <c r="C25" s="279"/>
      <c r="D25" s="283"/>
      <c r="E25" s="285"/>
      <c r="F25" s="314"/>
      <c r="G25" s="125" t="s">
        <v>235</v>
      </c>
      <c r="H25" s="125" t="s">
        <v>235</v>
      </c>
      <c r="I25" s="125" t="s">
        <v>235</v>
      </c>
      <c r="J25" s="125" t="s">
        <v>235</v>
      </c>
      <c r="K25" s="125" t="s">
        <v>235</v>
      </c>
      <c r="L25" s="125" t="s">
        <v>235</v>
      </c>
      <c r="M25" s="125" t="s">
        <v>235</v>
      </c>
      <c r="N25" s="125" t="s">
        <v>235</v>
      </c>
      <c r="O25" s="125" t="s">
        <v>235</v>
      </c>
      <c r="P25" s="125" t="s">
        <v>235</v>
      </c>
      <c r="Q25" s="125" t="s">
        <v>235</v>
      </c>
      <c r="R25" s="125" t="s">
        <v>235</v>
      </c>
      <c r="S25" s="125" t="s">
        <v>235</v>
      </c>
      <c r="T25" s="125" t="s">
        <v>235</v>
      </c>
      <c r="U25" s="125" t="s">
        <v>235</v>
      </c>
    </row>
    <row r="26" spans="1:21" ht="15" customHeight="1" x14ac:dyDescent="0.25">
      <c r="A26" s="120"/>
      <c r="B26" s="315" t="s">
        <v>231</v>
      </c>
      <c r="C26" s="315"/>
      <c r="D26" s="316"/>
      <c r="E26" s="317"/>
      <c r="F26" s="317"/>
      <c r="G26" s="317"/>
      <c r="H26" s="317"/>
      <c r="I26" s="317"/>
      <c r="J26" s="317"/>
      <c r="K26" s="318"/>
      <c r="L26" s="97"/>
      <c r="M26" s="97"/>
      <c r="N26" s="97"/>
      <c r="O26" s="97"/>
      <c r="P26" s="120"/>
      <c r="Q26" s="120"/>
      <c r="R26" s="120"/>
      <c r="S26" s="120"/>
      <c r="T26" s="120"/>
      <c r="U26" s="120"/>
    </row>
    <row r="27" spans="1:21" x14ac:dyDescent="0.25">
      <c r="A27" s="120"/>
      <c r="B27" s="315" t="s">
        <v>111</v>
      </c>
      <c r="C27" s="315"/>
      <c r="D27" s="316" t="s">
        <v>21</v>
      </c>
      <c r="E27" s="317"/>
      <c r="F27" s="317"/>
      <c r="G27" s="317"/>
      <c r="H27" s="317"/>
      <c r="I27" s="317"/>
      <c r="J27" s="317"/>
      <c r="K27" s="318"/>
      <c r="L27" s="97"/>
      <c r="M27" s="97"/>
      <c r="N27" s="97"/>
      <c r="O27" s="97"/>
      <c r="P27" s="120"/>
      <c r="Q27" s="120"/>
      <c r="R27" s="120"/>
      <c r="S27" s="120"/>
      <c r="T27" s="120"/>
      <c r="U27" s="120"/>
    </row>
    <row r="28" spans="1:21" ht="15" customHeight="1" x14ac:dyDescent="0.25">
      <c r="A28" s="120"/>
      <c r="B28" s="315" t="s">
        <v>323</v>
      </c>
      <c r="C28" s="315"/>
      <c r="D28" s="261" t="s">
        <v>246</v>
      </c>
      <c r="E28" s="262"/>
      <c r="F28" s="262"/>
      <c r="G28" s="262"/>
      <c r="H28" s="262"/>
      <c r="I28" s="262"/>
      <c r="J28" s="262"/>
      <c r="K28" s="263"/>
      <c r="L28" s="97"/>
      <c r="M28" s="97"/>
      <c r="N28" s="97"/>
      <c r="O28" s="97"/>
      <c r="P28" s="120"/>
      <c r="Q28" s="120"/>
      <c r="R28" s="120"/>
      <c r="S28" s="120"/>
      <c r="T28" s="120"/>
      <c r="U28" s="120"/>
    </row>
    <row r="29" spans="1:21" ht="15.75" customHeight="1" x14ac:dyDescent="0.25">
      <c r="A29" s="120"/>
      <c r="B29" s="315" t="s">
        <v>322</v>
      </c>
      <c r="C29" s="315"/>
      <c r="D29" s="316" t="s">
        <v>21</v>
      </c>
      <c r="E29" s="317"/>
      <c r="F29" s="317"/>
      <c r="G29" s="317"/>
      <c r="H29" s="317"/>
      <c r="I29" s="317"/>
      <c r="J29" s="317"/>
      <c r="K29" s="318"/>
      <c r="L29" s="96"/>
      <c r="M29" s="96"/>
      <c r="N29" s="96"/>
      <c r="O29" s="96"/>
      <c r="P29" s="120"/>
      <c r="Q29" s="120"/>
      <c r="R29" s="120"/>
      <c r="S29" s="120"/>
      <c r="T29" s="120"/>
      <c r="U29" s="120"/>
    </row>
    <row r="30" spans="1:21" x14ac:dyDescent="0.25">
      <c r="A30" s="120"/>
      <c r="B30" s="315" t="s">
        <v>114</v>
      </c>
      <c r="C30" s="315"/>
      <c r="D30" s="323">
        <v>10</v>
      </c>
      <c r="E30" s="324"/>
      <c r="F30" s="324"/>
      <c r="G30" s="324"/>
      <c r="H30" s="324"/>
      <c r="I30" s="324"/>
      <c r="J30" s="324"/>
      <c r="K30" s="325"/>
      <c r="L30" s="97"/>
      <c r="M30" s="97"/>
      <c r="N30" s="97"/>
      <c r="O30" s="97"/>
      <c r="P30" s="120"/>
      <c r="Q30" s="120"/>
      <c r="R30" s="120"/>
      <c r="S30" s="120"/>
      <c r="T30" s="120"/>
      <c r="U30" s="120"/>
    </row>
    <row r="31" spans="1:21" x14ac:dyDescent="0.25">
      <c r="A31" s="120"/>
      <c r="B31" s="315" t="s">
        <v>112</v>
      </c>
      <c r="C31" s="315"/>
      <c r="D31" s="316"/>
      <c r="E31" s="317"/>
      <c r="F31" s="317"/>
      <c r="G31" s="317"/>
      <c r="H31" s="317"/>
      <c r="I31" s="317"/>
      <c r="J31" s="317"/>
      <c r="K31" s="318"/>
      <c r="L31" s="97"/>
      <c r="M31" s="97"/>
      <c r="N31" s="97"/>
      <c r="O31" s="97"/>
      <c r="P31" s="120"/>
      <c r="Q31" s="120"/>
      <c r="R31" s="120"/>
      <c r="S31" s="120"/>
      <c r="T31" s="120"/>
      <c r="U31" s="120"/>
    </row>
    <row r="32" spans="1:21" x14ac:dyDescent="0.25">
      <c r="A32" s="120"/>
      <c r="B32" s="315" t="s">
        <v>113</v>
      </c>
      <c r="C32" s="315"/>
      <c r="D32" s="261" t="s">
        <v>142</v>
      </c>
      <c r="E32" s="262"/>
      <c r="F32" s="262"/>
      <c r="G32" s="262"/>
      <c r="H32" s="262"/>
      <c r="I32" s="262"/>
      <c r="J32" s="262"/>
      <c r="K32" s="263"/>
      <c r="L32" s="97"/>
      <c r="M32" s="97"/>
      <c r="N32" s="97"/>
      <c r="O32" s="97"/>
      <c r="P32" s="120"/>
      <c r="Q32" s="120"/>
      <c r="R32" s="120"/>
      <c r="S32" s="120"/>
      <c r="T32" s="120"/>
      <c r="U32" s="120"/>
    </row>
    <row r="33" spans="1:53" ht="63" customHeight="1" x14ac:dyDescent="0.25">
      <c r="A33" s="120"/>
      <c r="B33" s="279" t="s">
        <v>252</v>
      </c>
      <c r="C33" s="279"/>
      <c r="D33" s="320" t="s">
        <v>488</v>
      </c>
      <c r="E33" s="321"/>
      <c r="F33" s="321"/>
      <c r="G33" s="321"/>
      <c r="H33" s="321"/>
      <c r="I33" s="321"/>
      <c r="J33" s="321"/>
      <c r="K33" s="322"/>
      <c r="L33" s="90"/>
      <c r="M33" s="216"/>
      <c r="N33" s="90"/>
      <c r="O33" s="90"/>
      <c r="P33" s="120"/>
      <c r="Q33" s="120"/>
      <c r="R33" s="120"/>
      <c r="S33" s="120"/>
      <c r="T33" s="120"/>
      <c r="U33" s="120"/>
      <c r="AZ33" s="136" t="str">
        <f>D33</f>
        <v>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
Technical lifetime: 5-10 years, over 2,000 cycles (Chen et al., 2009). IRENA (2017) reports a lifetime of up to 20 years and over 10,000 cycles.  </v>
      </c>
    </row>
    <row r="34" spans="1:53" ht="21" customHeight="1" x14ac:dyDescent="0.25">
      <c r="A34" s="120"/>
      <c r="B34" s="331" t="s">
        <v>45</v>
      </c>
      <c r="C34" s="331"/>
      <c r="D34" s="331"/>
      <c r="E34" s="331"/>
      <c r="F34" s="331"/>
      <c r="G34" s="331"/>
      <c r="H34" s="331"/>
      <c r="I34" s="331"/>
      <c r="J34" s="331"/>
      <c r="K34" s="331"/>
      <c r="L34" s="331"/>
      <c r="M34" s="331"/>
      <c r="N34" s="331"/>
      <c r="O34" s="331"/>
      <c r="P34" s="331"/>
      <c r="Q34" s="331"/>
      <c r="R34" s="331"/>
      <c r="S34" s="331"/>
      <c r="T34" s="331"/>
      <c r="U34" s="331"/>
    </row>
    <row r="35" spans="1:53" ht="15.75" customHeight="1" x14ac:dyDescent="0.25">
      <c r="A35" s="120"/>
      <c r="B35" s="332" t="s">
        <v>339</v>
      </c>
      <c r="C35" s="332"/>
      <c r="D35" s="332"/>
      <c r="E35" s="332"/>
      <c r="F35" s="332"/>
      <c r="G35" s="294" t="s">
        <v>236</v>
      </c>
      <c r="H35" s="294"/>
      <c r="I35" s="294"/>
      <c r="J35" s="294"/>
      <c r="K35" s="294"/>
      <c r="L35" s="319">
        <v>2030</v>
      </c>
      <c r="M35" s="319"/>
      <c r="N35" s="319"/>
      <c r="O35" s="319"/>
      <c r="P35" s="319"/>
      <c r="Q35" s="294">
        <v>2050</v>
      </c>
      <c r="R35" s="294"/>
      <c r="S35" s="294"/>
      <c r="T35" s="294"/>
      <c r="U35" s="294"/>
    </row>
    <row r="36" spans="1:53" ht="15.75" customHeight="1" x14ac:dyDescent="0.25">
      <c r="A36" s="120"/>
      <c r="B36" s="332"/>
      <c r="C36" s="332"/>
      <c r="D36" s="333"/>
      <c r="E36" s="333"/>
      <c r="F36" s="333"/>
      <c r="G36" s="87" t="s">
        <v>240</v>
      </c>
      <c r="H36" s="87" t="s">
        <v>117</v>
      </c>
      <c r="I36" s="87" t="s">
        <v>118</v>
      </c>
      <c r="J36" s="87" t="s">
        <v>119</v>
      </c>
      <c r="K36" s="87" t="s">
        <v>120</v>
      </c>
      <c r="L36" s="88" t="s">
        <v>240</v>
      </c>
      <c r="M36" s="88" t="s">
        <v>117</v>
      </c>
      <c r="N36" s="88" t="s">
        <v>118</v>
      </c>
      <c r="O36" s="88" t="s">
        <v>119</v>
      </c>
      <c r="P36" s="88" t="s">
        <v>120</v>
      </c>
      <c r="Q36" s="87" t="s">
        <v>240</v>
      </c>
      <c r="R36" s="87" t="s">
        <v>117</v>
      </c>
      <c r="S36" s="87" t="s">
        <v>118</v>
      </c>
      <c r="T36" s="87" t="s">
        <v>119</v>
      </c>
      <c r="U36" s="87" t="s">
        <v>120</v>
      </c>
    </row>
    <row r="37" spans="1:53" ht="15.75" customHeight="1" x14ac:dyDescent="0.25">
      <c r="A37" s="120"/>
      <c r="B37" s="274" t="s">
        <v>318</v>
      </c>
      <c r="C37" s="334"/>
      <c r="D37" s="326" t="s">
        <v>368</v>
      </c>
      <c r="E37" s="328" t="s">
        <v>366</v>
      </c>
      <c r="F37" s="329"/>
      <c r="G37" s="114">
        <v>950</v>
      </c>
      <c r="H37" s="124">
        <v>435</v>
      </c>
      <c r="I37" s="124">
        <v>1465</v>
      </c>
      <c r="J37" s="124">
        <v>120</v>
      </c>
      <c r="K37" s="124">
        <v>795</v>
      </c>
      <c r="L37" s="114">
        <v>338</v>
      </c>
      <c r="M37" s="124">
        <v>175</v>
      </c>
      <c r="N37" s="124">
        <v>500</v>
      </c>
      <c r="O37" s="124"/>
      <c r="P37" s="124"/>
      <c r="Q37" s="114"/>
      <c r="R37" s="124"/>
      <c r="S37" s="124"/>
      <c r="T37" s="124"/>
      <c r="U37" s="124"/>
    </row>
    <row r="38" spans="1:53" x14ac:dyDescent="0.25">
      <c r="A38" s="120"/>
      <c r="B38" s="274"/>
      <c r="C38" s="334"/>
      <c r="D38" s="327"/>
      <c r="E38" s="330"/>
      <c r="F38" s="228"/>
      <c r="G38" s="126" t="s">
        <v>443</v>
      </c>
      <c r="H38" s="125" t="s">
        <v>444</v>
      </c>
      <c r="I38" s="125" t="s">
        <v>444</v>
      </c>
      <c r="J38" s="125" t="s">
        <v>386</v>
      </c>
      <c r="K38" s="125" t="s">
        <v>386</v>
      </c>
      <c r="L38" s="126" t="s">
        <v>443</v>
      </c>
      <c r="M38" s="125" t="s">
        <v>444</v>
      </c>
      <c r="N38" s="125" t="s">
        <v>444</v>
      </c>
      <c r="O38" s="125" t="s">
        <v>235</v>
      </c>
      <c r="P38" s="125" t="s">
        <v>235</v>
      </c>
      <c r="Q38" s="125" t="s">
        <v>235</v>
      </c>
      <c r="R38" s="125" t="s">
        <v>235</v>
      </c>
      <c r="S38" s="125" t="s">
        <v>235</v>
      </c>
      <c r="T38" s="125" t="s">
        <v>235</v>
      </c>
      <c r="U38" s="125" t="s">
        <v>235</v>
      </c>
    </row>
    <row r="39" spans="1:53" ht="15" customHeight="1" x14ac:dyDescent="0.25">
      <c r="A39" s="120"/>
      <c r="B39" s="274" t="s">
        <v>275</v>
      </c>
      <c r="C39" s="274"/>
      <c r="D39" s="326" t="s">
        <v>368</v>
      </c>
      <c r="E39" s="328" t="s">
        <v>366</v>
      </c>
      <c r="F39" s="329"/>
      <c r="G39" s="114"/>
      <c r="H39" s="124"/>
      <c r="I39" s="124"/>
      <c r="J39" s="124"/>
      <c r="K39" s="124"/>
      <c r="L39" s="114"/>
      <c r="M39" s="124"/>
      <c r="N39" s="124"/>
      <c r="O39" s="124"/>
      <c r="P39" s="124"/>
      <c r="Q39" s="114"/>
      <c r="R39" s="124"/>
      <c r="S39" s="124"/>
      <c r="T39" s="124"/>
      <c r="U39" s="124"/>
    </row>
    <row r="40" spans="1:53" ht="15" customHeight="1" x14ac:dyDescent="0.25">
      <c r="A40" s="120"/>
      <c r="B40" s="274"/>
      <c r="C40" s="274"/>
      <c r="D40" s="327"/>
      <c r="E40" s="330"/>
      <c r="F40" s="228"/>
      <c r="G40" s="125" t="s">
        <v>235</v>
      </c>
      <c r="H40" s="125" t="s">
        <v>235</v>
      </c>
      <c r="I40" s="125" t="s">
        <v>235</v>
      </c>
      <c r="J40" s="125" t="s">
        <v>235</v>
      </c>
      <c r="K40" s="125" t="s">
        <v>235</v>
      </c>
      <c r="L40" s="125" t="s">
        <v>235</v>
      </c>
      <c r="M40" s="125" t="s">
        <v>235</v>
      </c>
      <c r="N40" s="125" t="s">
        <v>235</v>
      </c>
      <c r="O40" s="125" t="s">
        <v>235</v>
      </c>
      <c r="P40" s="125" t="s">
        <v>235</v>
      </c>
      <c r="Q40" s="125" t="s">
        <v>235</v>
      </c>
      <c r="R40" s="125" t="s">
        <v>235</v>
      </c>
      <c r="S40" s="125" t="s">
        <v>235</v>
      </c>
      <c r="T40" s="125" t="s">
        <v>235</v>
      </c>
      <c r="U40" s="125" t="s">
        <v>235</v>
      </c>
    </row>
    <row r="41" spans="1:53" ht="15.75" customHeight="1" x14ac:dyDescent="0.25">
      <c r="A41" s="120"/>
      <c r="B41" s="274" t="s">
        <v>277</v>
      </c>
      <c r="C41" s="274"/>
      <c r="D41" s="326" t="s">
        <v>368</v>
      </c>
      <c r="E41" s="328" t="s">
        <v>366</v>
      </c>
      <c r="F41" s="329"/>
      <c r="G41" s="114">
        <v>19</v>
      </c>
      <c r="H41" s="124">
        <v>8.6999999999999993</v>
      </c>
      <c r="I41" s="124">
        <v>29.3</v>
      </c>
      <c r="J41" s="124">
        <v>2.4</v>
      </c>
      <c r="K41" s="124">
        <v>15.9</v>
      </c>
      <c r="L41" s="114">
        <v>6.8</v>
      </c>
      <c r="M41" s="124">
        <v>3.5</v>
      </c>
      <c r="N41" s="124">
        <v>10</v>
      </c>
      <c r="O41" s="124"/>
      <c r="P41" s="124"/>
      <c r="Q41" s="114"/>
      <c r="R41" s="124"/>
      <c r="S41" s="124"/>
      <c r="T41" s="124"/>
      <c r="U41" s="124"/>
    </row>
    <row r="42" spans="1:53" ht="15" customHeight="1" x14ac:dyDescent="0.25">
      <c r="A42" s="120"/>
      <c r="B42" s="274"/>
      <c r="C42" s="274"/>
      <c r="D42" s="327"/>
      <c r="E42" s="330"/>
      <c r="F42" s="228"/>
      <c r="G42" s="125" t="s">
        <v>457</v>
      </c>
      <c r="H42" s="125" t="s">
        <v>457</v>
      </c>
      <c r="I42" s="125" t="s">
        <v>457</v>
      </c>
      <c r="J42" s="125" t="s">
        <v>457</v>
      </c>
      <c r="K42" s="125" t="s">
        <v>457</v>
      </c>
      <c r="L42" s="125" t="s">
        <v>457</v>
      </c>
      <c r="M42" s="125" t="s">
        <v>457</v>
      </c>
      <c r="N42" s="125" t="s">
        <v>457</v>
      </c>
      <c r="O42" s="125" t="s">
        <v>235</v>
      </c>
      <c r="P42" s="125" t="s">
        <v>235</v>
      </c>
      <c r="Q42" s="125" t="s">
        <v>235</v>
      </c>
      <c r="R42" s="125" t="s">
        <v>235</v>
      </c>
      <c r="S42" s="125" t="s">
        <v>235</v>
      </c>
      <c r="T42" s="125" t="s">
        <v>235</v>
      </c>
      <c r="U42" s="125" t="s">
        <v>235</v>
      </c>
    </row>
    <row r="43" spans="1:53" ht="15.75" customHeight="1" x14ac:dyDescent="0.25">
      <c r="A43" s="120"/>
      <c r="B43" s="274" t="s">
        <v>336</v>
      </c>
      <c r="C43" s="274"/>
      <c r="D43" s="326" t="s">
        <v>368</v>
      </c>
      <c r="E43" s="328" t="s">
        <v>365</v>
      </c>
      <c r="F43" s="329"/>
      <c r="G43" s="114">
        <v>2</v>
      </c>
      <c r="H43" s="124"/>
      <c r="I43" s="124"/>
      <c r="J43" s="124"/>
      <c r="K43" s="124"/>
      <c r="L43" s="114">
        <v>2</v>
      </c>
      <c r="M43" s="124"/>
      <c r="N43" s="124"/>
      <c r="O43" s="124"/>
      <c r="P43" s="124"/>
      <c r="Q43" s="114"/>
      <c r="R43" s="124"/>
      <c r="S43" s="124"/>
      <c r="T43" s="124"/>
      <c r="U43" s="124"/>
    </row>
    <row r="44" spans="1:53" ht="15" customHeight="1" x14ac:dyDescent="0.25">
      <c r="A44" s="120"/>
      <c r="B44" s="274"/>
      <c r="C44" s="274"/>
      <c r="D44" s="327"/>
      <c r="E44" s="330"/>
      <c r="F44" s="228"/>
      <c r="G44" s="125" t="s">
        <v>457</v>
      </c>
      <c r="H44" s="125" t="s">
        <v>444</v>
      </c>
      <c r="I44" s="125" t="s">
        <v>444</v>
      </c>
      <c r="J44" s="125" t="s">
        <v>386</v>
      </c>
      <c r="K44" s="125" t="s">
        <v>386</v>
      </c>
      <c r="L44" s="125" t="s">
        <v>457</v>
      </c>
      <c r="M44" s="125" t="s">
        <v>444</v>
      </c>
      <c r="N44" s="125" t="s">
        <v>444</v>
      </c>
      <c r="O44" s="125" t="s">
        <v>235</v>
      </c>
      <c r="P44" s="125" t="s">
        <v>235</v>
      </c>
      <c r="Q44" s="125" t="s">
        <v>235</v>
      </c>
      <c r="R44" s="125" t="s">
        <v>235</v>
      </c>
      <c r="S44" s="125" t="s">
        <v>235</v>
      </c>
      <c r="T44" s="125" t="s">
        <v>235</v>
      </c>
      <c r="U44" s="125" t="s">
        <v>235</v>
      </c>
    </row>
    <row r="45" spans="1:53" ht="45.75" customHeight="1" x14ac:dyDescent="0.25">
      <c r="A45" s="120"/>
      <c r="B45" s="290" t="s">
        <v>3</v>
      </c>
      <c r="C45" s="290"/>
      <c r="D45" s="340" t="s">
        <v>471</v>
      </c>
      <c r="E45" s="341"/>
      <c r="F45" s="341"/>
      <c r="G45" s="341"/>
      <c r="H45" s="341"/>
      <c r="I45" s="341"/>
      <c r="J45" s="341"/>
      <c r="K45" s="341"/>
      <c r="L45" s="341"/>
      <c r="M45" s="341"/>
      <c r="N45" s="341"/>
      <c r="O45" s="341"/>
      <c r="P45" s="341"/>
      <c r="Q45" s="341"/>
      <c r="R45" s="341"/>
      <c r="S45" s="341"/>
      <c r="T45" s="341"/>
      <c r="U45" s="341"/>
      <c r="BA45" s="136" t="str">
        <f>D45</f>
        <v>The large range of cost estimates could be because ZnBr battery is still at a demonstration phase, with large differences between project scales and costs.
Fixed operation and maintenance (FOM) and variable operation and maintenance (VOM) costs are based on JRC ETRI (2014) estimations for a Vanadium Redox Flow Battery (VRB). FOM is 2% of CAPEX and VOM is €2/MWh. VOM costs are only provided for 2013 by JRC ETRI (2014) and it is assumed that the VOM costs remain the same in 2020, 2030 and 2050. VOM costs are defined by JRC ETRI as production-related O&amp;M costs that vary with electrical generation. They exclude personnel, fuel, and CO2 costs.</v>
      </c>
    </row>
    <row r="46" spans="1:53" ht="21" customHeight="1" x14ac:dyDescent="0.25">
      <c r="A46" s="120"/>
      <c r="B46" s="331" t="s">
        <v>144</v>
      </c>
      <c r="C46" s="331"/>
      <c r="D46" s="331"/>
      <c r="E46" s="331"/>
      <c r="F46" s="331"/>
      <c r="G46" s="331"/>
      <c r="H46" s="331"/>
      <c r="I46" s="331"/>
      <c r="J46" s="331"/>
      <c r="K46" s="331"/>
      <c r="L46" s="331"/>
      <c r="M46" s="331"/>
      <c r="N46" s="331"/>
      <c r="O46" s="331"/>
      <c r="P46" s="331"/>
      <c r="Q46" s="331"/>
      <c r="R46" s="331"/>
      <c r="S46" s="331"/>
      <c r="T46" s="331"/>
      <c r="U46" s="331"/>
    </row>
    <row r="47" spans="1:53" ht="15.75" customHeight="1" x14ac:dyDescent="0.25">
      <c r="A47" s="120"/>
      <c r="B47" s="335" t="s">
        <v>340</v>
      </c>
      <c r="C47" s="336"/>
      <c r="D47" s="339" t="s">
        <v>48</v>
      </c>
      <c r="E47" s="339"/>
      <c r="F47" s="339" t="s">
        <v>46</v>
      </c>
      <c r="G47" s="294" t="s">
        <v>236</v>
      </c>
      <c r="H47" s="294"/>
      <c r="I47" s="294"/>
      <c r="J47" s="294"/>
      <c r="K47" s="294"/>
      <c r="L47" s="319">
        <v>2030</v>
      </c>
      <c r="M47" s="319"/>
      <c r="N47" s="319"/>
      <c r="O47" s="319"/>
      <c r="P47" s="319"/>
      <c r="Q47" s="294">
        <v>2050</v>
      </c>
      <c r="R47" s="294"/>
      <c r="S47" s="294"/>
      <c r="T47" s="294"/>
      <c r="U47" s="294"/>
    </row>
    <row r="48" spans="1:53" x14ac:dyDescent="0.25">
      <c r="A48" s="120"/>
      <c r="B48" s="337"/>
      <c r="C48" s="338"/>
      <c r="D48" s="339"/>
      <c r="E48" s="339"/>
      <c r="F48" s="339"/>
      <c r="G48" s="87" t="s">
        <v>240</v>
      </c>
      <c r="H48" s="87" t="s">
        <v>117</v>
      </c>
      <c r="I48" s="87" t="s">
        <v>118</v>
      </c>
      <c r="J48" s="87" t="s">
        <v>119</v>
      </c>
      <c r="K48" s="87" t="s">
        <v>120</v>
      </c>
      <c r="L48" s="88" t="s">
        <v>240</v>
      </c>
      <c r="M48" s="88" t="s">
        <v>117</v>
      </c>
      <c r="N48" s="88" t="s">
        <v>118</v>
      </c>
      <c r="O48" s="88" t="s">
        <v>119</v>
      </c>
      <c r="P48" s="88" t="s">
        <v>120</v>
      </c>
      <c r="Q48" s="87" t="s">
        <v>240</v>
      </c>
      <c r="R48" s="87" t="s">
        <v>117</v>
      </c>
      <c r="S48" s="87" t="s">
        <v>118</v>
      </c>
      <c r="T48" s="87" t="s">
        <v>119</v>
      </c>
      <c r="U48" s="87" t="s">
        <v>120</v>
      </c>
    </row>
    <row r="49" spans="1:53" ht="15.75" customHeight="1" x14ac:dyDescent="0.25">
      <c r="A49" s="120"/>
      <c r="B49" s="342" t="s">
        <v>181</v>
      </c>
      <c r="C49" s="343"/>
      <c r="D49" s="348" t="s">
        <v>164</v>
      </c>
      <c r="E49" s="348"/>
      <c r="F49" s="349" t="s">
        <v>55</v>
      </c>
      <c r="G49" s="114">
        <v>-1</v>
      </c>
      <c r="H49" s="124">
        <v>-1</v>
      </c>
      <c r="I49" s="124">
        <v>-1</v>
      </c>
      <c r="J49" s="124"/>
      <c r="K49" s="124"/>
      <c r="L49" s="114"/>
      <c r="M49" s="124"/>
      <c r="N49" s="124"/>
      <c r="O49" s="124"/>
      <c r="P49" s="124"/>
      <c r="Q49" s="114"/>
      <c r="R49" s="124"/>
      <c r="S49" s="124"/>
      <c r="T49" s="124"/>
      <c r="U49" s="124"/>
    </row>
    <row r="50" spans="1:53" x14ac:dyDescent="0.25">
      <c r="A50" s="120"/>
      <c r="B50" s="344"/>
      <c r="C50" s="345"/>
      <c r="D50" s="348"/>
      <c r="E50" s="348"/>
      <c r="F50" s="349"/>
      <c r="G50" s="126" t="s">
        <v>235</v>
      </c>
      <c r="H50" s="125" t="s">
        <v>235</v>
      </c>
      <c r="I50" s="125" t="s">
        <v>235</v>
      </c>
      <c r="J50" s="125" t="s">
        <v>235</v>
      </c>
      <c r="K50" s="125" t="s">
        <v>235</v>
      </c>
      <c r="L50" s="126" t="s">
        <v>235</v>
      </c>
      <c r="M50" s="125" t="s">
        <v>235</v>
      </c>
      <c r="N50" s="125" t="s">
        <v>235</v>
      </c>
      <c r="O50" s="125" t="s">
        <v>235</v>
      </c>
      <c r="P50" s="125" t="s">
        <v>235</v>
      </c>
      <c r="Q50" s="126" t="s">
        <v>235</v>
      </c>
      <c r="R50" s="125" t="s">
        <v>235</v>
      </c>
      <c r="S50" s="125" t="s">
        <v>235</v>
      </c>
      <c r="T50" s="125" t="s">
        <v>235</v>
      </c>
      <c r="U50" s="125" t="s">
        <v>235</v>
      </c>
    </row>
    <row r="51" spans="1:53" ht="15" customHeight="1" x14ac:dyDescent="0.25">
      <c r="A51" s="120"/>
      <c r="B51" s="344"/>
      <c r="C51" s="345"/>
      <c r="D51" s="350" t="s">
        <v>164</v>
      </c>
      <c r="E51" s="351"/>
      <c r="F51" s="349" t="s">
        <v>55</v>
      </c>
      <c r="G51" s="195">
        <v>1.33</v>
      </c>
      <c r="H51" s="124">
        <v>1.67</v>
      </c>
      <c r="I51" s="124">
        <v>1.25</v>
      </c>
      <c r="J51" s="124"/>
      <c r="K51" s="124"/>
      <c r="L51" s="114"/>
      <c r="M51" s="124"/>
      <c r="N51" s="124"/>
      <c r="O51" s="124"/>
      <c r="P51" s="124"/>
      <c r="Q51" s="114"/>
      <c r="R51" s="124"/>
      <c r="S51" s="124"/>
      <c r="T51" s="124"/>
      <c r="U51" s="124"/>
    </row>
    <row r="52" spans="1:53" x14ac:dyDescent="0.25">
      <c r="A52" s="120"/>
      <c r="B52" s="344"/>
      <c r="C52" s="345"/>
      <c r="D52" s="352"/>
      <c r="E52" s="353"/>
      <c r="F52" s="349"/>
      <c r="G52" s="125" t="s">
        <v>445</v>
      </c>
      <c r="H52" s="125" t="s">
        <v>446</v>
      </c>
      <c r="I52" s="125" t="s">
        <v>446</v>
      </c>
      <c r="J52" s="125" t="s">
        <v>235</v>
      </c>
      <c r="K52" s="125" t="s">
        <v>235</v>
      </c>
      <c r="L52" s="125" t="s">
        <v>235</v>
      </c>
      <c r="M52" s="125" t="s">
        <v>235</v>
      </c>
      <c r="N52" s="125" t="s">
        <v>235</v>
      </c>
      <c r="O52" s="125" t="s">
        <v>235</v>
      </c>
      <c r="P52" s="125" t="s">
        <v>235</v>
      </c>
      <c r="Q52" s="125" t="s">
        <v>235</v>
      </c>
      <c r="R52" s="125" t="s">
        <v>235</v>
      </c>
      <c r="S52" s="125" t="s">
        <v>235</v>
      </c>
      <c r="T52" s="125" t="s">
        <v>235</v>
      </c>
      <c r="U52" s="125" t="s">
        <v>235</v>
      </c>
    </row>
    <row r="53" spans="1:53" x14ac:dyDescent="0.25">
      <c r="A53" s="120"/>
      <c r="B53" s="344"/>
      <c r="C53" s="345"/>
      <c r="D53" s="348" t="s">
        <v>109</v>
      </c>
      <c r="E53" s="348"/>
      <c r="F53" s="349" t="s">
        <v>55</v>
      </c>
      <c r="G53" s="114"/>
      <c r="H53" s="124"/>
      <c r="I53" s="124"/>
      <c r="J53" s="124"/>
      <c r="K53" s="124"/>
      <c r="L53" s="114"/>
      <c r="M53" s="124"/>
      <c r="N53" s="124"/>
      <c r="O53" s="124"/>
      <c r="P53" s="124"/>
      <c r="Q53" s="114"/>
      <c r="R53" s="124"/>
      <c r="S53" s="124"/>
      <c r="T53" s="124"/>
      <c r="U53" s="124"/>
    </row>
    <row r="54" spans="1:53" x14ac:dyDescent="0.25">
      <c r="A54" s="120"/>
      <c r="B54" s="344"/>
      <c r="C54" s="345"/>
      <c r="D54" s="348"/>
      <c r="E54" s="348"/>
      <c r="F54" s="349"/>
      <c r="G54" s="125" t="s">
        <v>235</v>
      </c>
      <c r="H54" s="125" t="s">
        <v>235</v>
      </c>
      <c r="I54" s="125" t="s">
        <v>235</v>
      </c>
      <c r="J54" s="125" t="s">
        <v>235</v>
      </c>
      <c r="K54" s="125" t="s">
        <v>235</v>
      </c>
      <c r="L54" s="125" t="s">
        <v>235</v>
      </c>
      <c r="M54" s="125" t="s">
        <v>235</v>
      </c>
      <c r="N54" s="125" t="s">
        <v>235</v>
      </c>
      <c r="O54" s="125" t="s">
        <v>235</v>
      </c>
      <c r="P54" s="125" t="s">
        <v>235</v>
      </c>
      <c r="Q54" s="125" t="s">
        <v>235</v>
      </c>
      <c r="R54" s="125" t="s">
        <v>235</v>
      </c>
      <c r="S54" s="125" t="s">
        <v>235</v>
      </c>
      <c r="T54" s="125" t="s">
        <v>235</v>
      </c>
      <c r="U54" s="125" t="s">
        <v>235</v>
      </c>
    </row>
    <row r="55" spans="1:53" x14ac:dyDescent="0.25">
      <c r="A55" s="120"/>
      <c r="B55" s="344"/>
      <c r="C55" s="345"/>
      <c r="D55" s="348" t="s">
        <v>109</v>
      </c>
      <c r="E55" s="348"/>
      <c r="F55" s="349" t="s">
        <v>55</v>
      </c>
      <c r="G55" s="114"/>
      <c r="H55" s="124"/>
      <c r="I55" s="124"/>
      <c r="J55" s="124"/>
      <c r="K55" s="124"/>
      <c r="L55" s="114"/>
      <c r="M55" s="124"/>
      <c r="N55" s="124"/>
      <c r="O55" s="124"/>
      <c r="P55" s="124"/>
      <c r="Q55" s="114"/>
      <c r="R55" s="124"/>
      <c r="S55" s="124"/>
      <c r="T55" s="124"/>
      <c r="U55" s="124"/>
    </row>
    <row r="56" spans="1:53" x14ac:dyDescent="0.25">
      <c r="A56" s="120"/>
      <c r="B56" s="346"/>
      <c r="C56" s="347"/>
      <c r="D56" s="348"/>
      <c r="E56" s="348"/>
      <c r="F56" s="349"/>
      <c r="G56" s="125" t="s">
        <v>235</v>
      </c>
      <c r="H56" s="125" t="s">
        <v>235</v>
      </c>
      <c r="I56" s="125" t="s">
        <v>235</v>
      </c>
      <c r="J56" s="125" t="s">
        <v>235</v>
      </c>
      <c r="K56" s="125" t="s">
        <v>235</v>
      </c>
      <c r="L56" s="125" t="s">
        <v>235</v>
      </c>
      <c r="M56" s="125" t="s">
        <v>235</v>
      </c>
      <c r="N56" s="125" t="s">
        <v>235</v>
      </c>
      <c r="O56" s="125" t="s">
        <v>235</v>
      </c>
      <c r="P56" s="125" t="s">
        <v>235</v>
      </c>
      <c r="Q56" s="125" t="s">
        <v>235</v>
      </c>
      <c r="R56" s="125" t="s">
        <v>235</v>
      </c>
      <c r="S56" s="125" t="s">
        <v>235</v>
      </c>
      <c r="T56" s="125" t="s">
        <v>235</v>
      </c>
      <c r="U56" s="125" t="s">
        <v>235</v>
      </c>
    </row>
    <row r="57" spans="1:53" ht="40.5" customHeight="1" x14ac:dyDescent="0.25">
      <c r="A57" s="120"/>
      <c r="B57" s="274" t="s">
        <v>4</v>
      </c>
      <c r="C57" s="274"/>
      <c r="D57" s="340" t="s">
        <v>472</v>
      </c>
      <c r="E57" s="341"/>
      <c r="F57" s="341"/>
      <c r="G57" s="341"/>
      <c r="H57" s="341"/>
      <c r="I57" s="341"/>
      <c r="J57" s="341"/>
      <c r="K57" s="341"/>
      <c r="L57" s="341"/>
      <c r="M57" s="341"/>
      <c r="N57" s="341"/>
      <c r="O57" s="341"/>
      <c r="P57" s="341"/>
      <c r="Q57" s="341"/>
      <c r="R57" s="341"/>
      <c r="S57" s="341"/>
      <c r="T57" s="341"/>
      <c r="U57" s="341"/>
      <c r="BA57" s="136" t="str">
        <f>D57</f>
        <v>The required amount of electricity input for 1 PJ of electricity output is calculated based on roundtrip efficiencies of 65-80% (Chen et al., 2009; Luo et al., 2015).</v>
      </c>
    </row>
    <row r="58" spans="1:53" ht="21" customHeight="1" x14ac:dyDescent="0.25">
      <c r="A58" s="120"/>
      <c r="B58" s="355" t="s">
        <v>146</v>
      </c>
      <c r="C58" s="356"/>
      <c r="D58" s="356"/>
      <c r="E58" s="356"/>
      <c r="F58" s="356"/>
      <c r="G58" s="356"/>
      <c r="H58" s="356"/>
      <c r="I58" s="356"/>
      <c r="J58" s="356"/>
      <c r="K58" s="356"/>
      <c r="L58" s="356"/>
      <c r="M58" s="356"/>
      <c r="N58" s="356"/>
      <c r="O58" s="356"/>
      <c r="P58" s="356"/>
      <c r="Q58" s="356"/>
      <c r="R58" s="356"/>
      <c r="S58" s="356"/>
      <c r="T58" s="356"/>
      <c r="U58" s="356"/>
    </row>
    <row r="59" spans="1:53" ht="16.5" customHeight="1" x14ac:dyDescent="0.25">
      <c r="A59" s="120"/>
      <c r="B59" s="342" t="s">
        <v>147</v>
      </c>
      <c r="C59" s="343"/>
      <c r="D59" s="357" t="s">
        <v>51</v>
      </c>
      <c r="E59" s="358"/>
      <c r="F59" s="361" t="s">
        <v>46</v>
      </c>
      <c r="G59" s="294" t="s">
        <v>236</v>
      </c>
      <c r="H59" s="294"/>
      <c r="I59" s="294"/>
      <c r="J59" s="294"/>
      <c r="K59" s="294"/>
      <c r="L59" s="319">
        <v>2030</v>
      </c>
      <c r="M59" s="319"/>
      <c r="N59" s="319"/>
      <c r="O59" s="319"/>
      <c r="P59" s="319"/>
      <c r="Q59" s="294">
        <v>2050</v>
      </c>
      <c r="R59" s="294"/>
      <c r="S59" s="294"/>
      <c r="T59" s="294"/>
      <c r="U59" s="294"/>
    </row>
    <row r="60" spans="1:53" x14ac:dyDescent="0.25">
      <c r="A60" s="120"/>
      <c r="B60" s="344"/>
      <c r="C60" s="345"/>
      <c r="D60" s="359"/>
      <c r="E60" s="360"/>
      <c r="F60" s="362"/>
      <c r="G60" s="87" t="s">
        <v>240</v>
      </c>
      <c r="H60" s="87" t="s">
        <v>117</v>
      </c>
      <c r="I60" s="87" t="s">
        <v>118</v>
      </c>
      <c r="J60" s="87" t="s">
        <v>119</v>
      </c>
      <c r="K60" s="87" t="s">
        <v>120</v>
      </c>
      <c r="L60" s="88" t="s">
        <v>240</v>
      </c>
      <c r="M60" s="88" t="s">
        <v>117</v>
      </c>
      <c r="N60" s="88" t="s">
        <v>118</v>
      </c>
      <c r="O60" s="88" t="s">
        <v>119</v>
      </c>
      <c r="P60" s="88" t="s">
        <v>120</v>
      </c>
      <c r="Q60" s="87" t="s">
        <v>240</v>
      </c>
      <c r="R60" s="87" t="s">
        <v>117</v>
      </c>
      <c r="S60" s="87" t="s">
        <v>118</v>
      </c>
      <c r="T60" s="87" t="s">
        <v>119</v>
      </c>
      <c r="U60" s="87" t="s">
        <v>120</v>
      </c>
    </row>
    <row r="61" spans="1:53" ht="15.75" customHeight="1" x14ac:dyDescent="0.25">
      <c r="A61" s="120"/>
      <c r="B61" s="344"/>
      <c r="C61" s="345"/>
      <c r="D61" s="348" t="s">
        <v>21</v>
      </c>
      <c r="E61" s="348"/>
      <c r="F61" s="354" t="s">
        <v>21</v>
      </c>
      <c r="G61" s="114"/>
      <c r="H61" s="124"/>
      <c r="I61" s="124"/>
      <c r="J61" s="124"/>
      <c r="K61" s="124"/>
      <c r="L61" s="114"/>
      <c r="M61" s="124"/>
      <c r="N61" s="124"/>
      <c r="O61" s="124"/>
      <c r="P61" s="124"/>
      <c r="Q61" s="114"/>
      <c r="R61" s="124"/>
      <c r="S61" s="124"/>
      <c r="T61" s="124"/>
      <c r="U61" s="124"/>
    </row>
    <row r="62" spans="1:53" x14ac:dyDescent="0.25">
      <c r="A62" s="120"/>
      <c r="B62" s="344"/>
      <c r="C62" s="345"/>
      <c r="D62" s="348"/>
      <c r="E62" s="348"/>
      <c r="F62" s="354"/>
      <c r="G62" s="126" t="s">
        <v>235</v>
      </c>
      <c r="H62" s="125" t="s">
        <v>235</v>
      </c>
      <c r="I62" s="125" t="s">
        <v>235</v>
      </c>
      <c r="J62" s="125" t="s">
        <v>235</v>
      </c>
      <c r="K62" s="125" t="s">
        <v>235</v>
      </c>
      <c r="L62" s="126" t="s">
        <v>235</v>
      </c>
      <c r="M62" s="125" t="s">
        <v>235</v>
      </c>
      <c r="N62" s="125" t="s">
        <v>235</v>
      </c>
      <c r="O62" s="125" t="s">
        <v>235</v>
      </c>
      <c r="P62" s="125" t="s">
        <v>235</v>
      </c>
      <c r="Q62" s="126" t="s">
        <v>235</v>
      </c>
      <c r="R62" s="125" t="s">
        <v>235</v>
      </c>
      <c r="S62" s="125" t="s">
        <v>235</v>
      </c>
      <c r="T62" s="125" t="s">
        <v>235</v>
      </c>
      <c r="U62" s="125" t="s">
        <v>235</v>
      </c>
    </row>
    <row r="63" spans="1:53" x14ac:dyDescent="0.25">
      <c r="A63" s="120"/>
      <c r="B63" s="344"/>
      <c r="C63" s="345"/>
      <c r="D63" s="348" t="s">
        <v>21</v>
      </c>
      <c r="E63" s="348"/>
      <c r="F63" s="354" t="s">
        <v>21</v>
      </c>
      <c r="G63" s="114"/>
      <c r="H63" s="124"/>
      <c r="I63" s="124"/>
      <c r="J63" s="124"/>
      <c r="K63" s="124"/>
      <c r="L63" s="114"/>
      <c r="M63" s="124"/>
      <c r="N63" s="124"/>
      <c r="O63" s="124"/>
      <c r="P63" s="124"/>
      <c r="Q63" s="114"/>
      <c r="R63" s="124"/>
      <c r="S63" s="124"/>
      <c r="T63" s="124"/>
      <c r="U63" s="124"/>
    </row>
    <row r="64" spans="1:53" x14ac:dyDescent="0.25">
      <c r="A64" s="120"/>
      <c r="B64" s="346"/>
      <c r="C64" s="347"/>
      <c r="D64" s="348"/>
      <c r="E64" s="348"/>
      <c r="F64" s="354"/>
      <c r="G64" s="125" t="s">
        <v>235</v>
      </c>
      <c r="H64" s="125" t="s">
        <v>235</v>
      </c>
      <c r="I64" s="125" t="s">
        <v>235</v>
      </c>
      <c r="J64" s="125" t="s">
        <v>235</v>
      </c>
      <c r="K64" s="125" t="s">
        <v>235</v>
      </c>
      <c r="L64" s="125" t="s">
        <v>235</v>
      </c>
      <c r="M64" s="125" t="s">
        <v>235</v>
      </c>
      <c r="N64" s="125" t="s">
        <v>235</v>
      </c>
      <c r="O64" s="125" t="s">
        <v>235</v>
      </c>
      <c r="P64" s="125" t="s">
        <v>235</v>
      </c>
      <c r="Q64" s="125" t="s">
        <v>235</v>
      </c>
      <c r="R64" s="125" t="s">
        <v>235</v>
      </c>
      <c r="S64" s="125" t="s">
        <v>235</v>
      </c>
      <c r="T64" s="125" t="s">
        <v>235</v>
      </c>
      <c r="U64" s="125" t="s">
        <v>235</v>
      </c>
    </row>
    <row r="65" spans="1:53" ht="40.5" customHeight="1" x14ac:dyDescent="0.25">
      <c r="A65" s="120"/>
      <c r="B65" s="274" t="s">
        <v>5</v>
      </c>
      <c r="C65" s="274"/>
      <c r="D65" s="341" t="s">
        <v>22</v>
      </c>
      <c r="E65" s="341"/>
      <c r="F65" s="341"/>
      <c r="G65" s="341"/>
      <c r="H65" s="341"/>
      <c r="I65" s="341"/>
      <c r="J65" s="341"/>
      <c r="K65" s="341"/>
      <c r="L65" s="341"/>
      <c r="M65" s="341"/>
      <c r="N65" s="341"/>
      <c r="O65" s="341"/>
      <c r="P65" s="341"/>
      <c r="Q65" s="341"/>
      <c r="R65" s="341"/>
      <c r="S65" s="341"/>
      <c r="T65" s="341"/>
      <c r="U65" s="341"/>
      <c r="BA65" s="136" t="str">
        <f>D65</f>
        <v>Explain here</v>
      </c>
    </row>
    <row r="66" spans="1:53" ht="21" customHeight="1" x14ac:dyDescent="0.25">
      <c r="A66" s="120"/>
      <c r="B66" s="331" t="s">
        <v>8</v>
      </c>
      <c r="C66" s="331"/>
      <c r="D66" s="331"/>
      <c r="E66" s="331"/>
      <c r="F66" s="331"/>
      <c r="G66" s="331"/>
      <c r="H66" s="331"/>
      <c r="I66" s="331"/>
      <c r="J66" s="331"/>
      <c r="K66" s="331"/>
      <c r="L66" s="331"/>
      <c r="M66" s="331"/>
      <c r="N66" s="331"/>
      <c r="O66" s="331"/>
      <c r="P66" s="331"/>
      <c r="Q66" s="331"/>
      <c r="R66" s="331"/>
      <c r="S66" s="331"/>
      <c r="T66" s="331"/>
      <c r="U66" s="331"/>
    </row>
    <row r="67" spans="1:53" ht="16.5" customHeight="1" x14ac:dyDescent="0.25">
      <c r="A67" s="120"/>
      <c r="B67" s="375" t="s">
        <v>7</v>
      </c>
      <c r="C67" s="375"/>
      <c r="D67" s="339" t="s">
        <v>116</v>
      </c>
      <c r="E67" s="339"/>
      <c r="F67" s="339" t="s">
        <v>46</v>
      </c>
      <c r="G67" s="294" t="s">
        <v>236</v>
      </c>
      <c r="H67" s="294"/>
      <c r="I67" s="294"/>
      <c r="J67" s="294"/>
      <c r="K67" s="294"/>
      <c r="L67" s="319">
        <v>2030</v>
      </c>
      <c r="M67" s="319"/>
      <c r="N67" s="319"/>
      <c r="O67" s="319"/>
      <c r="P67" s="319"/>
      <c r="Q67" s="294">
        <v>2050</v>
      </c>
      <c r="R67" s="294"/>
      <c r="S67" s="294"/>
      <c r="T67" s="294"/>
      <c r="U67" s="294"/>
    </row>
    <row r="68" spans="1:53" ht="15.75" customHeight="1" x14ac:dyDescent="0.25">
      <c r="A68" s="120"/>
      <c r="B68" s="375"/>
      <c r="C68" s="375"/>
      <c r="D68" s="339"/>
      <c r="E68" s="339"/>
      <c r="F68" s="339"/>
      <c r="G68" s="87" t="s">
        <v>240</v>
      </c>
      <c r="H68" s="87" t="s">
        <v>117</v>
      </c>
      <c r="I68" s="87" t="s">
        <v>118</v>
      </c>
      <c r="J68" s="87" t="s">
        <v>119</v>
      </c>
      <c r="K68" s="87" t="s">
        <v>120</v>
      </c>
      <c r="L68" s="88" t="s">
        <v>240</v>
      </c>
      <c r="M68" s="88" t="s">
        <v>117</v>
      </c>
      <c r="N68" s="88" t="s">
        <v>118</v>
      </c>
      <c r="O68" s="88" t="s">
        <v>119</v>
      </c>
      <c r="P68" s="88" t="s">
        <v>120</v>
      </c>
      <c r="Q68" s="87" t="s">
        <v>240</v>
      </c>
      <c r="R68" s="87" t="s">
        <v>117</v>
      </c>
      <c r="S68" s="87" t="s">
        <v>118</v>
      </c>
      <c r="T68" s="87" t="s">
        <v>119</v>
      </c>
      <c r="U68" s="87" t="s">
        <v>120</v>
      </c>
    </row>
    <row r="69" spans="1:53" ht="15.75" customHeight="1" x14ac:dyDescent="0.25">
      <c r="A69" s="120"/>
      <c r="B69" s="375"/>
      <c r="C69" s="375"/>
      <c r="D69" s="348" t="s">
        <v>109</v>
      </c>
      <c r="E69" s="348"/>
      <c r="F69" s="354" t="s">
        <v>109</v>
      </c>
      <c r="G69" s="114"/>
      <c r="H69" s="124"/>
      <c r="I69" s="124"/>
      <c r="J69" s="124"/>
      <c r="K69" s="124"/>
      <c r="L69" s="114"/>
      <c r="M69" s="124"/>
      <c r="N69" s="124"/>
      <c r="O69" s="124"/>
      <c r="P69" s="124"/>
      <c r="Q69" s="114"/>
      <c r="R69" s="124"/>
      <c r="S69" s="124"/>
      <c r="T69" s="124"/>
      <c r="U69" s="124"/>
    </row>
    <row r="70" spans="1:53" ht="15.75" customHeight="1" x14ac:dyDescent="0.25">
      <c r="A70" s="120"/>
      <c r="B70" s="375"/>
      <c r="C70" s="375"/>
      <c r="D70" s="348"/>
      <c r="E70" s="348"/>
      <c r="F70" s="354"/>
      <c r="G70" s="126" t="s">
        <v>235</v>
      </c>
      <c r="H70" s="125" t="s">
        <v>235</v>
      </c>
      <c r="I70" s="125" t="s">
        <v>235</v>
      </c>
      <c r="J70" s="125" t="s">
        <v>235</v>
      </c>
      <c r="K70" s="125" t="s">
        <v>235</v>
      </c>
      <c r="L70" s="126" t="s">
        <v>235</v>
      </c>
      <c r="M70" s="125" t="s">
        <v>235</v>
      </c>
      <c r="N70" s="125" t="s">
        <v>235</v>
      </c>
      <c r="O70" s="125" t="s">
        <v>235</v>
      </c>
      <c r="P70" s="125" t="s">
        <v>235</v>
      </c>
      <c r="Q70" s="126" t="s">
        <v>235</v>
      </c>
      <c r="R70" s="125" t="s">
        <v>235</v>
      </c>
      <c r="S70" s="125" t="s">
        <v>235</v>
      </c>
      <c r="T70" s="125" t="s">
        <v>235</v>
      </c>
      <c r="U70" s="125" t="s">
        <v>235</v>
      </c>
    </row>
    <row r="71" spans="1:53" ht="15.75" customHeight="1" x14ac:dyDescent="0.25">
      <c r="A71" s="120"/>
      <c r="B71" s="375"/>
      <c r="C71" s="375"/>
      <c r="D71" s="348" t="s">
        <v>109</v>
      </c>
      <c r="E71" s="348"/>
      <c r="F71" s="354" t="s">
        <v>109</v>
      </c>
      <c r="G71" s="114"/>
      <c r="H71" s="124"/>
      <c r="I71" s="124"/>
      <c r="J71" s="124"/>
      <c r="K71" s="124"/>
      <c r="L71" s="114"/>
      <c r="M71" s="124"/>
      <c r="N71" s="124"/>
      <c r="O71" s="124"/>
      <c r="P71" s="124"/>
      <c r="Q71" s="114"/>
      <c r="R71" s="124"/>
      <c r="S71" s="124"/>
      <c r="T71" s="124"/>
      <c r="U71" s="124"/>
    </row>
    <row r="72" spans="1:53" ht="15.75" customHeight="1" x14ac:dyDescent="0.25">
      <c r="A72" s="120"/>
      <c r="B72" s="375"/>
      <c r="C72" s="375"/>
      <c r="D72" s="348"/>
      <c r="E72" s="348"/>
      <c r="F72" s="354"/>
      <c r="G72" s="125" t="s">
        <v>235</v>
      </c>
      <c r="H72" s="125" t="s">
        <v>235</v>
      </c>
      <c r="I72" s="125" t="s">
        <v>235</v>
      </c>
      <c r="J72" s="125" t="s">
        <v>235</v>
      </c>
      <c r="K72" s="125" t="s">
        <v>235</v>
      </c>
      <c r="L72" s="125" t="s">
        <v>235</v>
      </c>
      <c r="M72" s="125" t="s">
        <v>235</v>
      </c>
      <c r="N72" s="125" t="s">
        <v>235</v>
      </c>
      <c r="O72" s="125" t="s">
        <v>235</v>
      </c>
      <c r="P72" s="125" t="s">
        <v>235</v>
      </c>
      <c r="Q72" s="125" t="s">
        <v>235</v>
      </c>
      <c r="R72" s="125" t="s">
        <v>235</v>
      </c>
      <c r="S72" s="125" t="s">
        <v>235</v>
      </c>
      <c r="T72" s="125" t="s">
        <v>235</v>
      </c>
      <c r="U72" s="125" t="s">
        <v>235</v>
      </c>
    </row>
    <row r="73" spans="1:53" ht="15.75" customHeight="1" x14ac:dyDescent="0.25">
      <c r="A73" s="120"/>
      <c r="B73" s="375"/>
      <c r="C73" s="375"/>
      <c r="D73" s="348" t="s">
        <v>109</v>
      </c>
      <c r="E73" s="348"/>
      <c r="F73" s="354" t="s">
        <v>109</v>
      </c>
      <c r="G73" s="114"/>
      <c r="H73" s="124"/>
      <c r="I73" s="124"/>
      <c r="J73" s="124"/>
      <c r="K73" s="124"/>
      <c r="L73" s="114"/>
      <c r="M73" s="124"/>
      <c r="N73" s="124"/>
      <c r="O73" s="124"/>
      <c r="P73" s="124"/>
      <c r="Q73" s="114"/>
      <c r="R73" s="124"/>
      <c r="S73" s="124"/>
      <c r="T73" s="124"/>
      <c r="U73" s="124"/>
    </row>
    <row r="74" spans="1:53" ht="15.75" customHeight="1" x14ac:dyDescent="0.25">
      <c r="A74" s="120"/>
      <c r="B74" s="375"/>
      <c r="C74" s="375"/>
      <c r="D74" s="348"/>
      <c r="E74" s="348"/>
      <c r="F74" s="354"/>
      <c r="G74" s="125" t="s">
        <v>235</v>
      </c>
      <c r="H74" s="125" t="s">
        <v>235</v>
      </c>
      <c r="I74" s="125" t="s">
        <v>235</v>
      </c>
      <c r="J74" s="125" t="s">
        <v>235</v>
      </c>
      <c r="K74" s="125" t="s">
        <v>235</v>
      </c>
      <c r="L74" s="125" t="s">
        <v>235</v>
      </c>
      <c r="M74" s="125" t="s">
        <v>235</v>
      </c>
      <c r="N74" s="125" t="s">
        <v>235</v>
      </c>
      <c r="O74" s="125" t="s">
        <v>235</v>
      </c>
      <c r="P74" s="125" t="s">
        <v>235</v>
      </c>
      <c r="Q74" s="125" t="s">
        <v>235</v>
      </c>
      <c r="R74" s="125" t="s">
        <v>235</v>
      </c>
      <c r="S74" s="125" t="s">
        <v>235</v>
      </c>
      <c r="T74" s="125" t="s">
        <v>235</v>
      </c>
      <c r="U74" s="125" t="s">
        <v>235</v>
      </c>
    </row>
    <row r="75" spans="1:53" ht="15.75" customHeight="1" x14ac:dyDescent="0.25">
      <c r="A75" s="120"/>
      <c r="B75" s="375"/>
      <c r="C75" s="375"/>
      <c r="D75" s="348" t="s">
        <v>109</v>
      </c>
      <c r="E75" s="348"/>
      <c r="F75" s="354" t="s">
        <v>109</v>
      </c>
      <c r="G75" s="114"/>
      <c r="H75" s="124"/>
      <c r="I75" s="124"/>
      <c r="J75" s="124"/>
      <c r="K75" s="124"/>
      <c r="L75" s="114"/>
      <c r="M75" s="124"/>
      <c r="N75" s="124"/>
      <c r="O75" s="124"/>
      <c r="P75" s="124"/>
      <c r="Q75" s="114"/>
      <c r="R75" s="124"/>
      <c r="S75" s="124"/>
      <c r="T75" s="124"/>
      <c r="U75" s="124"/>
    </row>
    <row r="76" spans="1:53" ht="16.5" customHeight="1" x14ac:dyDescent="0.25">
      <c r="A76" s="120"/>
      <c r="B76" s="375"/>
      <c r="C76" s="375"/>
      <c r="D76" s="348"/>
      <c r="E76" s="348"/>
      <c r="F76" s="354"/>
      <c r="G76" s="125" t="s">
        <v>235</v>
      </c>
      <c r="H76" s="125" t="s">
        <v>235</v>
      </c>
      <c r="I76" s="125" t="s">
        <v>235</v>
      </c>
      <c r="J76" s="125" t="s">
        <v>235</v>
      </c>
      <c r="K76" s="125" t="s">
        <v>235</v>
      </c>
      <c r="L76" s="125" t="s">
        <v>235</v>
      </c>
      <c r="M76" s="125" t="s">
        <v>235</v>
      </c>
      <c r="N76" s="125" t="s">
        <v>235</v>
      </c>
      <c r="O76" s="125" t="s">
        <v>235</v>
      </c>
      <c r="P76" s="125" t="s">
        <v>235</v>
      </c>
      <c r="Q76" s="125" t="s">
        <v>235</v>
      </c>
      <c r="R76" s="125" t="s">
        <v>235</v>
      </c>
      <c r="S76" s="125" t="s">
        <v>235</v>
      </c>
      <c r="T76" s="125" t="s">
        <v>235</v>
      </c>
      <c r="U76" s="125" t="s">
        <v>235</v>
      </c>
    </row>
    <row r="77" spans="1:53" ht="40.5" customHeight="1" x14ac:dyDescent="0.25">
      <c r="A77" s="120"/>
      <c r="B77" s="274" t="s">
        <v>6</v>
      </c>
      <c r="C77" s="274"/>
      <c r="D77" s="372" t="s">
        <v>290</v>
      </c>
      <c r="E77" s="373"/>
      <c r="F77" s="373"/>
      <c r="G77" s="373"/>
      <c r="H77" s="373"/>
      <c r="I77" s="373"/>
      <c r="J77" s="373"/>
      <c r="K77" s="373"/>
      <c r="L77" s="373"/>
      <c r="M77" s="373"/>
      <c r="N77" s="373"/>
      <c r="O77" s="373"/>
      <c r="P77" s="373"/>
      <c r="Q77" s="373"/>
      <c r="R77" s="373"/>
      <c r="S77" s="373"/>
      <c r="T77" s="373"/>
      <c r="U77" s="374"/>
      <c r="BA77" s="136" t="str">
        <f>D77</f>
        <v>Explain here (e.g. emission factors if calculated)</v>
      </c>
    </row>
    <row r="78" spans="1:53" ht="21" customHeight="1" x14ac:dyDescent="0.25">
      <c r="A78" s="120"/>
      <c r="B78" s="363" t="s">
        <v>143</v>
      </c>
      <c r="C78" s="364"/>
      <c r="D78" s="364"/>
      <c r="E78" s="364"/>
      <c r="F78" s="364"/>
      <c r="G78" s="364"/>
      <c r="H78" s="364"/>
      <c r="I78" s="364"/>
      <c r="J78" s="364"/>
      <c r="K78" s="364"/>
      <c r="L78" s="364"/>
      <c r="M78" s="364"/>
      <c r="N78" s="364"/>
      <c r="O78" s="364"/>
      <c r="P78" s="364"/>
      <c r="Q78" s="364"/>
      <c r="R78" s="364"/>
      <c r="S78" s="364"/>
      <c r="T78" s="364"/>
      <c r="U78" s="365"/>
    </row>
    <row r="79" spans="1:53" ht="15.75" customHeight="1" x14ac:dyDescent="0.25">
      <c r="A79" s="120"/>
      <c r="B79" s="335" t="s">
        <v>329</v>
      </c>
      <c r="C79" s="336"/>
      <c r="D79" s="366" t="s">
        <v>46</v>
      </c>
      <c r="E79" s="367"/>
      <c r="F79" s="368"/>
      <c r="G79" s="294" t="s">
        <v>236</v>
      </c>
      <c r="H79" s="294"/>
      <c r="I79" s="294"/>
      <c r="J79" s="294"/>
      <c r="K79" s="294"/>
      <c r="L79" s="319">
        <v>2030</v>
      </c>
      <c r="M79" s="319"/>
      <c r="N79" s="319"/>
      <c r="O79" s="319"/>
      <c r="P79" s="319"/>
      <c r="Q79" s="294">
        <v>2050</v>
      </c>
      <c r="R79" s="294"/>
      <c r="S79" s="294"/>
      <c r="T79" s="294"/>
      <c r="U79" s="294"/>
    </row>
    <row r="80" spans="1:53" x14ac:dyDescent="0.25">
      <c r="A80" s="120"/>
      <c r="B80" s="337"/>
      <c r="C80" s="338"/>
      <c r="D80" s="369"/>
      <c r="E80" s="370"/>
      <c r="F80" s="371"/>
      <c r="G80" s="87" t="s">
        <v>240</v>
      </c>
      <c r="H80" s="87" t="s">
        <v>117</v>
      </c>
      <c r="I80" s="87" t="s">
        <v>118</v>
      </c>
      <c r="J80" s="87" t="s">
        <v>119</v>
      </c>
      <c r="K80" s="87" t="s">
        <v>120</v>
      </c>
      <c r="L80" s="88" t="s">
        <v>240</v>
      </c>
      <c r="M80" s="88" t="s">
        <v>117</v>
      </c>
      <c r="N80" s="88" t="s">
        <v>118</v>
      </c>
      <c r="O80" s="88" t="s">
        <v>119</v>
      </c>
      <c r="P80" s="88" t="s">
        <v>120</v>
      </c>
      <c r="Q80" s="87" t="s">
        <v>240</v>
      </c>
      <c r="R80" s="87" t="s">
        <v>117</v>
      </c>
      <c r="S80" s="87" t="s">
        <v>118</v>
      </c>
      <c r="T80" s="87" t="s">
        <v>119</v>
      </c>
      <c r="U80" s="87" t="s">
        <v>120</v>
      </c>
    </row>
    <row r="81" spans="1:53" x14ac:dyDescent="0.25">
      <c r="A81" s="120"/>
      <c r="B81" s="376" t="s">
        <v>456</v>
      </c>
      <c r="C81" s="377"/>
      <c r="D81" s="310" t="s">
        <v>12</v>
      </c>
      <c r="E81" s="310"/>
      <c r="F81" s="310"/>
      <c r="G81" s="114">
        <v>100</v>
      </c>
      <c r="H81" s="124"/>
      <c r="I81" s="124"/>
      <c r="J81" s="124"/>
      <c r="K81" s="124"/>
      <c r="L81" s="114"/>
      <c r="M81" s="124"/>
      <c r="N81" s="124"/>
      <c r="O81" s="124"/>
      <c r="P81" s="124"/>
      <c r="Q81" s="114"/>
      <c r="R81" s="124"/>
      <c r="S81" s="124"/>
      <c r="T81" s="124"/>
      <c r="U81" s="124"/>
    </row>
    <row r="82" spans="1:53" x14ac:dyDescent="0.25">
      <c r="A82" s="120"/>
      <c r="B82" s="378"/>
      <c r="C82" s="379"/>
      <c r="D82" s="310"/>
      <c r="E82" s="310"/>
      <c r="F82" s="310"/>
      <c r="G82" s="126" t="s">
        <v>455</v>
      </c>
      <c r="H82" s="125" t="s">
        <v>235</v>
      </c>
      <c r="I82" s="125" t="s">
        <v>235</v>
      </c>
      <c r="J82" s="125" t="s">
        <v>235</v>
      </c>
      <c r="K82" s="125" t="s">
        <v>235</v>
      </c>
      <c r="L82" s="126" t="s">
        <v>235</v>
      </c>
      <c r="M82" s="125" t="s">
        <v>235</v>
      </c>
      <c r="N82" s="125" t="s">
        <v>235</v>
      </c>
      <c r="O82" s="125" t="s">
        <v>235</v>
      </c>
      <c r="P82" s="125" t="s">
        <v>235</v>
      </c>
      <c r="Q82" s="126" t="s">
        <v>235</v>
      </c>
      <c r="R82" s="125" t="s">
        <v>235</v>
      </c>
      <c r="S82" s="125" t="s">
        <v>235</v>
      </c>
      <c r="T82" s="125" t="s">
        <v>235</v>
      </c>
      <c r="U82" s="125" t="s">
        <v>235</v>
      </c>
    </row>
    <row r="83" spans="1:53" x14ac:dyDescent="0.25">
      <c r="A83" s="120"/>
      <c r="B83" s="376" t="s">
        <v>447</v>
      </c>
      <c r="C83" s="377"/>
      <c r="D83" s="310" t="s">
        <v>453</v>
      </c>
      <c r="E83" s="310"/>
      <c r="F83" s="310"/>
      <c r="G83" s="114"/>
      <c r="H83" s="124"/>
      <c r="I83" s="124"/>
      <c r="J83" s="124"/>
      <c r="K83" s="124"/>
      <c r="L83" s="114"/>
      <c r="M83" s="124"/>
      <c r="N83" s="124"/>
      <c r="O83" s="124"/>
      <c r="P83" s="124"/>
      <c r="Q83" s="114"/>
      <c r="R83" s="124"/>
      <c r="S83" s="124"/>
      <c r="T83" s="124"/>
      <c r="U83" s="124"/>
    </row>
    <row r="84" spans="1:53" x14ac:dyDescent="0.25">
      <c r="A84" s="120"/>
      <c r="B84" s="378"/>
      <c r="C84" s="379"/>
      <c r="D84" s="310"/>
      <c r="E84" s="310"/>
      <c r="F84" s="310"/>
      <c r="G84" s="125" t="s">
        <v>448</v>
      </c>
      <c r="H84" s="125" t="s">
        <v>235</v>
      </c>
      <c r="I84" s="125" t="s">
        <v>235</v>
      </c>
      <c r="J84" s="125" t="s">
        <v>235</v>
      </c>
      <c r="K84" s="125" t="s">
        <v>235</v>
      </c>
      <c r="L84" s="125" t="s">
        <v>235</v>
      </c>
      <c r="M84" s="125" t="s">
        <v>235</v>
      </c>
      <c r="N84" s="125" t="s">
        <v>235</v>
      </c>
      <c r="O84" s="125" t="s">
        <v>235</v>
      </c>
      <c r="P84" s="125" t="s">
        <v>235</v>
      </c>
      <c r="Q84" s="125" t="s">
        <v>235</v>
      </c>
      <c r="R84" s="125" t="s">
        <v>235</v>
      </c>
      <c r="S84" s="125" t="s">
        <v>235</v>
      </c>
      <c r="T84" s="125" t="s">
        <v>235</v>
      </c>
      <c r="U84" s="125" t="s">
        <v>235</v>
      </c>
    </row>
    <row r="85" spans="1:53" x14ac:dyDescent="0.25">
      <c r="A85" s="120"/>
      <c r="B85" s="376" t="s">
        <v>449</v>
      </c>
      <c r="C85" s="377"/>
      <c r="D85" s="310" t="s">
        <v>453</v>
      </c>
      <c r="E85" s="310"/>
      <c r="F85" s="310"/>
      <c r="G85" s="114">
        <v>3</v>
      </c>
      <c r="H85" s="124">
        <v>2</v>
      </c>
      <c r="I85" s="124">
        <v>6</v>
      </c>
      <c r="J85" s="124"/>
      <c r="K85" s="124"/>
      <c r="L85" s="114"/>
      <c r="M85" s="124"/>
      <c r="N85" s="124"/>
      <c r="O85" s="124"/>
      <c r="P85" s="124"/>
      <c r="Q85" s="114"/>
      <c r="R85" s="124"/>
      <c r="S85" s="124"/>
      <c r="T85" s="124"/>
      <c r="U85" s="124"/>
    </row>
    <row r="86" spans="1:53" x14ac:dyDescent="0.25">
      <c r="A86" s="120"/>
      <c r="B86" s="378"/>
      <c r="C86" s="379"/>
      <c r="D86" s="310"/>
      <c r="E86" s="310"/>
      <c r="F86" s="310"/>
      <c r="G86" s="125" t="s">
        <v>383</v>
      </c>
      <c r="H86" s="125" t="s">
        <v>383</v>
      </c>
      <c r="I86" s="125" t="s">
        <v>383</v>
      </c>
      <c r="J86" s="125" t="s">
        <v>235</v>
      </c>
      <c r="K86" s="125" t="s">
        <v>235</v>
      </c>
      <c r="L86" s="125" t="s">
        <v>235</v>
      </c>
      <c r="M86" s="125" t="s">
        <v>235</v>
      </c>
      <c r="N86" s="125" t="s">
        <v>235</v>
      </c>
      <c r="O86" s="125" t="s">
        <v>235</v>
      </c>
      <c r="P86" s="125" t="s">
        <v>235</v>
      </c>
      <c r="Q86" s="125" t="s">
        <v>235</v>
      </c>
      <c r="R86" s="125" t="s">
        <v>235</v>
      </c>
      <c r="S86" s="125" t="s">
        <v>235</v>
      </c>
      <c r="T86" s="125" t="s">
        <v>235</v>
      </c>
      <c r="U86" s="125" t="s">
        <v>235</v>
      </c>
    </row>
    <row r="87" spans="1:53" x14ac:dyDescent="0.25">
      <c r="A87" s="120"/>
      <c r="B87" s="376" t="s">
        <v>450</v>
      </c>
      <c r="C87" s="377"/>
      <c r="D87" s="310" t="s">
        <v>451</v>
      </c>
      <c r="E87" s="310"/>
      <c r="F87" s="310"/>
      <c r="G87" s="195">
        <v>0</v>
      </c>
      <c r="H87" s="124"/>
      <c r="I87" s="124"/>
      <c r="J87" s="124"/>
      <c r="K87" s="124"/>
      <c r="L87" s="114"/>
      <c r="M87" s="124"/>
      <c r="N87" s="124"/>
      <c r="O87" s="124"/>
      <c r="P87" s="124"/>
      <c r="Q87" s="114"/>
      <c r="R87" s="124"/>
      <c r="S87" s="124"/>
      <c r="T87" s="124"/>
      <c r="U87" s="124"/>
    </row>
    <row r="88" spans="1:53" x14ac:dyDescent="0.25">
      <c r="A88" s="120"/>
      <c r="B88" s="378"/>
      <c r="C88" s="379"/>
      <c r="D88" s="310"/>
      <c r="E88" s="310"/>
      <c r="F88" s="310"/>
      <c r="G88" s="125" t="s">
        <v>452</v>
      </c>
      <c r="H88" s="125" t="s">
        <v>235</v>
      </c>
      <c r="I88" s="125" t="s">
        <v>235</v>
      </c>
      <c r="J88" s="125" t="s">
        <v>235</v>
      </c>
      <c r="K88" s="125" t="s">
        <v>235</v>
      </c>
      <c r="L88" s="125" t="s">
        <v>235</v>
      </c>
      <c r="M88" s="125" t="s">
        <v>235</v>
      </c>
      <c r="N88" s="125" t="s">
        <v>235</v>
      </c>
      <c r="O88" s="125" t="s">
        <v>235</v>
      </c>
      <c r="P88" s="125" t="s">
        <v>235</v>
      </c>
      <c r="Q88" s="125" t="s">
        <v>235</v>
      </c>
      <c r="R88" s="125" t="s">
        <v>235</v>
      </c>
      <c r="S88" s="125" t="s">
        <v>235</v>
      </c>
      <c r="T88" s="125" t="s">
        <v>235</v>
      </c>
      <c r="U88" s="125" t="s">
        <v>235</v>
      </c>
    </row>
    <row r="89" spans="1:53" ht="36.75" customHeight="1" x14ac:dyDescent="0.25">
      <c r="A89" s="120"/>
      <c r="B89" s="274" t="s">
        <v>252</v>
      </c>
      <c r="C89" s="274"/>
      <c r="D89" s="380" t="s">
        <v>473</v>
      </c>
      <c r="E89" s="373"/>
      <c r="F89" s="373"/>
      <c r="G89" s="373"/>
      <c r="H89" s="373"/>
      <c r="I89" s="373"/>
      <c r="J89" s="373"/>
      <c r="K89" s="373"/>
      <c r="L89" s="373"/>
      <c r="M89" s="373"/>
      <c r="N89" s="373"/>
      <c r="O89" s="373"/>
      <c r="P89" s="373"/>
      <c r="Q89" s="373"/>
      <c r="R89" s="373"/>
      <c r="S89" s="373"/>
      <c r="T89" s="373"/>
      <c r="U89" s="374"/>
    </row>
    <row r="90" spans="1:53" ht="21" customHeight="1" x14ac:dyDescent="0.25">
      <c r="A90" s="120"/>
      <c r="B90" s="363" t="s">
        <v>153</v>
      </c>
      <c r="C90" s="364"/>
      <c r="D90" s="364"/>
      <c r="E90" s="364"/>
      <c r="F90" s="364"/>
      <c r="G90" s="364"/>
      <c r="H90" s="364"/>
      <c r="I90" s="364"/>
      <c r="J90" s="364"/>
      <c r="K90" s="364"/>
      <c r="L90" s="364"/>
      <c r="M90" s="364"/>
      <c r="N90" s="364"/>
      <c r="O90" s="364"/>
      <c r="P90" s="364"/>
      <c r="Q90" s="364"/>
      <c r="R90" s="364"/>
      <c r="S90" s="364"/>
      <c r="T90" s="364"/>
      <c r="U90" s="365"/>
    </row>
    <row r="91" spans="1:53" ht="15" customHeight="1" x14ac:dyDescent="0.25">
      <c r="A91" s="120"/>
      <c r="B91" s="99">
        <v>1</v>
      </c>
      <c r="C91" s="381" t="s">
        <v>466</v>
      </c>
      <c r="D91" s="381"/>
      <c r="E91" s="381"/>
      <c r="F91" s="381"/>
      <c r="G91" s="381"/>
      <c r="H91" s="381"/>
      <c r="I91" s="381"/>
      <c r="J91" s="381"/>
      <c r="K91" s="381"/>
      <c r="L91" s="381"/>
      <c r="M91" s="381"/>
      <c r="N91" s="381"/>
      <c r="O91" s="381"/>
      <c r="P91" s="381"/>
      <c r="Q91" s="381"/>
      <c r="R91" s="381"/>
      <c r="S91" s="381"/>
      <c r="T91" s="381"/>
      <c r="U91" s="381"/>
      <c r="BA91" s="136" t="str">
        <f>C91</f>
        <v>Luo et al. (2015). Overview of current development in electrical energy storage technologies and the application potential in power system operation</v>
      </c>
    </row>
    <row r="92" spans="1:53" ht="15" customHeight="1" x14ac:dyDescent="0.25">
      <c r="A92" s="120"/>
      <c r="B92" s="99">
        <v>2</v>
      </c>
      <c r="C92" s="385" t="s">
        <v>465</v>
      </c>
      <c r="D92" s="386"/>
      <c r="E92" s="386"/>
      <c r="F92" s="386"/>
      <c r="G92" s="386"/>
      <c r="H92" s="386"/>
      <c r="I92" s="386"/>
      <c r="J92" s="386"/>
      <c r="K92" s="386"/>
      <c r="L92" s="386"/>
      <c r="M92" s="386"/>
      <c r="N92" s="386"/>
      <c r="O92" s="386"/>
      <c r="P92" s="386"/>
      <c r="Q92" s="386"/>
      <c r="R92" s="386"/>
      <c r="S92" s="386"/>
      <c r="T92" s="386"/>
      <c r="U92" s="387"/>
      <c r="BA92" s="136" t="str">
        <f t="shared" ref="BA92:BA101" si="0">C92</f>
        <v>IRENA (2015). Renewables and Electricity Storage: a technology roadmap for REmap 2030</v>
      </c>
    </row>
    <row r="93" spans="1:53" ht="15" customHeight="1" x14ac:dyDescent="0.25">
      <c r="A93" s="120"/>
      <c r="B93" s="99">
        <v>3</v>
      </c>
      <c r="C93" s="385" t="s">
        <v>464</v>
      </c>
      <c r="D93" s="386"/>
      <c r="E93" s="386"/>
      <c r="F93" s="386"/>
      <c r="G93" s="386"/>
      <c r="H93" s="386"/>
      <c r="I93" s="386"/>
      <c r="J93" s="386"/>
      <c r="K93" s="386"/>
      <c r="L93" s="386"/>
      <c r="M93" s="386"/>
      <c r="N93" s="386"/>
      <c r="O93" s="386"/>
      <c r="P93" s="386"/>
      <c r="Q93" s="386"/>
      <c r="R93" s="386"/>
      <c r="S93" s="386"/>
      <c r="T93" s="386"/>
      <c r="U93" s="387"/>
      <c r="BA93" s="136" t="str">
        <f t="shared" si="0"/>
        <v>Chen et al (2009). Progress in electrical energy storage system: A critical review</v>
      </c>
    </row>
    <row r="94" spans="1:53" ht="15" customHeight="1" x14ac:dyDescent="0.25">
      <c r="A94" s="120"/>
      <c r="B94" s="99">
        <v>4</v>
      </c>
      <c r="C94" s="385" t="s">
        <v>463</v>
      </c>
      <c r="D94" s="386"/>
      <c r="E94" s="386"/>
      <c r="F94" s="386"/>
      <c r="G94" s="386"/>
      <c r="H94" s="386"/>
      <c r="I94" s="386"/>
      <c r="J94" s="386"/>
      <c r="K94" s="386"/>
      <c r="L94" s="386"/>
      <c r="M94" s="386"/>
      <c r="N94" s="386"/>
      <c r="O94" s="386"/>
      <c r="P94" s="386"/>
      <c r="Q94" s="386"/>
      <c r="R94" s="386"/>
      <c r="S94" s="386"/>
      <c r="T94" s="386"/>
      <c r="U94" s="387"/>
      <c r="BA94" s="136" t="str">
        <f t="shared" si="0"/>
        <v>IRENA (2017). Electricity Storage Costs</v>
      </c>
    </row>
    <row r="95" spans="1:53" ht="15" customHeight="1" x14ac:dyDescent="0.25">
      <c r="A95" s="120"/>
      <c r="B95" s="99">
        <v>5</v>
      </c>
      <c r="C95" s="385" t="s">
        <v>454</v>
      </c>
      <c r="D95" s="386"/>
      <c r="E95" s="386"/>
      <c r="F95" s="386"/>
      <c r="G95" s="386"/>
      <c r="H95" s="386"/>
      <c r="I95" s="386"/>
      <c r="J95" s="386"/>
      <c r="K95" s="386"/>
      <c r="L95" s="386"/>
      <c r="M95" s="386"/>
      <c r="N95" s="386"/>
      <c r="O95" s="386"/>
      <c r="P95" s="386"/>
      <c r="Q95" s="386"/>
      <c r="R95" s="386"/>
      <c r="S95" s="386"/>
      <c r="T95" s="386"/>
      <c r="U95" s="387"/>
      <c r="BA95" s="136" t="str">
        <f t="shared" si="0"/>
        <v>Sauer et al. (2007). Detailed cost calculations for stationary battery storage systems. Second International Renewable Energy Storage Conference (IRES II) Bonn, 19.-21.11.2007</v>
      </c>
    </row>
    <row r="96" spans="1:53" ht="15" customHeight="1" x14ac:dyDescent="0.25">
      <c r="A96" s="120"/>
      <c r="B96" s="99">
        <v>6</v>
      </c>
      <c r="C96" s="385" t="s">
        <v>462</v>
      </c>
      <c r="D96" s="386"/>
      <c r="E96" s="386"/>
      <c r="F96" s="386"/>
      <c r="G96" s="386"/>
      <c r="H96" s="386"/>
      <c r="I96" s="386"/>
      <c r="J96" s="386"/>
      <c r="K96" s="386"/>
      <c r="L96" s="386"/>
      <c r="M96" s="386"/>
      <c r="N96" s="386"/>
      <c r="O96" s="386"/>
      <c r="P96" s="386"/>
      <c r="Q96" s="386"/>
      <c r="R96" s="386"/>
      <c r="S96" s="386"/>
      <c r="T96" s="386"/>
      <c r="U96" s="387"/>
      <c r="BA96" s="136" t="str">
        <f t="shared" si="0"/>
        <v>DNV-KEMA (2013). Systems Analysis Power to Gas (Deliverable 1: Technology review)</v>
      </c>
    </row>
    <row r="97" spans="1:53" ht="15.75" thickBot="1" x14ac:dyDescent="0.3">
      <c r="A97" s="120"/>
      <c r="B97" s="99">
        <v>7</v>
      </c>
      <c r="C97" s="389" t="s">
        <v>461</v>
      </c>
      <c r="D97" s="390"/>
      <c r="E97" s="390"/>
      <c r="F97" s="390"/>
      <c r="G97" s="390"/>
      <c r="H97" s="390"/>
      <c r="I97" s="390"/>
      <c r="J97" s="390"/>
      <c r="K97" s="390"/>
      <c r="L97" s="390"/>
      <c r="M97" s="390"/>
      <c r="N97" s="390"/>
      <c r="O97" s="390"/>
      <c r="P97" s="390"/>
      <c r="Q97" s="390"/>
      <c r="R97" s="390"/>
      <c r="S97" s="390"/>
      <c r="T97" s="390"/>
      <c r="U97" s="391"/>
      <c r="BA97" s="136" t="str">
        <f t="shared" si="0"/>
        <v>SANDIA (2019). SANDIA Energy Storage Database accessed on January 18th 2019 (http://energystorageexchange.org/)</v>
      </c>
    </row>
    <row r="98" spans="1:53" x14ac:dyDescent="0.25">
      <c r="A98" s="120"/>
      <c r="B98" s="99">
        <v>8</v>
      </c>
      <c r="C98" s="382"/>
      <c r="D98" s="383"/>
      <c r="E98" s="383"/>
      <c r="F98" s="383"/>
      <c r="G98" s="383"/>
      <c r="H98" s="383"/>
      <c r="I98" s="383"/>
      <c r="J98" s="383"/>
      <c r="K98" s="383"/>
      <c r="L98" s="383"/>
      <c r="M98" s="383"/>
      <c r="N98" s="383"/>
      <c r="O98" s="383"/>
      <c r="P98" s="383"/>
      <c r="Q98" s="383"/>
      <c r="R98" s="383"/>
      <c r="S98" s="383"/>
      <c r="T98" s="383"/>
      <c r="U98" s="384"/>
      <c r="BA98" s="136">
        <f t="shared" si="0"/>
        <v>0</v>
      </c>
    </row>
    <row r="99" spans="1:53" x14ac:dyDescent="0.25">
      <c r="A99" s="120"/>
      <c r="B99" s="99">
        <v>9</v>
      </c>
      <c r="C99" s="385"/>
      <c r="D99" s="386"/>
      <c r="E99" s="386"/>
      <c r="F99" s="386"/>
      <c r="G99" s="386"/>
      <c r="H99" s="386"/>
      <c r="I99" s="386"/>
      <c r="J99" s="386"/>
      <c r="K99" s="386"/>
      <c r="L99" s="386"/>
      <c r="M99" s="386"/>
      <c r="N99" s="386"/>
      <c r="O99" s="386"/>
      <c r="P99" s="386"/>
      <c r="Q99" s="386"/>
      <c r="R99" s="386"/>
      <c r="S99" s="386"/>
      <c r="T99" s="386"/>
      <c r="U99" s="387"/>
      <c r="BA99" s="136">
        <f t="shared" si="0"/>
        <v>0</v>
      </c>
    </row>
    <row r="100" spans="1:53" x14ac:dyDescent="0.25">
      <c r="A100" s="120"/>
      <c r="B100" s="99">
        <v>10</v>
      </c>
      <c r="C100" s="381"/>
      <c r="D100" s="381"/>
      <c r="E100" s="381"/>
      <c r="F100" s="381"/>
      <c r="G100" s="381"/>
      <c r="H100" s="381"/>
      <c r="I100" s="381"/>
      <c r="J100" s="381"/>
      <c r="K100" s="381"/>
      <c r="L100" s="381"/>
      <c r="M100" s="381"/>
      <c r="N100" s="381"/>
      <c r="O100" s="381"/>
      <c r="P100" s="381"/>
      <c r="Q100" s="381"/>
      <c r="R100" s="381"/>
      <c r="S100" s="381"/>
      <c r="T100" s="381"/>
      <c r="U100" s="381"/>
      <c r="BA100" s="136">
        <f t="shared" si="0"/>
        <v>0</v>
      </c>
    </row>
    <row r="101" spans="1:53" x14ac:dyDescent="0.25">
      <c r="A101" s="120"/>
      <c r="B101" s="388" t="s">
        <v>242</v>
      </c>
      <c r="C101" s="381" t="s">
        <v>243</v>
      </c>
      <c r="D101" s="381"/>
      <c r="E101" s="381"/>
      <c r="F101" s="381"/>
      <c r="G101" s="381"/>
      <c r="H101" s="381"/>
      <c r="I101" s="381"/>
      <c r="J101" s="381"/>
      <c r="K101" s="381"/>
      <c r="L101" s="381"/>
      <c r="M101" s="381"/>
      <c r="N101" s="381"/>
      <c r="O101" s="381"/>
      <c r="P101" s="381"/>
      <c r="Q101" s="381"/>
      <c r="R101" s="381"/>
      <c r="S101" s="381"/>
      <c r="T101" s="381"/>
      <c r="U101" s="381"/>
      <c r="BA101" s="136" t="str">
        <f t="shared" si="0"/>
        <v>Add other sources here</v>
      </c>
    </row>
    <row r="102" spans="1:53" x14ac:dyDescent="0.25">
      <c r="A102" s="120"/>
      <c r="B102" s="388"/>
      <c r="C102" s="381"/>
      <c r="D102" s="381"/>
      <c r="E102" s="381"/>
      <c r="F102" s="381"/>
      <c r="G102" s="381"/>
      <c r="H102" s="381"/>
      <c r="I102" s="381"/>
      <c r="J102" s="381"/>
      <c r="K102" s="381"/>
      <c r="L102" s="381"/>
      <c r="M102" s="381"/>
      <c r="N102" s="381"/>
      <c r="O102" s="381"/>
      <c r="P102" s="381"/>
      <c r="Q102" s="381"/>
      <c r="R102" s="381"/>
      <c r="S102" s="381"/>
      <c r="T102" s="381"/>
      <c r="U102" s="381"/>
    </row>
    <row r="103" spans="1:53" x14ac:dyDescent="0.25">
      <c r="A103" s="120"/>
      <c r="B103" s="388"/>
      <c r="C103" s="381"/>
      <c r="D103" s="381"/>
      <c r="E103" s="381"/>
      <c r="F103" s="381"/>
      <c r="G103" s="381"/>
      <c r="H103" s="381"/>
      <c r="I103" s="381"/>
      <c r="J103" s="381"/>
      <c r="K103" s="381"/>
      <c r="L103" s="381"/>
      <c r="M103" s="381"/>
      <c r="N103" s="381"/>
      <c r="O103" s="381"/>
      <c r="P103" s="381"/>
      <c r="Q103" s="381"/>
      <c r="R103" s="381"/>
      <c r="S103" s="381"/>
      <c r="T103" s="381"/>
      <c r="U103" s="381"/>
    </row>
  </sheetData>
  <mergeCells count="147">
    <mergeCell ref="F21:F23"/>
    <mergeCell ref="F24:F25"/>
    <mergeCell ref="B89:C89"/>
    <mergeCell ref="D89:U89"/>
    <mergeCell ref="D81:F82"/>
    <mergeCell ref="D83:F84"/>
    <mergeCell ref="D85:F86"/>
    <mergeCell ref="D87:F88"/>
    <mergeCell ref="B81:C82"/>
    <mergeCell ref="B83:C84"/>
    <mergeCell ref="B85:C86"/>
    <mergeCell ref="B87:C88"/>
    <mergeCell ref="L47:P47"/>
    <mergeCell ref="B46:U46"/>
    <mergeCell ref="Q35:U35"/>
    <mergeCell ref="G35:K35"/>
    <mergeCell ref="L35:P35"/>
    <mergeCell ref="F51:F52"/>
    <mergeCell ref="D53:E54"/>
    <mergeCell ref="F53:F54"/>
    <mergeCell ref="D55:E56"/>
    <mergeCell ref="D45:U45"/>
    <mergeCell ref="B35:F36"/>
    <mergeCell ref="D37:D38"/>
    <mergeCell ref="C100:U100"/>
    <mergeCell ref="B31:C31"/>
    <mergeCell ref="F55:F56"/>
    <mergeCell ref="D26:K26"/>
    <mergeCell ref="D31:K31"/>
    <mergeCell ref="D32:K32"/>
    <mergeCell ref="D33:K33"/>
    <mergeCell ref="F47:F48"/>
    <mergeCell ref="D47:E48"/>
    <mergeCell ref="G67:K67"/>
    <mergeCell ref="L67:P67"/>
    <mergeCell ref="Q67:U67"/>
    <mergeCell ref="G79:K79"/>
    <mergeCell ref="L79:P79"/>
    <mergeCell ref="Q79:U79"/>
    <mergeCell ref="B26:C26"/>
    <mergeCell ref="D39:D40"/>
    <mergeCell ref="E39:F40"/>
    <mergeCell ref="D41:D42"/>
    <mergeCell ref="E41:F42"/>
    <mergeCell ref="D43:D44"/>
    <mergeCell ref="E43:F44"/>
    <mergeCell ref="C99:U99"/>
    <mergeCell ref="B59:C64"/>
    <mergeCell ref="E37:F38"/>
    <mergeCell ref="D63:E64"/>
    <mergeCell ref="F63:F64"/>
    <mergeCell ref="B47:C48"/>
    <mergeCell ref="B49:C56"/>
    <mergeCell ref="C101:U103"/>
    <mergeCell ref="F69:F70"/>
    <mergeCell ref="D15:K16"/>
    <mergeCell ref="B17:C17"/>
    <mergeCell ref="D17:F17"/>
    <mergeCell ref="B15:C16"/>
    <mergeCell ref="B32:C32"/>
    <mergeCell ref="B30:C30"/>
    <mergeCell ref="B27:C27"/>
    <mergeCell ref="B24:C25"/>
    <mergeCell ref="Q59:U59"/>
    <mergeCell ref="D61:E62"/>
    <mergeCell ref="F61:F62"/>
    <mergeCell ref="B57:C57"/>
    <mergeCell ref="Q47:U47"/>
    <mergeCell ref="D49:E50"/>
    <mergeCell ref="F49:F50"/>
    <mergeCell ref="D51:E52"/>
    <mergeCell ref="B45:C45"/>
    <mergeCell ref="G47:K47"/>
    <mergeCell ref="B33:C33"/>
    <mergeCell ref="D18:F19"/>
    <mergeCell ref="D59:E60"/>
    <mergeCell ref="F59:F60"/>
    <mergeCell ref="B18:C19"/>
    <mergeCell ref="B37:C38"/>
    <mergeCell ref="B39:C40"/>
    <mergeCell ref="B41:C42"/>
    <mergeCell ref="B43:C44"/>
    <mergeCell ref="B34:U34"/>
    <mergeCell ref="D30:K30"/>
    <mergeCell ref="D27:K27"/>
    <mergeCell ref="G20:K20"/>
    <mergeCell ref="Q20:U20"/>
    <mergeCell ref="B21:C23"/>
    <mergeCell ref="D21:E23"/>
    <mergeCell ref="B20:C20"/>
    <mergeCell ref="D20:E20"/>
    <mergeCell ref="L20:P20"/>
    <mergeCell ref="D28:K28"/>
    <mergeCell ref="D29:K29"/>
    <mergeCell ref="B28:C28"/>
    <mergeCell ref="B29:C29"/>
    <mergeCell ref="B77:C77"/>
    <mergeCell ref="D75:E76"/>
    <mergeCell ref="F75:F76"/>
    <mergeCell ref="D73:E74"/>
    <mergeCell ref="F73:F74"/>
    <mergeCell ref="D71:E72"/>
    <mergeCell ref="F71:F72"/>
    <mergeCell ref="D69:E70"/>
    <mergeCell ref="B65:C65"/>
    <mergeCell ref="B4:K4"/>
    <mergeCell ref="B14:K14"/>
    <mergeCell ref="D5:K5"/>
    <mergeCell ref="D6:K6"/>
    <mergeCell ref="D7:K7"/>
    <mergeCell ref="D8:K8"/>
    <mergeCell ref="D9:K9"/>
    <mergeCell ref="D10:K10"/>
    <mergeCell ref="D11:K11"/>
    <mergeCell ref="D12:K12"/>
    <mergeCell ref="D13:K13"/>
    <mergeCell ref="B5:C5"/>
    <mergeCell ref="B12:C13"/>
    <mergeCell ref="B6:C6"/>
    <mergeCell ref="B11:C11"/>
    <mergeCell ref="B9:C9"/>
    <mergeCell ref="B10:C10"/>
    <mergeCell ref="B7:C8"/>
    <mergeCell ref="B101:B103"/>
    <mergeCell ref="D24:E25"/>
    <mergeCell ref="C94:U94"/>
    <mergeCell ref="C95:U95"/>
    <mergeCell ref="C96:U96"/>
    <mergeCell ref="C97:U97"/>
    <mergeCell ref="C98:U98"/>
    <mergeCell ref="C91:U91"/>
    <mergeCell ref="C92:U92"/>
    <mergeCell ref="C93:U93"/>
    <mergeCell ref="D79:F80"/>
    <mergeCell ref="B78:U78"/>
    <mergeCell ref="B90:U90"/>
    <mergeCell ref="B66:U66"/>
    <mergeCell ref="D67:E68"/>
    <mergeCell ref="F67:F68"/>
    <mergeCell ref="B67:C76"/>
    <mergeCell ref="D77:U77"/>
    <mergeCell ref="D57:U57"/>
    <mergeCell ref="B58:U58"/>
    <mergeCell ref="G59:K59"/>
    <mergeCell ref="L59:P59"/>
    <mergeCell ref="B79:C80"/>
    <mergeCell ref="D65:U65"/>
  </mergeCells>
  <conditionalFormatting sqref="D7">
    <cfRule type="containsText" dxfId="504" priority="261" operator="containsText" text="Please select">
      <formula>NOT(ISERROR(SEARCH("Please select",D7)))</formula>
    </cfRule>
  </conditionalFormatting>
  <conditionalFormatting sqref="D8 L8:O8">
    <cfRule type="containsText" dxfId="503" priority="260" operator="containsText" text="Other (specify here)">
      <formula>NOT(ISERROR(SEARCH("Other (specify here)",D8)))</formula>
    </cfRule>
  </conditionalFormatting>
  <conditionalFormatting sqref="D9">
    <cfRule type="containsText" dxfId="502" priority="259" operator="containsText" text="Please select">
      <formula>NOT(ISERROR(SEARCH("Please select",D9)))</formula>
    </cfRule>
  </conditionalFormatting>
  <conditionalFormatting sqref="L10:O10">
    <cfRule type="containsText" dxfId="501" priority="258" operator="containsText" text="Specify here">
      <formula>NOT(ISERROR(SEARCH("Specify here",L10)))</formula>
    </cfRule>
  </conditionalFormatting>
  <conditionalFormatting sqref="L11:O11">
    <cfRule type="containsText" dxfId="500" priority="257" operator="containsText" text="Specify here">
      <formula>NOT(ISERROR(SEARCH("Specify here",L11)))</formula>
    </cfRule>
  </conditionalFormatting>
  <conditionalFormatting sqref="D6 L6:O6">
    <cfRule type="containsText" dxfId="499" priority="256" operator="containsText" text="DD-MM-YYYY">
      <formula>NOT(ISERROR(SEARCH("DD-MM-YYYY",D6)))</formula>
    </cfRule>
  </conditionalFormatting>
  <conditionalFormatting sqref="D12 L12:O12">
    <cfRule type="containsText" dxfId="498" priority="253" operator="containsText" text="Select the observed or expected TRL level in 2020">
      <formula>NOT(ISERROR(SEARCH("Select the observed or expected TRL level in 2020",D12)))</formula>
    </cfRule>
    <cfRule type="containsText" dxfId="497" priority="255" operator="containsText" text="Specify here the observed or expected TRL level in 2020">
      <formula>NOT(ISERROR(SEARCH("Specify here the observed or expected TRL level in 2020",D12)))</formula>
    </cfRule>
  </conditionalFormatting>
  <conditionalFormatting sqref="L13:O13">
    <cfRule type="containsText" dxfId="496" priority="254" operator="containsText" text="Explain here">
      <formula>NOT(ISERROR(SEARCH("Explain here",L13)))</formula>
    </cfRule>
  </conditionalFormatting>
  <conditionalFormatting sqref="D32">
    <cfRule type="containsText" dxfId="495" priority="252" operator="containsText" text="Please select">
      <formula>NOT(ISERROR(SEARCH("Please select",D32)))</formula>
    </cfRule>
  </conditionalFormatting>
  <conditionalFormatting sqref="L30:O30">
    <cfRule type="containsText" dxfId="494" priority="248" operator="containsText" text="Specify here">
      <formula>NOT(ISERROR(SEARCH("Specify here",L30)))</formula>
    </cfRule>
  </conditionalFormatting>
  <conditionalFormatting sqref="L27:O28">
    <cfRule type="containsText" dxfId="493" priority="247" operator="containsText" text="Specify here">
      <formula>NOT(ISERROR(SEARCH("Specify here",L27)))</formula>
    </cfRule>
  </conditionalFormatting>
  <conditionalFormatting sqref="L26:O28">
    <cfRule type="containsText" dxfId="492" priority="246" operator="containsText" text="Specify here">
      <formula>NOT(ISERROR(SEARCH("Specify here",L26)))</formula>
    </cfRule>
  </conditionalFormatting>
  <conditionalFormatting sqref="L31:O31">
    <cfRule type="containsText" dxfId="491" priority="245" operator="containsText" text="Specify here">
      <formula>NOT(ISERROR(SEARCH("Specify here",L31)))</formula>
    </cfRule>
  </conditionalFormatting>
  <conditionalFormatting sqref="D33 L33:O33">
    <cfRule type="containsText" dxfId="490" priority="244" operator="containsText" text="Explain here (e.g. other technical dimensions, region covered for potential such as NL or EU)">
      <formula>NOT(ISERROR(SEARCH("Explain here (e.g. other technical dimensions, region covered for potential such as NL or EU)",D33)))</formula>
    </cfRule>
  </conditionalFormatting>
  <conditionalFormatting sqref="L5:O5">
    <cfRule type="containsText" dxfId="489" priority="241" operator="containsText" text="Specify technology option name here">
      <formula>NOT(ISERROR(SEARCH("Specify technology option name here",L5)))</formula>
    </cfRule>
  </conditionalFormatting>
  <conditionalFormatting sqref="D18">
    <cfRule type="containsText" dxfId="488" priority="239" operator="containsText" text="Select Functional Unit above">
      <formula>NOT(ISERROR(SEARCH("Select Functional Unit above",D18)))</formula>
    </cfRule>
  </conditionalFormatting>
  <conditionalFormatting sqref="D49">
    <cfRule type="containsText" dxfId="487" priority="210" operator="containsText" text="Select">
      <formula>NOT(ISERROR(SEARCH("Select",D49)))</formula>
    </cfRule>
  </conditionalFormatting>
  <conditionalFormatting sqref="D45">
    <cfRule type="containsText" dxfId="486" priority="220" operator="containsText" text="Explain here (e.g. other costs)">
      <formula>NOT(ISERROR(SEARCH("Explain here (e.g. other costs)",D45)))</formula>
    </cfRule>
  </conditionalFormatting>
  <conditionalFormatting sqref="D71">
    <cfRule type="containsText" dxfId="485" priority="192" operator="containsText" text="Select">
      <formula>NOT(ISERROR(SEARCH("Select",D71)))</formula>
    </cfRule>
  </conditionalFormatting>
  <conditionalFormatting sqref="D73">
    <cfRule type="containsText" dxfId="484" priority="191" operator="containsText" text="Select">
      <formula>NOT(ISERROR(SEARCH("Select",D73)))</formula>
    </cfRule>
  </conditionalFormatting>
  <conditionalFormatting sqref="D51">
    <cfRule type="containsText" dxfId="483" priority="209" operator="containsText" text="Select">
      <formula>NOT(ISERROR(SEARCH("Select",D51)))</formula>
    </cfRule>
  </conditionalFormatting>
  <conditionalFormatting sqref="D75">
    <cfRule type="containsText" dxfId="482" priority="190" operator="containsText" text="Select">
      <formula>NOT(ISERROR(SEARCH("Select",D75)))</formula>
    </cfRule>
  </conditionalFormatting>
  <conditionalFormatting sqref="D53">
    <cfRule type="containsText" dxfId="481" priority="208" operator="containsText" text="Select">
      <formula>NOT(ISERROR(SEARCH("Select",D53)))</formula>
    </cfRule>
  </conditionalFormatting>
  <conditionalFormatting sqref="D55">
    <cfRule type="containsText" dxfId="480" priority="207" operator="containsText" text="Select">
      <formula>NOT(ISERROR(SEARCH("Select",D55)))</formula>
    </cfRule>
  </conditionalFormatting>
  <conditionalFormatting sqref="F49:F56">
    <cfRule type="containsText" dxfId="479" priority="206" operator="containsText" text="Please select">
      <formula>NOT(ISERROR(SEARCH("Please select",F49)))</formula>
    </cfRule>
  </conditionalFormatting>
  <conditionalFormatting sqref="D61">
    <cfRule type="containsText" dxfId="478" priority="196" operator="containsText" text="Select">
      <formula>NOT(ISERROR(SEARCH("Select",D61)))</formula>
    </cfRule>
  </conditionalFormatting>
  <conditionalFormatting sqref="D65">
    <cfRule type="containsText" dxfId="477" priority="194" operator="containsText" text="Explain here">
      <formula>NOT(ISERROR(SEARCH("Explain here",D65)))</formula>
    </cfRule>
  </conditionalFormatting>
  <conditionalFormatting sqref="D69">
    <cfRule type="containsText" dxfId="476" priority="193" operator="containsText" text="Select">
      <formula>NOT(ISERROR(SEARCH("Select",D69)))</formula>
    </cfRule>
  </conditionalFormatting>
  <conditionalFormatting sqref="F69:F76">
    <cfRule type="containsText" dxfId="475" priority="189" operator="containsText" text="Please select">
      <formula>NOT(ISERROR(SEARCH("Please select",F69)))</formula>
    </cfRule>
  </conditionalFormatting>
  <conditionalFormatting sqref="D77">
    <cfRule type="containsText" dxfId="474" priority="188" operator="containsText" text="Explain here">
      <formula>NOT(ISERROR(SEARCH("Explain here",D77)))</formula>
    </cfRule>
  </conditionalFormatting>
  <conditionalFormatting sqref="B91 B96 B93:B94 B98 B100">
    <cfRule type="containsText" dxfId="473" priority="180" operator="containsText" text="Specify data sources and references here">
      <formula>NOT(ISERROR(SEARCH("Specify data sources and references here",B91)))</formula>
    </cfRule>
  </conditionalFormatting>
  <conditionalFormatting sqref="D27">
    <cfRule type="containsText" dxfId="472" priority="179" operator="containsText" text="Please select">
      <formula>NOT(ISERROR(SEARCH("Please select",D27)))</formula>
    </cfRule>
  </conditionalFormatting>
  <conditionalFormatting sqref="D27">
    <cfRule type="containsText" dxfId="471" priority="178" operator="containsText" text="Specify here">
      <formula>NOT(ISERROR(SEARCH("Specify here",D27)))</formula>
    </cfRule>
  </conditionalFormatting>
  <conditionalFormatting sqref="D27">
    <cfRule type="containsText" dxfId="470" priority="176" operator="containsText" text="Specify here (if not specified, value will be 1)">
      <formula>NOT(ISERROR(SEARCH("Specify here (if not specified, value will be 1)",D27)))</formula>
    </cfRule>
  </conditionalFormatting>
  <conditionalFormatting sqref="G40:K40 G38:K38 G42:K42 G44:K44">
    <cfRule type="containsText" dxfId="469" priority="173" operator="containsText" text="Reference">
      <formula>NOT(ISERROR(SEARCH("Reference",G38)))</formula>
    </cfRule>
  </conditionalFormatting>
  <conditionalFormatting sqref="L40:P40 L42:P42 L44:P44 L38:P38">
    <cfRule type="containsText" dxfId="468" priority="172" operator="containsText" text="Reference">
      <formula>NOT(ISERROR(SEARCH("Reference",L38)))</formula>
    </cfRule>
  </conditionalFormatting>
  <conditionalFormatting sqref="Q40:U40 Q42:U42 Q44:U44 Q38:U38">
    <cfRule type="containsText" dxfId="467" priority="171" operator="containsText" text="Reference">
      <formula>NOT(ISERROR(SEARCH("Reference",Q38)))</formula>
    </cfRule>
  </conditionalFormatting>
  <conditionalFormatting sqref="E37">
    <cfRule type="containsText" dxfId="466" priority="170" operator="containsText" text="Please select 'Functional Unit' above">
      <formula>NOT(ISERROR(SEARCH("Please select 'Functional Unit' above",E37)))</formula>
    </cfRule>
  </conditionalFormatting>
  <conditionalFormatting sqref="H54:K54 H56:K56 H50:K50 H52:K52">
    <cfRule type="containsText" dxfId="465" priority="166" operator="containsText" text="Reference">
      <formula>NOT(ISERROR(SEARCH("Reference",H50)))</formula>
    </cfRule>
  </conditionalFormatting>
  <conditionalFormatting sqref="M52:P52 M54:P54 M56:P56 M50:P50">
    <cfRule type="containsText" dxfId="464" priority="165" operator="containsText" text="Reference">
      <formula>NOT(ISERROR(SEARCH("Reference",M50)))</formula>
    </cfRule>
  </conditionalFormatting>
  <conditionalFormatting sqref="R52:U52 R54:U54 R56:U56 R50:U50">
    <cfRule type="containsText" dxfId="463" priority="164" operator="containsText" text="Reference">
      <formula>NOT(ISERROR(SEARCH("Reference",R50)))</formula>
    </cfRule>
  </conditionalFormatting>
  <conditionalFormatting sqref="H72:K72 H74:K74 H76:K76 H70:K70">
    <cfRule type="containsText" dxfId="462" priority="160" operator="containsText" text="Reference">
      <formula>NOT(ISERROR(SEARCH("Reference",H70)))</formula>
    </cfRule>
  </conditionalFormatting>
  <conditionalFormatting sqref="M72:P72 M74:P74 M76:P76 M70:P70">
    <cfRule type="containsText" dxfId="461" priority="159" operator="containsText" text="Reference">
      <formula>NOT(ISERROR(SEARCH("Reference",M70)))</formula>
    </cfRule>
  </conditionalFormatting>
  <conditionalFormatting sqref="R72:U72 R74:U74 R76:U76 R70:U70">
    <cfRule type="containsText" dxfId="460" priority="158" operator="containsText" text="Reference">
      <formula>NOT(ISERROR(SEARCH("Reference",R70)))</formula>
    </cfRule>
  </conditionalFormatting>
  <conditionalFormatting sqref="G64:K64 H62:K62">
    <cfRule type="containsText" dxfId="459" priority="157" operator="containsText" text="Reference">
      <formula>NOT(ISERROR(SEARCH("Reference",G62)))</formula>
    </cfRule>
  </conditionalFormatting>
  <conditionalFormatting sqref="L64:P64 M62:P62">
    <cfRule type="containsText" dxfId="458" priority="156" operator="containsText" text="Reference">
      <formula>NOT(ISERROR(SEARCH("Reference",L62)))</formula>
    </cfRule>
  </conditionalFormatting>
  <conditionalFormatting sqref="Q64:U64 R62:U62">
    <cfRule type="containsText" dxfId="457" priority="155" operator="containsText" text="Reference">
      <formula>NOT(ISERROR(SEARCH("Reference",Q62)))</formula>
    </cfRule>
  </conditionalFormatting>
  <conditionalFormatting sqref="D5">
    <cfRule type="containsText" dxfId="456" priority="151" operator="containsText" text="Please select">
      <formula>NOT(ISERROR(SEARCH("Please select",D5)))</formula>
    </cfRule>
  </conditionalFormatting>
  <conditionalFormatting sqref="D5">
    <cfRule type="containsText" dxfId="455" priority="150" operator="containsText" text="Specify here">
      <formula>NOT(ISERROR(SEARCH("Specify here",D5)))</formula>
    </cfRule>
  </conditionalFormatting>
  <conditionalFormatting sqref="D10">
    <cfRule type="containsText" dxfId="454" priority="149" operator="containsText" text="Please select">
      <formula>NOT(ISERROR(SEARCH("Please select",D10)))</formula>
    </cfRule>
  </conditionalFormatting>
  <conditionalFormatting sqref="D15">
    <cfRule type="containsText" dxfId="453" priority="147" operator="containsText" text="Please select">
      <formula>NOT(ISERROR(SEARCH("Please select",D15)))</formula>
    </cfRule>
    <cfRule type="containsText" dxfId="452" priority="148" operator="containsText" text="Please select 'Functional Unit' above">
      <formula>NOT(ISERROR(SEARCH("Please select 'Functional Unit' above",D15)))</formula>
    </cfRule>
  </conditionalFormatting>
  <conditionalFormatting sqref="D28">
    <cfRule type="containsText" dxfId="451" priority="145" operator="containsText" text="Please select">
      <formula>NOT(ISERROR(SEARCH("Please select",D28)))</formula>
    </cfRule>
  </conditionalFormatting>
  <conditionalFormatting sqref="E43">
    <cfRule type="containsText" dxfId="450" priority="141" operator="containsText" text="Please select 'Functional Unit' above">
      <formula>NOT(ISERROR(SEARCH("Please select 'Functional Unit' above",E43)))</formula>
    </cfRule>
  </conditionalFormatting>
  <conditionalFormatting sqref="G54 G56">
    <cfRule type="containsText" dxfId="449" priority="140" operator="containsText" text="Reference">
      <formula>NOT(ISERROR(SEARCH("Reference",G54)))</formula>
    </cfRule>
  </conditionalFormatting>
  <conditionalFormatting sqref="L52 L54 L56 L50">
    <cfRule type="containsText" dxfId="448" priority="139" operator="containsText" text="Reference">
      <formula>NOT(ISERROR(SEARCH("Reference",L50)))</formula>
    </cfRule>
  </conditionalFormatting>
  <conditionalFormatting sqref="Q52 Q54 Q56 Q50">
    <cfRule type="containsText" dxfId="447" priority="138" operator="containsText" text="Reference">
      <formula>NOT(ISERROR(SEARCH("Reference",Q50)))</formula>
    </cfRule>
  </conditionalFormatting>
  <conditionalFormatting sqref="D63">
    <cfRule type="containsText" dxfId="446" priority="137" operator="containsText" text="Select">
      <formula>NOT(ISERROR(SEARCH("Select",D63)))</formula>
    </cfRule>
  </conditionalFormatting>
  <conditionalFormatting sqref="D61:F64">
    <cfRule type="containsText" dxfId="445" priority="136" operator="containsText" text="Specify here">
      <formula>NOT(ISERROR(SEARCH("Specify here",D61)))</formula>
    </cfRule>
  </conditionalFormatting>
  <conditionalFormatting sqref="G62">
    <cfRule type="containsText" dxfId="444" priority="135" operator="containsText" text="Reference">
      <formula>NOT(ISERROR(SEARCH("Reference",G62)))</formula>
    </cfRule>
  </conditionalFormatting>
  <conditionalFormatting sqref="L62">
    <cfRule type="containsText" dxfId="443" priority="134" operator="containsText" text="Reference">
      <formula>NOT(ISERROR(SEARCH("Reference",L62)))</formula>
    </cfRule>
  </conditionalFormatting>
  <conditionalFormatting sqref="Q62">
    <cfRule type="containsText" dxfId="442" priority="133" operator="containsText" text="Reference">
      <formula>NOT(ISERROR(SEARCH("Reference",Q62)))</formula>
    </cfRule>
  </conditionalFormatting>
  <conditionalFormatting sqref="G72 G74 G76 G70">
    <cfRule type="containsText" dxfId="441" priority="132" operator="containsText" text="Reference">
      <formula>NOT(ISERROR(SEARCH("Reference",G70)))</formula>
    </cfRule>
  </conditionalFormatting>
  <conditionalFormatting sqref="L72 L74 L76 L70">
    <cfRule type="containsText" dxfId="440" priority="131" operator="containsText" text="Reference">
      <formula>NOT(ISERROR(SEARCH("Reference",L70)))</formula>
    </cfRule>
  </conditionalFormatting>
  <conditionalFormatting sqref="Q72 Q74 Q76 Q70">
    <cfRule type="containsText" dxfId="439" priority="130" operator="containsText" text="Reference">
      <formula>NOT(ISERROR(SEARCH("Reference",Q70)))</formula>
    </cfRule>
  </conditionalFormatting>
  <conditionalFormatting sqref="B92 B95 B97 B99">
    <cfRule type="containsText" dxfId="438" priority="128" operator="containsText" text="Specify data sources and references here">
      <formula>NOT(ISERROR(SEARCH("Specify data sources and references here",B92)))</formula>
    </cfRule>
  </conditionalFormatting>
  <conditionalFormatting sqref="C101:U103">
    <cfRule type="containsText" dxfId="437" priority="126" operator="containsText" text="Add other sources here">
      <formula>NOT(ISERROR(SEARCH("Add other sources here",C101)))</formula>
    </cfRule>
  </conditionalFormatting>
  <conditionalFormatting sqref="D21">
    <cfRule type="containsText" dxfId="436" priority="123" operator="containsText" text="Please select the region">
      <formula>NOT(ISERROR(SEARCH("Please select the region",D21)))</formula>
    </cfRule>
  </conditionalFormatting>
  <conditionalFormatting sqref="D24">
    <cfRule type="containsText" dxfId="435" priority="122" operator="containsText" text="Specify here the market">
      <formula>NOT(ISERROR(SEARCH("Specify here the market",D24)))</formula>
    </cfRule>
  </conditionalFormatting>
  <conditionalFormatting sqref="J19:K19">
    <cfRule type="containsText" dxfId="434" priority="121" operator="containsText" text="Reference">
      <formula>NOT(ISERROR(SEARCH("Reference",J19)))</formula>
    </cfRule>
  </conditionalFormatting>
  <conditionalFormatting sqref="G23:K23">
    <cfRule type="containsText" dxfId="433" priority="120" operator="containsText" text="Reference">
      <formula>NOT(ISERROR(SEARCH("Reference",G23)))</formula>
    </cfRule>
  </conditionalFormatting>
  <conditionalFormatting sqref="G25:K25">
    <cfRule type="containsText" dxfId="432" priority="119" operator="containsText" text="Reference">
      <formula>NOT(ISERROR(SEARCH("Reference",G25)))</formula>
    </cfRule>
  </conditionalFormatting>
  <conditionalFormatting sqref="G40:U40 H50:U50 G54:U54 G56:U56 G62:U62 G64:U64 G70:U70 G72:U72 G74:U74 G76:U76 G38:U38 H52:U52 G42:U42 G44:U44">
    <cfRule type="containsText" dxfId="431" priority="118" operator="containsText" text="Reference">
      <formula>NOT(ISERROR(SEARCH("Reference",G38)))</formula>
    </cfRule>
  </conditionalFormatting>
  <conditionalFormatting sqref="L25:P25 L23:P23">
    <cfRule type="containsText" dxfId="430" priority="117" operator="containsText" text="Reference">
      <formula>NOT(ISERROR(SEARCH("Reference",L23)))</formula>
    </cfRule>
  </conditionalFormatting>
  <conditionalFormatting sqref="Q25:U25 Q23:U23">
    <cfRule type="containsText" dxfId="429" priority="116" operator="containsText" text="Reference">
      <formula>NOT(ISERROR(SEARCH("Reference",Q23)))</formula>
    </cfRule>
  </conditionalFormatting>
  <conditionalFormatting sqref="L23:U23 L25:U25">
    <cfRule type="containsText" dxfId="428" priority="115" operator="containsText" text="Reference">
      <formula>NOT(ISERROR(SEARCH("Reference",L23)))</formula>
    </cfRule>
  </conditionalFormatting>
  <conditionalFormatting sqref="D29">
    <cfRule type="containsText" dxfId="427" priority="112" operator="containsText" text="Please select">
      <formula>NOT(ISERROR(SEARCH("Please select",D29)))</formula>
    </cfRule>
  </conditionalFormatting>
  <conditionalFormatting sqref="D29">
    <cfRule type="containsText" dxfId="426" priority="111" operator="containsText" text="Specify here">
      <formula>NOT(ISERROR(SEARCH("Specify here",D29)))</formula>
    </cfRule>
  </conditionalFormatting>
  <conditionalFormatting sqref="F21">
    <cfRule type="containsText" dxfId="425" priority="73" operator="containsText" text="Please select">
      <formula>NOT(ISERROR(SEARCH("Please select",F21)))</formula>
    </cfRule>
  </conditionalFormatting>
  <conditionalFormatting sqref="F24">
    <cfRule type="containsText" dxfId="424" priority="72" operator="containsText" text="Select Functional Unit above">
      <formula>NOT(ISERROR(SEARCH("Select Functional Unit above",F24)))</formula>
    </cfRule>
  </conditionalFormatting>
  <conditionalFormatting sqref="E43:F44">
    <cfRule type="cellIs" dxfId="423" priority="71" operator="equal">
      <formula>"Please select based on chosen Functional Unit"</formula>
    </cfRule>
  </conditionalFormatting>
  <conditionalFormatting sqref="D11">
    <cfRule type="containsText" dxfId="422" priority="70" operator="containsText" text="Specify here">
      <formula>NOT(ISERROR(SEARCH("Specify here",D11)))</formula>
    </cfRule>
  </conditionalFormatting>
  <conditionalFormatting sqref="D13">
    <cfRule type="containsText" dxfId="421" priority="69" operator="containsText" text="Explain here">
      <formula>NOT(ISERROR(SEARCH("Explain here",D13)))</formula>
    </cfRule>
  </conditionalFormatting>
  <conditionalFormatting sqref="D26">
    <cfRule type="containsText" dxfId="420" priority="68" operator="containsText" text="Specify here (if not specified, value will be 1)">
      <formula>NOT(ISERROR(SEARCH("Specify here (if not specified, value will be 1)",D26)))</formula>
    </cfRule>
  </conditionalFormatting>
  <conditionalFormatting sqref="D30">
    <cfRule type="containsText" dxfId="419" priority="67" operator="containsText" text="Please select">
      <formula>NOT(ISERROR(SEARCH("Please select",D30)))</formula>
    </cfRule>
  </conditionalFormatting>
  <conditionalFormatting sqref="D30">
    <cfRule type="containsText" dxfId="418" priority="66" operator="containsText" text="Specify here">
      <formula>NOT(ISERROR(SEARCH("Specify here",D30)))</formula>
    </cfRule>
  </conditionalFormatting>
  <conditionalFormatting sqref="D31">
    <cfRule type="containsText" dxfId="417" priority="65" operator="containsText" text="Please select">
      <formula>NOT(ISERROR(SEARCH("Please select",D31)))</formula>
    </cfRule>
  </conditionalFormatting>
  <conditionalFormatting sqref="D31">
    <cfRule type="containsText" dxfId="416" priority="64" operator="containsText" text="Specify here">
      <formula>NOT(ISERROR(SEARCH("Specify here",D31)))</formula>
    </cfRule>
  </conditionalFormatting>
  <conditionalFormatting sqref="G19:I19">
    <cfRule type="containsText" dxfId="415" priority="63" operator="containsText" text="Reference">
      <formula>NOT(ISERROR(SEARCH("Reference",G19)))</formula>
    </cfRule>
  </conditionalFormatting>
  <conditionalFormatting sqref="L38:N38">
    <cfRule type="containsText" dxfId="414" priority="62" operator="containsText" text="Reference">
      <formula>NOT(ISERROR(SEARCH("Reference",L38)))</formula>
    </cfRule>
  </conditionalFormatting>
  <conditionalFormatting sqref="L42:N42">
    <cfRule type="containsText" dxfId="413" priority="61" operator="containsText" text="Reference">
      <formula>NOT(ISERROR(SEARCH("Reference",L42)))</formula>
    </cfRule>
  </conditionalFormatting>
  <conditionalFormatting sqref="L44:N44">
    <cfRule type="containsText" dxfId="412" priority="60" operator="containsText" text="Reference">
      <formula>NOT(ISERROR(SEARCH("Reference",L44)))</formula>
    </cfRule>
  </conditionalFormatting>
  <conditionalFormatting sqref="G52 G50">
    <cfRule type="containsText" dxfId="411" priority="59" operator="containsText" text="Reference">
      <formula>NOT(ISERROR(SEARCH("Reference",G50)))</formula>
    </cfRule>
  </conditionalFormatting>
  <conditionalFormatting sqref="G50 G52">
    <cfRule type="containsText" dxfId="410" priority="58" operator="containsText" text="Reference">
      <formula>NOT(ISERROR(SEARCH("Reference",G50)))</formula>
    </cfRule>
  </conditionalFormatting>
  <conditionalFormatting sqref="D81">
    <cfRule type="containsText" dxfId="409" priority="57" operator="containsText" text="Specify here">
      <formula>NOT(ISERROR(SEARCH("Specify here",D81)))</formula>
    </cfRule>
  </conditionalFormatting>
  <conditionalFormatting sqref="J86:K86 M86:P86 R86:U86">
    <cfRule type="containsText" dxfId="408" priority="45" operator="containsText" text="Reference">
      <formula>NOT(ISERROR(SEARCH("Reference",J86)))</formula>
    </cfRule>
  </conditionalFormatting>
  <conditionalFormatting sqref="J82:K82">
    <cfRule type="containsText" dxfId="407" priority="56" operator="containsText" text="Reference">
      <formula>NOT(ISERROR(SEARCH("Reference",J82)))</formula>
    </cfRule>
  </conditionalFormatting>
  <conditionalFormatting sqref="M82:P82">
    <cfRule type="containsText" dxfId="406" priority="55" operator="containsText" text="Reference">
      <formula>NOT(ISERROR(SEARCH("Reference",M82)))</formula>
    </cfRule>
  </conditionalFormatting>
  <conditionalFormatting sqref="R82:U82">
    <cfRule type="containsText" dxfId="405" priority="54" operator="containsText" text="Reference">
      <formula>NOT(ISERROR(SEARCH("Reference",R82)))</formula>
    </cfRule>
  </conditionalFormatting>
  <conditionalFormatting sqref="J82:K82 M82:P82 R82:U82">
    <cfRule type="containsText" dxfId="404" priority="53" operator="containsText" text="Reference">
      <formula>NOT(ISERROR(SEARCH("Reference",J82)))</formula>
    </cfRule>
  </conditionalFormatting>
  <conditionalFormatting sqref="M84:P84 R84:U84 J84:K84">
    <cfRule type="containsText" dxfId="403" priority="49" operator="containsText" text="Reference">
      <formula>NOT(ISERROR(SEARCH("Reference",J84)))</formula>
    </cfRule>
  </conditionalFormatting>
  <conditionalFormatting sqref="M88:P88 R88:U88 H88:K88">
    <cfRule type="containsText" dxfId="402" priority="41" operator="containsText" text="Reference">
      <formula>NOT(ISERROR(SEARCH("Reference",H88)))</formula>
    </cfRule>
  </conditionalFormatting>
  <conditionalFormatting sqref="J84:K84">
    <cfRule type="containsText" dxfId="401" priority="52" operator="containsText" text="Reference">
      <formula>NOT(ISERROR(SEARCH("Reference",J84)))</formula>
    </cfRule>
  </conditionalFormatting>
  <conditionalFormatting sqref="M84:P84">
    <cfRule type="containsText" dxfId="400" priority="51" operator="containsText" text="Reference">
      <formula>NOT(ISERROR(SEARCH("Reference",M84)))</formula>
    </cfRule>
  </conditionalFormatting>
  <conditionalFormatting sqref="R84:U84">
    <cfRule type="containsText" dxfId="399" priority="50" operator="containsText" text="Reference">
      <formula>NOT(ISERROR(SEARCH("Reference",R84)))</formula>
    </cfRule>
  </conditionalFormatting>
  <conditionalFormatting sqref="J86:K86">
    <cfRule type="containsText" dxfId="398" priority="48" operator="containsText" text="Reference">
      <formula>NOT(ISERROR(SEARCH("Reference",J86)))</formula>
    </cfRule>
  </conditionalFormatting>
  <conditionalFormatting sqref="M86:P86">
    <cfRule type="containsText" dxfId="397" priority="47" operator="containsText" text="Reference">
      <formula>NOT(ISERROR(SEARCH("Reference",M86)))</formula>
    </cfRule>
  </conditionalFormatting>
  <conditionalFormatting sqref="R86:U86">
    <cfRule type="containsText" dxfId="396" priority="46" operator="containsText" text="Reference">
      <formula>NOT(ISERROR(SEARCH("Reference",R86)))</formula>
    </cfRule>
  </conditionalFormatting>
  <conditionalFormatting sqref="H88:K88">
    <cfRule type="containsText" dxfId="395" priority="44" operator="containsText" text="Reference">
      <formula>NOT(ISERROR(SEARCH("Reference",H88)))</formula>
    </cfRule>
  </conditionalFormatting>
  <conditionalFormatting sqref="M88:P88">
    <cfRule type="containsText" dxfId="394" priority="43" operator="containsText" text="Reference">
      <formula>NOT(ISERROR(SEARCH("Reference",M88)))</formula>
    </cfRule>
  </conditionalFormatting>
  <conditionalFormatting sqref="R88:U88">
    <cfRule type="containsText" dxfId="393" priority="42" operator="containsText" text="Reference">
      <formula>NOT(ISERROR(SEARCH("Reference",R88)))</formula>
    </cfRule>
  </conditionalFormatting>
  <conditionalFormatting sqref="B81">
    <cfRule type="containsText" dxfId="392" priority="40" operator="containsText" text="Add here">
      <formula>NOT(ISERROR(SEARCH("Add here",B81)))</formula>
    </cfRule>
  </conditionalFormatting>
  <conditionalFormatting sqref="B83">
    <cfRule type="containsText" dxfId="391" priority="39" operator="containsText" text="Add here">
      <formula>NOT(ISERROR(SEARCH("Add here",B83)))</formula>
    </cfRule>
  </conditionalFormatting>
  <conditionalFormatting sqref="B85">
    <cfRule type="containsText" dxfId="390" priority="38" operator="containsText" text="Add here">
      <formula>NOT(ISERROR(SEARCH("Add here",B85)))</formula>
    </cfRule>
  </conditionalFormatting>
  <conditionalFormatting sqref="B87">
    <cfRule type="containsText" dxfId="389" priority="37" operator="containsText" text="Add here">
      <formula>NOT(ISERROR(SEARCH("Add here",B87)))</formula>
    </cfRule>
  </conditionalFormatting>
  <conditionalFormatting sqref="G88">
    <cfRule type="containsText" dxfId="388" priority="36" operator="containsText" text="Reference">
      <formula>NOT(ISERROR(SEARCH("Reference",G88)))</formula>
    </cfRule>
  </conditionalFormatting>
  <conditionalFormatting sqref="G88">
    <cfRule type="containsText" dxfId="387" priority="35" operator="containsText" text="Reference">
      <formula>NOT(ISERROR(SEARCH("Reference",G88)))</formula>
    </cfRule>
  </conditionalFormatting>
  <conditionalFormatting sqref="L84 L86 L88 L82">
    <cfRule type="containsText" dxfId="386" priority="34" operator="containsText" text="Reference">
      <formula>NOT(ISERROR(SEARCH("Reference",L82)))</formula>
    </cfRule>
  </conditionalFormatting>
  <conditionalFormatting sqref="L82 L84 L86 L88">
    <cfRule type="containsText" dxfId="385" priority="33" operator="containsText" text="Reference">
      <formula>NOT(ISERROR(SEARCH("Reference",L82)))</formula>
    </cfRule>
  </conditionalFormatting>
  <conditionalFormatting sqref="Q84 Q86 Q88 Q82">
    <cfRule type="containsText" dxfId="384" priority="32" operator="containsText" text="Reference">
      <formula>NOT(ISERROR(SEARCH("Reference",Q82)))</formula>
    </cfRule>
  </conditionalFormatting>
  <conditionalFormatting sqref="Q82 Q84 Q86 Q88">
    <cfRule type="containsText" dxfId="383" priority="31" operator="containsText" text="Reference">
      <formula>NOT(ISERROR(SEARCH("Reference",Q82)))</formula>
    </cfRule>
  </conditionalFormatting>
  <conditionalFormatting sqref="D89">
    <cfRule type="containsText" dxfId="382" priority="30" operator="containsText" text="Explain here">
      <formula>NOT(ISERROR(SEARCH("Explain here",D89)))</formula>
    </cfRule>
  </conditionalFormatting>
  <conditionalFormatting sqref="D83">
    <cfRule type="containsText" dxfId="381" priority="29" operator="containsText" text="Specify here">
      <formula>NOT(ISERROR(SEARCH("Specify here",D83)))</formula>
    </cfRule>
  </conditionalFormatting>
  <conditionalFormatting sqref="D85">
    <cfRule type="containsText" dxfId="380" priority="28" operator="containsText" text="Specify here">
      <formula>NOT(ISERROR(SEARCH("Specify here",D85)))</formula>
    </cfRule>
  </conditionalFormatting>
  <conditionalFormatting sqref="D87">
    <cfRule type="containsText" dxfId="379" priority="27" operator="containsText" text="Specify here">
      <formula>NOT(ISERROR(SEARCH("Specify here",D87)))</formula>
    </cfRule>
  </conditionalFormatting>
  <conditionalFormatting sqref="G82">
    <cfRule type="containsText" dxfId="378" priority="26" operator="containsText" text="Reference">
      <formula>NOT(ISERROR(SEARCH("Reference",G82)))</formula>
    </cfRule>
  </conditionalFormatting>
  <conditionalFormatting sqref="G82">
    <cfRule type="containsText" dxfId="377" priority="25" operator="containsText" text="Reference">
      <formula>NOT(ISERROR(SEARCH("Reference",G82)))</formula>
    </cfRule>
  </conditionalFormatting>
  <conditionalFormatting sqref="G84">
    <cfRule type="containsText" dxfId="376" priority="21" operator="containsText" text="Reference">
      <formula>NOT(ISERROR(SEARCH("Reference",G84)))</formula>
    </cfRule>
  </conditionalFormatting>
  <conditionalFormatting sqref="G84">
    <cfRule type="containsText" dxfId="375" priority="22" operator="containsText" text="Reference">
      <formula>NOT(ISERROR(SEARCH("Reference",G84)))</formula>
    </cfRule>
  </conditionalFormatting>
  <conditionalFormatting sqref="H84:I84">
    <cfRule type="containsText" dxfId="374" priority="19" operator="containsText" text="Reference">
      <formula>NOT(ISERROR(SEARCH("Reference",H84)))</formula>
    </cfRule>
  </conditionalFormatting>
  <conditionalFormatting sqref="H84:I84">
    <cfRule type="containsText" dxfId="373" priority="20" operator="containsText" text="Reference">
      <formula>NOT(ISERROR(SEARCH("Reference",H84)))</formula>
    </cfRule>
  </conditionalFormatting>
  <conditionalFormatting sqref="H86:I86">
    <cfRule type="containsText" dxfId="372" priority="15" operator="containsText" text="Reference">
      <formula>NOT(ISERROR(SEARCH("Reference",H86)))</formula>
    </cfRule>
  </conditionalFormatting>
  <conditionalFormatting sqref="H86:I86">
    <cfRule type="containsText" dxfId="371" priority="16" operator="containsText" text="Reference">
      <formula>NOT(ISERROR(SEARCH("Reference",H86)))</formula>
    </cfRule>
  </conditionalFormatting>
  <conditionalFormatting sqref="G86">
    <cfRule type="containsText" dxfId="370" priority="13" operator="containsText" text="Reference">
      <formula>NOT(ISERROR(SEARCH("Reference",G86)))</formula>
    </cfRule>
  </conditionalFormatting>
  <conditionalFormatting sqref="G86">
    <cfRule type="containsText" dxfId="369" priority="14" operator="containsText" text="Reference">
      <formula>NOT(ISERROR(SEARCH("Reference",G86)))</formula>
    </cfRule>
  </conditionalFormatting>
  <conditionalFormatting sqref="C91:U91">
    <cfRule type="containsText" dxfId="368" priority="12" operator="containsText" text="Specify complete references and data sources used here">
      <formula>NOT(ISERROR(SEARCH("Specify complete references and data sources used here",C91)))</formula>
    </cfRule>
  </conditionalFormatting>
  <conditionalFormatting sqref="C99:U99">
    <cfRule type="containsText" dxfId="367" priority="11" operator="containsText" text="Specify complete references and data sources used here">
      <formula>NOT(ISERROR(SEARCH("Specify complete references and data sources used here",C99)))</formula>
    </cfRule>
  </conditionalFormatting>
  <conditionalFormatting sqref="C96:U96">
    <cfRule type="containsText" dxfId="366" priority="10" operator="containsText" text="Specify complete references and data sources used here">
      <formula>NOT(ISERROR(SEARCH("Specify complete references and data sources used here",C96)))</formula>
    </cfRule>
  </conditionalFormatting>
  <conditionalFormatting sqref="D57">
    <cfRule type="containsText" dxfId="365" priority="9" operator="containsText" text="Explain here (e.g. flexible in and out)">
      <formula>NOT(ISERROR(SEARCH("Explain here (e.g. flexible in and out)",D57)))</formula>
    </cfRule>
  </conditionalFormatting>
  <conditionalFormatting sqref="H82:I82">
    <cfRule type="containsText" dxfId="364" priority="8" operator="containsText" text="Reference">
      <formula>NOT(ISERROR(SEARCH("Reference",H82)))</formula>
    </cfRule>
  </conditionalFormatting>
  <conditionalFormatting sqref="H82:I82">
    <cfRule type="containsText" dxfId="363" priority="7" operator="containsText" text="Reference">
      <formula>NOT(ISERROR(SEARCH("Reference",H82)))</formula>
    </cfRule>
  </conditionalFormatting>
  <conditionalFormatting sqref="L42">
    <cfRule type="containsText" dxfId="362" priority="6" operator="containsText" text="Reference">
      <formula>NOT(ISERROR(SEARCH("Reference",L42)))</formula>
    </cfRule>
  </conditionalFormatting>
  <conditionalFormatting sqref="M42">
    <cfRule type="containsText" dxfId="361" priority="5" operator="containsText" text="Reference">
      <formula>NOT(ISERROR(SEARCH("Reference",M42)))</formula>
    </cfRule>
  </conditionalFormatting>
  <conditionalFormatting sqref="N42">
    <cfRule type="containsText" dxfId="360" priority="4" operator="containsText" text="Reference">
      <formula>NOT(ISERROR(SEARCH("Reference",N42)))</formula>
    </cfRule>
  </conditionalFormatting>
  <conditionalFormatting sqref="L44">
    <cfRule type="containsText" dxfId="359" priority="3" operator="containsText" text="Reference">
      <formula>NOT(ISERROR(SEARCH("Reference",L44)))</formula>
    </cfRule>
  </conditionalFormatting>
  <conditionalFormatting sqref="E39">
    <cfRule type="containsText" dxfId="358" priority="2" operator="containsText" text="Please select 'Functional Unit' above">
      <formula>NOT(ISERROR(SEARCH("Please select 'Functional Unit' above",E39)))</formula>
    </cfRule>
  </conditionalFormatting>
  <conditionalFormatting sqref="E41">
    <cfRule type="containsText" dxfId="357" priority="1" operator="containsText" text="Please select 'Functional Unit' above">
      <formula>NOT(ISERROR(SEARCH("Please select 'Functional Unit' above",E41)))</formula>
    </cfRule>
  </conditionalFormatting>
  <dataValidations count="3">
    <dataValidation allowBlank="1" showInputMessage="1" showErrorMessage="1" prompt="More details are found in 'READ ME' tab" sqref="D13" xr:uid="{377398AB-A833-4ECD-B062-EE994F475AEE}"/>
    <dataValidation type="list" allowBlank="1" showInputMessage="1" showErrorMessage="1" sqref="L32:O32" xr:uid="{9901DC60-A1E1-4973-90BC-3DD1AF773D91}">
      <formula1>$X$6:$X$8</formula1>
    </dataValidation>
    <dataValidation type="textLength" operator="lessThanOrEqual" allowBlank="1" showInputMessage="1" showErrorMessage="1" error="The cell only allows up to 700 characters._x000a_" prompt="Maximum length: 800 characters" sqref="D11:K11" xr:uid="{8EEC1E8D-DBAD-4E5D-85A9-D8C6276B4863}">
      <formula1>800</formula1>
    </dataValidation>
  </dataValidations>
  <pageMargins left="0.7" right="0.7" top="0.75" bottom="0.75" header="0.3" footer="0.3"/>
  <pageSetup paperSize="9" scale="31"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prompt="More details are found in 'READ ME' tab" xr:uid="{3B2EFD59-C82A-4C21-BC7E-5967DA275EBD}">
          <x14:formula1>
            <xm:f>'READ ME'!$C$26:$C$34</xm:f>
          </x14:formula1>
          <xm:sqref>D12</xm:sqref>
        </x14:dataValidation>
        <x14:dataValidation type="list" allowBlank="1" showInputMessage="1" showErrorMessage="1" xr:uid="{F2D99DDC-1834-4945-A4B5-BD6659E600DE}">
          <x14:formula1>
            <xm:f>List!$Z$6:$Z$8</xm:f>
          </x14:formula1>
          <xm:sqref>D32</xm:sqref>
        </x14:dataValidation>
        <x14:dataValidation type="list" allowBlank="1" showInputMessage="1" showErrorMessage="1" xr:uid="{FCF60EDD-8723-4377-A8DE-0FD5E2B16B26}">
          <x14:formula1>
            <xm:f>List!$D$3:$D$17</xm:f>
          </x14:formula1>
          <xm:sqref>D10</xm:sqref>
        </x14:dataValidation>
        <x14:dataValidation type="list" allowBlank="1" showInputMessage="1" showErrorMessage="1" xr:uid="{76FA057E-DA0C-4011-B7C0-B5F22923686A}">
          <x14:formula1>
            <xm:f>List!$T$3:$T$6</xm:f>
          </x14:formula1>
          <xm:sqref>F69:F76</xm:sqref>
        </x14:dataValidation>
        <x14:dataValidation type="list" allowBlank="1" showInputMessage="1" showErrorMessage="1" xr:uid="{5C14CD96-F0E1-44BA-B106-C1D8217234AF}">
          <x14:formula1>
            <xm:f>List!$H$3:$H$10</xm:f>
          </x14:formula1>
          <xm:sqref>D28</xm:sqref>
        </x14:dataValidation>
        <x14:dataValidation type="list" allowBlank="1" showInputMessage="1" showErrorMessage="1" xr:uid="{514D6F72-5CFB-457A-96D1-251F32E68A05}">
          <x14:formula1>
            <xm:f>List!$F$3:$F$18</xm:f>
          </x14:formula1>
          <xm:sqref>D15:K16 F21</xm:sqref>
        </x14:dataValidation>
        <x14:dataValidation type="list" allowBlank="1" showInputMessage="1" showErrorMessage="1" xr:uid="{CF760670-593A-41D1-8C54-DCBEC36DBEBD}">
          <x14:formula1>
            <xm:f>List!$Z$2:$Z$4</xm:f>
          </x14:formula1>
          <xm:sqref>D9:K9</xm:sqref>
        </x14:dataValidation>
        <x14:dataValidation type="list" allowBlank="1" showInputMessage="1" showErrorMessage="1" xr:uid="{EDECACFC-8F15-4C64-B465-E09030EB7C87}">
          <x14:formula1>
            <xm:f>List!$R$3:$R$13</xm:f>
          </x14:formula1>
          <xm:sqref>D69:E76</xm:sqref>
        </x14:dataValidation>
        <x14:dataValidation type="list" allowBlank="1" showInputMessage="1" showErrorMessage="1" xr:uid="{B0DBFE3B-5AB8-4599-A340-DC1026EACFA2}">
          <x14:formula1>
            <xm:f>List!$L$2:$L$74</xm:f>
          </x14:formula1>
          <xm:sqref>D49:E50</xm:sqref>
        </x14:dataValidation>
        <x14:dataValidation type="list" allowBlank="1" showInputMessage="1" showErrorMessage="1" xr:uid="{6024F62B-4B5B-4E7B-B1C0-DD051F3161C6}">
          <x14:formula1>
            <xm:f>List!$Z$10:$Z$13</xm:f>
          </x14:formula1>
          <xm:sqref>D21:E23</xm:sqref>
        </x14:dataValidation>
        <x14:dataValidation type="list" allowBlank="1" showInputMessage="1" showErrorMessage="1" xr:uid="{67E90E8D-C3BA-4EE5-A845-0834B3E011DB}">
          <x14:formula1>
            <xm:f>List!$L$3:$L$68</xm:f>
          </x14:formula1>
          <xm:sqref>D51:E56</xm:sqref>
        </x14:dataValidation>
        <x14:dataValidation type="list" allowBlank="1" showInputMessage="1" showErrorMessage="1" xr:uid="{324BA640-E1AE-435C-AD75-952525A1E97F}">
          <x14:formula1>
            <xm:f>List!$B$3:$B$27</xm:f>
          </x14:formula1>
          <xm:sqref>D7:K7</xm:sqref>
        </x14:dataValidation>
        <x14:dataValidation type="list" allowBlank="1" showInputMessage="1" showErrorMessage="1" xr:uid="{9A44C8FE-1B60-45F6-9D14-74E0B3D49EEB}">
          <x14:formula1>
            <xm:f>List!$J$3:$J$6</xm:f>
          </x14:formula1>
          <xm:sqref>E43:F44</xm:sqref>
        </x14:dataValidation>
        <x14:dataValidation type="list" allowBlank="1" showInputMessage="1" showErrorMessage="1" xr:uid="{BD3BACC7-D684-40EE-8504-235A8AB7AA54}">
          <x14:formula1>
            <xm:f>List!$Z$15:$Z$16</xm:f>
          </x14:formula1>
          <xm:sqref>D37:D44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85"/>
  <sheetViews>
    <sheetView tabSelected="1" topLeftCell="A61" zoomScale="80" zoomScaleNormal="80" workbookViewId="0">
      <selection activeCell="C21" sqref="C21"/>
    </sheetView>
  </sheetViews>
  <sheetFormatPr defaultColWidth="11" defaultRowHeight="15.75" x14ac:dyDescent="0.25"/>
  <cols>
    <col min="1" max="1" width="4.875" customWidth="1"/>
    <col min="2" max="3" width="15.5" customWidth="1"/>
    <col min="4" max="4" width="13.625" customWidth="1"/>
    <col min="5" max="5" width="13.75" customWidth="1"/>
    <col min="6" max="6" width="10.875" customWidth="1"/>
    <col min="52" max="52" width="131" hidden="1" customWidth="1"/>
  </cols>
  <sheetData>
    <row r="1" spans="1:52" ht="21" x14ac:dyDescent="0.35">
      <c r="B1" s="4" t="s">
        <v>44</v>
      </c>
      <c r="C1" s="2"/>
      <c r="D1" s="2"/>
      <c r="E1" s="2"/>
      <c r="F1" s="2"/>
      <c r="G1" s="2"/>
      <c r="H1" s="2"/>
      <c r="I1" s="2"/>
      <c r="J1" s="2"/>
      <c r="K1" s="2"/>
      <c r="L1" s="2"/>
      <c r="M1" s="2"/>
      <c r="N1" s="2"/>
      <c r="O1" s="2"/>
      <c r="AZ1" s="137"/>
    </row>
    <row r="2" spans="1:52" ht="27" customHeight="1" thickBot="1" x14ac:dyDescent="0.3">
      <c r="A2" s="2"/>
      <c r="B2" s="2"/>
      <c r="C2" s="2"/>
      <c r="D2" s="2"/>
      <c r="E2" s="2"/>
      <c r="F2" s="2"/>
      <c r="G2" s="2"/>
      <c r="H2" s="2"/>
      <c r="I2" s="2"/>
      <c r="J2" s="2"/>
      <c r="K2" s="2"/>
      <c r="L2" s="2"/>
      <c r="M2" s="2"/>
      <c r="N2" s="2"/>
      <c r="O2" s="2"/>
      <c r="P2" s="1"/>
      <c r="Q2" s="1"/>
      <c r="R2" s="1"/>
      <c r="AZ2" s="137"/>
    </row>
    <row r="3" spans="1:52" ht="29.25" customHeight="1" thickTop="1" thickBot="1" x14ac:dyDescent="0.3">
      <c r="A3" s="2"/>
      <c r="B3" s="535" t="s">
        <v>476</v>
      </c>
      <c r="C3" s="536"/>
      <c r="D3" s="536"/>
      <c r="E3" s="536"/>
      <c r="F3" s="536"/>
      <c r="G3" s="536"/>
      <c r="H3" s="536"/>
      <c r="I3" s="536"/>
      <c r="J3" s="536"/>
      <c r="K3" s="536"/>
      <c r="L3" s="536"/>
      <c r="M3" s="536"/>
      <c r="N3" s="536"/>
      <c r="O3" s="537"/>
      <c r="Q3" s="6"/>
      <c r="R3" s="6"/>
      <c r="S3" s="6"/>
      <c r="T3" s="6"/>
      <c r="U3" s="6"/>
      <c r="V3" s="6"/>
      <c r="W3" s="6"/>
      <c r="X3" s="6"/>
      <c r="AZ3" s="137"/>
    </row>
    <row r="4" spans="1:52" ht="16.5" thickBot="1" x14ac:dyDescent="0.3">
      <c r="A4" s="2"/>
      <c r="B4" s="538" t="s">
        <v>233</v>
      </c>
      <c r="C4" s="539"/>
      <c r="D4" s="540">
        <f>IF('Data input'!D6="DD-MM-YYYY"," ",'Data input'!D6)</f>
        <v>43584</v>
      </c>
      <c r="E4" s="541"/>
      <c r="F4" s="541"/>
      <c r="G4" s="541"/>
      <c r="H4" s="541"/>
      <c r="I4" s="541"/>
      <c r="J4" s="541"/>
      <c r="K4" s="541"/>
      <c r="L4" s="541"/>
      <c r="M4" s="541"/>
      <c r="N4" s="541"/>
      <c r="O4" s="542"/>
      <c r="AZ4" s="137"/>
    </row>
    <row r="5" spans="1:52" ht="16.5" thickBot="1" x14ac:dyDescent="0.3">
      <c r="A5" s="2"/>
      <c r="B5" s="204" t="s">
        <v>458</v>
      </c>
      <c r="C5" s="203"/>
      <c r="D5" s="205" t="s">
        <v>459</v>
      </c>
      <c r="E5" s="201"/>
      <c r="F5" s="201"/>
      <c r="G5" s="201"/>
      <c r="H5" s="201"/>
      <c r="I5" s="201"/>
      <c r="J5" s="201"/>
      <c r="K5" s="201"/>
      <c r="L5" s="201"/>
      <c r="M5" s="201"/>
      <c r="N5" s="201"/>
      <c r="O5" s="202"/>
      <c r="AZ5" s="137"/>
    </row>
    <row r="6" spans="1:52" x14ac:dyDescent="0.25">
      <c r="A6" s="2"/>
      <c r="B6" s="510" t="s">
        <v>50</v>
      </c>
      <c r="C6" s="511"/>
      <c r="D6" s="550" t="str">
        <f>IF('Data input'!D7="Please select"," ",'Data input'!D7)</f>
        <v>Electricity generation</v>
      </c>
      <c r="E6" s="551"/>
      <c r="F6" s="551"/>
      <c r="G6" s="551"/>
      <c r="H6" s="551"/>
      <c r="I6" s="551"/>
      <c r="J6" s="551"/>
      <c r="K6" s="551"/>
      <c r="L6" s="551"/>
      <c r="M6" s="551"/>
      <c r="N6" s="551"/>
      <c r="O6" s="552"/>
      <c r="AZ6" s="137"/>
    </row>
    <row r="7" spans="1:52" ht="16.5" thickBot="1" x14ac:dyDescent="0.3">
      <c r="A7" s="2"/>
      <c r="B7" s="548"/>
      <c r="C7" s="549"/>
      <c r="D7" s="543" t="str">
        <f>IF('Data input'!D8="Other (specify here)"," ",'Data input'!D8)</f>
        <v xml:space="preserve"> </v>
      </c>
      <c r="E7" s="544"/>
      <c r="F7" s="544"/>
      <c r="G7" s="544"/>
      <c r="H7" s="544"/>
      <c r="I7" s="544"/>
      <c r="J7" s="544"/>
      <c r="K7" s="544"/>
      <c r="L7" s="544"/>
      <c r="M7" s="544"/>
      <c r="N7" s="544"/>
      <c r="O7" s="545"/>
      <c r="AZ7" s="137"/>
    </row>
    <row r="8" spans="1:52" ht="16.5" thickBot="1" x14ac:dyDescent="0.3">
      <c r="A8" s="2"/>
      <c r="B8" s="546" t="s">
        <v>20</v>
      </c>
      <c r="C8" s="547"/>
      <c r="D8" s="543" t="str">
        <f>IF('Data input'!D9="Please select"," ",'Data input'!D9)</f>
        <v>Non-ETS</v>
      </c>
      <c r="E8" s="544"/>
      <c r="F8" s="544"/>
      <c r="G8" s="544"/>
      <c r="H8" s="544"/>
      <c r="I8" s="544"/>
      <c r="J8" s="544"/>
      <c r="K8" s="544"/>
      <c r="L8" s="544"/>
      <c r="M8" s="544"/>
      <c r="N8" s="544"/>
      <c r="O8" s="545"/>
      <c r="AZ8" s="137"/>
    </row>
    <row r="9" spans="1:52" ht="16.5" thickBot="1" x14ac:dyDescent="0.3">
      <c r="A9" s="2"/>
      <c r="B9" s="546" t="s">
        <v>13</v>
      </c>
      <c r="C9" s="547"/>
      <c r="D9" s="543" t="str">
        <f>IF('Data input'!D10="Please select"," ",'Data input'!D10)</f>
        <v>Storage</v>
      </c>
      <c r="E9" s="544"/>
      <c r="F9" s="544"/>
      <c r="G9" s="544"/>
      <c r="H9" s="544"/>
      <c r="I9" s="544"/>
      <c r="J9" s="544"/>
      <c r="K9" s="544"/>
      <c r="L9" s="544"/>
      <c r="M9" s="544"/>
      <c r="N9" s="544"/>
      <c r="O9" s="545"/>
      <c r="U9" s="7"/>
      <c r="AZ9" s="137"/>
    </row>
    <row r="10" spans="1:52" ht="111" thickBot="1" x14ac:dyDescent="0.3">
      <c r="A10" s="9"/>
      <c r="B10" s="553" t="s">
        <v>0</v>
      </c>
      <c r="C10" s="554"/>
      <c r="D10" s="418" t="str">
        <f>IF('Data input'!D11="Specify here"," ",'Data input'!D11)</f>
        <v>In a Zinc Bromine (ZnBr) hybrid flow battery, two aqueous electrolyte solutions contain the reactive components, which are based on zinc and bromine elements, stored in two external tanks. During the charging/discharging phases, these two electrolyte solutions flow through the cell stack consisting of carbon-plastic composite electrodes with compartments. Thus, the reversible electrochemical reactions occur in these electrolytic cells (Luo et al., 2015). 
Flow batteries can be used for multiple applications, however due to their typical size and economics, they are best suited for small to medium scale temporal storage applications (IRENA, 2017). This factsheet focuses on long-term electricity storage for applications such as load shifting, typically with discharge times of &gt;1 hour.</v>
      </c>
      <c r="E10" s="419"/>
      <c r="F10" s="419"/>
      <c r="G10" s="419"/>
      <c r="H10" s="419"/>
      <c r="I10" s="419"/>
      <c r="J10" s="419"/>
      <c r="K10" s="419"/>
      <c r="L10" s="419"/>
      <c r="M10" s="419"/>
      <c r="N10" s="419"/>
      <c r="O10" s="420"/>
      <c r="AZ10" s="137" t="str">
        <f>D10</f>
        <v>In a Zinc Bromine (ZnBr) hybrid flow battery, two aqueous electrolyte solutions contain the reactive components, which are based on zinc and bromine elements, stored in two external tanks. During the charging/discharging phases, these two electrolyte solutions flow through the cell stack consisting of carbon-plastic composite electrodes with compartments. Thus, the reversible electrochemical reactions occur in these electrolytic cells (Luo et al., 2015). 
Flow batteries can be used for multiple applications, however due to their typical size and economics, they are best suited for small to medium scale temporal storage applications (IRENA, 2017). This factsheet focuses on long-term electricity storage for applications such as load shifting, typically with discharge times of &gt;1 hour.</v>
      </c>
    </row>
    <row r="11" spans="1:52" ht="16.5" thickBot="1" x14ac:dyDescent="0.3">
      <c r="A11" s="2"/>
      <c r="B11" s="133" t="s">
        <v>43</v>
      </c>
      <c r="C11" s="134"/>
      <c r="D11" s="555" t="str">
        <f>IF('Data input'!D12="Select the observed or expected TRL level in 2020"," ",'Data input'!D12)</f>
        <v>TRL 8</v>
      </c>
      <c r="E11" s="556"/>
      <c r="F11" s="556"/>
      <c r="G11" s="556"/>
      <c r="H11" s="556"/>
      <c r="I11" s="556"/>
      <c r="J11" s="556"/>
      <c r="K11" s="556"/>
      <c r="L11" s="556"/>
      <c r="M11" s="556"/>
      <c r="N11" s="556"/>
      <c r="O11" s="557"/>
      <c r="AZ11" s="137"/>
    </row>
    <row r="12" spans="1:52" ht="16.5" thickBot="1" x14ac:dyDescent="0.3">
      <c r="A12" s="2"/>
      <c r="B12" s="89"/>
      <c r="C12" s="106"/>
      <c r="D12" s="418" t="str">
        <f>IF('Data input'!D13="Explain here (add reference sources)"," ",'Data input'!D13)</f>
        <v>Utility electric energy storage (EES) applications using ZnBr batteries are in the early stage of demonstration/commercialization (Luo et al., 2015).</v>
      </c>
      <c r="E12" s="419"/>
      <c r="F12" s="419"/>
      <c r="G12" s="419"/>
      <c r="H12" s="419"/>
      <c r="I12" s="419"/>
      <c r="J12" s="419"/>
      <c r="K12" s="419"/>
      <c r="L12" s="419"/>
      <c r="M12" s="419"/>
      <c r="N12" s="419"/>
      <c r="O12" s="420"/>
      <c r="AZ12" s="137" t="str">
        <f>D12</f>
        <v>Utility electric energy storage (EES) applications using ZnBr batteries are in the early stage of demonstration/commercialization (Luo et al., 2015).</v>
      </c>
    </row>
    <row r="13" spans="1:52" ht="16.5" thickBot="1" x14ac:dyDescent="0.3">
      <c r="A13" s="2"/>
      <c r="B13" s="558" t="s">
        <v>107</v>
      </c>
      <c r="C13" s="559"/>
      <c r="D13" s="559"/>
      <c r="E13" s="559"/>
      <c r="F13" s="559"/>
      <c r="G13" s="559"/>
      <c r="H13" s="559"/>
      <c r="I13" s="559"/>
      <c r="J13" s="559"/>
      <c r="K13" s="559"/>
      <c r="L13" s="559"/>
      <c r="M13" s="559"/>
      <c r="N13" s="559"/>
      <c r="O13" s="560"/>
      <c r="AZ13" s="137"/>
    </row>
    <row r="14" spans="1:52" x14ac:dyDescent="0.25">
      <c r="A14" s="2"/>
      <c r="B14" s="510"/>
      <c r="C14" s="511"/>
      <c r="D14" s="507" t="s">
        <v>105</v>
      </c>
      <c r="E14" s="508"/>
      <c r="F14" s="509"/>
      <c r="G14" s="505" t="s">
        <v>139</v>
      </c>
      <c r="H14" s="426"/>
      <c r="I14" s="426"/>
      <c r="J14" s="426"/>
      <c r="K14" s="426"/>
      <c r="L14" s="426"/>
      <c r="M14" s="426"/>
      <c r="N14" s="506"/>
      <c r="O14" s="427"/>
      <c r="AZ14" s="137"/>
    </row>
    <row r="15" spans="1:52" x14ac:dyDescent="0.25">
      <c r="A15" s="2"/>
      <c r="B15" s="515" t="s">
        <v>106</v>
      </c>
      <c r="C15" s="516"/>
      <c r="D15" s="527" t="str">
        <f>IF('Data input'!D18="Select Functional Unit above","",'Data input'!D18)</f>
        <v>MWh</v>
      </c>
      <c r="E15" s="528"/>
      <c r="F15" s="529"/>
      <c r="G15" s="474">
        <f>'Data input'!G18</f>
        <v>2.25</v>
      </c>
      <c r="H15" s="475"/>
      <c r="I15" s="475"/>
      <c r="J15" s="475"/>
      <c r="K15" s="475"/>
      <c r="L15" s="475"/>
      <c r="M15" s="475"/>
      <c r="N15" s="476"/>
      <c r="O15" s="477"/>
      <c r="AZ15" s="137"/>
    </row>
    <row r="16" spans="1:52" ht="16.5" thickBot="1" x14ac:dyDescent="0.3">
      <c r="A16" s="2"/>
      <c r="B16" s="107"/>
      <c r="C16" s="108"/>
      <c r="D16" s="399"/>
      <c r="E16" s="530"/>
      <c r="F16" s="531"/>
      <c r="G16" s="482">
        <f>IF('Data input'!G18="","Min",MIN('Data input'!G18:K18))</f>
        <v>0.5</v>
      </c>
      <c r="H16" s="483"/>
      <c r="I16" s="483"/>
      <c r="J16" s="483" t="s">
        <v>42</v>
      </c>
      <c r="K16" s="483"/>
      <c r="L16" s="483"/>
      <c r="M16" s="483">
        <f>IF('Data input'!G18="","Max",MAX('Data input'!G18:K18))</f>
        <v>4</v>
      </c>
      <c r="N16" s="484"/>
      <c r="O16" s="485"/>
      <c r="AZ16" s="137"/>
    </row>
    <row r="17" spans="1:52" x14ac:dyDescent="0.25">
      <c r="A17" s="2"/>
      <c r="B17" s="109"/>
      <c r="C17" s="132"/>
      <c r="D17" s="523" t="str">
        <f>IF('Data input'!D21="Please select the region","",'Data input'!D21)</f>
        <v>Global</v>
      </c>
      <c r="E17" s="524"/>
      <c r="F17" s="486" t="str">
        <f>IF('Data input'!F21="Please select","",'Data input'!F21)</f>
        <v>GWe</v>
      </c>
      <c r="G17" s="428" t="s">
        <v>241</v>
      </c>
      <c r="H17" s="426"/>
      <c r="I17" s="426"/>
      <c r="J17" s="426">
        <v>2030</v>
      </c>
      <c r="K17" s="426"/>
      <c r="L17" s="426"/>
      <c r="M17" s="426">
        <v>2050</v>
      </c>
      <c r="N17" s="426"/>
      <c r="O17" s="427"/>
      <c r="AZ17" s="137"/>
    </row>
    <row r="18" spans="1:52" x14ac:dyDescent="0.25">
      <c r="A18" s="2"/>
      <c r="B18" s="109" t="s">
        <v>9</v>
      </c>
      <c r="C18" s="110"/>
      <c r="D18" s="525"/>
      <c r="E18" s="526"/>
      <c r="F18" s="487"/>
      <c r="G18" s="433">
        <f>'Data input'!G22</f>
        <v>0</v>
      </c>
      <c r="H18" s="434"/>
      <c r="I18" s="434"/>
      <c r="J18" s="434">
        <f>'Data input'!L22</f>
        <v>0</v>
      </c>
      <c r="K18" s="434"/>
      <c r="L18" s="434"/>
      <c r="M18" s="434">
        <f>'Data input'!Q22</f>
        <v>0</v>
      </c>
      <c r="N18" s="434"/>
      <c r="O18" s="519"/>
      <c r="AZ18" s="137"/>
    </row>
    <row r="19" spans="1:52" ht="16.5" thickBot="1" x14ac:dyDescent="0.3">
      <c r="A19" s="2"/>
      <c r="B19" s="107"/>
      <c r="C19" s="108"/>
      <c r="D19" s="525"/>
      <c r="E19" s="526"/>
      <c r="F19" s="487"/>
      <c r="G19" s="167" t="str">
        <f>IF('Data input'!G22="","Min",MIN('Data input'!G22:K22))</f>
        <v>Min</v>
      </c>
      <c r="H19" s="165" t="s">
        <v>361</v>
      </c>
      <c r="I19" s="168" t="str">
        <f>IF('Data input'!G22="","Max",MAX('Data input'!G22:K22))</f>
        <v>Max</v>
      </c>
      <c r="J19" s="175" t="str">
        <f>IF('Data input'!L22="","Min",MIN('Data input'!L22:P22))</f>
        <v>Min</v>
      </c>
      <c r="K19" s="165" t="s">
        <v>361</v>
      </c>
      <c r="L19" s="168" t="str">
        <f>IF('Data input'!L22="","Max",MAX('Data input'!L22:P22))</f>
        <v>Max</v>
      </c>
      <c r="M19" s="175" t="str">
        <f>IF('Data input'!Q22="","Min",MIN('Data input'!Q22:U22))</f>
        <v>Min</v>
      </c>
      <c r="N19" s="165" t="s">
        <v>361</v>
      </c>
      <c r="O19" s="176" t="str">
        <f>IF('Data input'!Q22="","Max",MAX('Data input'!Q22:U22))</f>
        <v>Max</v>
      </c>
      <c r="AZ19" s="137"/>
    </row>
    <row r="20" spans="1:52" x14ac:dyDescent="0.25">
      <c r="A20" s="2"/>
      <c r="B20" s="109" t="s">
        <v>115</v>
      </c>
      <c r="C20" s="110"/>
      <c r="D20" s="397"/>
      <c r="E20" s="398"/>
      <c r="F20" s="401" t="s">
        <v>12</v>
      </c>
      <c r="G20" s="520">
        <f>'Data input'!G24</f>
        <v>0</v>
      </c>
      <c r="H20" s="521"/>
      <c r="I20" s="521"/>
      <c r="J20" s="521">
        <f>'Data input'!L24</f>
        <v>0</v>
      </c>
      <c r="K20" s="521"/>
      <c r="L20" s="521"/>
      <c r="M20" s="521">
        <f>'Data input'!Q24</f>
        <v>0</v>
      </c>
      <c r="N20" s="521"/>
      <c r="O20" s="522"/>
      <c r="AZ20" s="137"/>
    </row>
    <row r="21" spans="1:52" ht="16.5" thickBot="1" x14ac:dyDescent="0.3">
      <c r="A21" s="2"/>
      <c r="B21" s="109"/>
      <c r="C21" s="110"/>
      <c r="D21" s="399"/>
      <c r="E21" s="400"/>
      <c r="F21" s="402"/>
      <c r="G21" s="171" t="str">
        <f>IF('Data input'!G24="","Min",MIN('Data input'!G24:K24))</f>
        <v>Min</v>
      </c>
      <c r="H21" s="172" t="s">
        <v>361</v>
      </c>
      <c r="I21" s="166" t="str">
        <f>IF('Data input'!G24="","Max",MAX('Data input'!G24:K24))</f>
        <v>Max</v>
      </c>
      <c r="J21" s="173" t="str">
        <f>IF('Data input'!L24="","Min",MIN('Data input'!L24:P24))</f>
        <v>Min</v>
      </c>
      <c r="K21" s="172" t="s">
        <v>361</v>
      </c>
      <c r="L21" s="166" t="str">
        <f>IF('Data input'!L24="","Max",MAX('Data input'!L24:P24))</f>
        <v>Max</v>
      </c>
      <c r="M21" s="173" t="str">
        <f>IF('Data input'!Q24="","Min",MIN('Data input'!Q24:U24))</f>
        <v>Min</v>
      </c>
      <c r="N21" s="173" t="s">
        <v>361</v>
      </c>
      <c r="O21" s="174" t="str">
        <f>IF('Data input'!Q24="","Max",MAX('Data input'!Q24:U24))</f>
        <v>Max</v>
      </c>
      <c r="AZ21" s="137"/>
    </row>
    <row r="22" spans="1:52" ht="16.5" thickBot="1" x14ac:dyDescent="0.3">
      <c r="A22" s="2"/>
      <c r="B22" s="411" t="s">
        <v>244</v>
      </c>
      <c r="C22" s="412"/>
      <c r="D22" s="512">
        <f>IF('Data input'!D26="Specify here (if not specified, value will be 1)",1,'Data input'!D26)</f>
        <v>0</v>
      </c>
      <c r="E22" s="513"/>
      <c r="F22" s="513"/>
      <c r="G22" s="513"/>
      <c r="H22" s="513"/>
      <c r="I22" s="513"/>
      <c r="J22" s="513"/>
      <c r="K22" s="513"/>
      <c r="L22" s="513"/>
      <c r="M22" s="513"/>
      <c r="N22" s="513"/>
      <c r="O22" s="514"/>
      <c r="AZ22" s="137"/>
    </row>
    <row r="23" spans="1:52" ht="16.5" thickBot="1" x14ac:dyDescent="0.3">
      <c r="A23" s="2"/>
      <c r="B23" s="411" t="s">
        <v>111</v>
      </c>
      <c r="C23" s="412"/>
      <c r="D23" s="491" t="str">
        <f>IF('Data input'!D27="Specify here"," ",'Data input'!D27)</f>
        <v xml:space="preserve"> </v>
      </c>
      <c r="E23" s="492"/>
      <c r="F23" s="492"/>
      <c r="G23" s="492"/>
      <c r="H23" s="492"/>
      <c r="I23" s="492"/>
      <c r="J23" s="492"/>
      <c r="K23" s="492"/>
      <c r="L23" s="492"/>
      <c r="M23" s="492"/>
      <c r="N23" s="492"/>
      <c r="O23" s="493"/>
      <c r="AZ23" s="137"/>
    </row>
    <row r="24" spans="1:52" ht="16.5" thickBot="1" x14ac:dyDescent="0.3">
      <c r="A24" s="2"/>
      <c r="B24" s="411" t="s">
        <v>323</v>
      </c>
      <c r="C24" s="412"/>
      <c r="D24" s="142" t="str">
        <f>IF('Data input'!D28="Please select"," ",'Data input'!D28)</f>
        <v>PJ/year</v>
      </c>
      <c r="E24" s="502" t="str">
        <f>IF('Data input'!D29="Specify here"," ",'Data input'!D29)</f>
        <v xml:space="preserve"> </v>
      </c>
      <c r="F24" s="503"/>
      <c r="G24" s="503"/>
      <c r="H24" s="503"/>
      <c r="I24" s="503"/>
      <c r="J24" s="503"/>
      <c r="K24" s="503"/>
      <c r="L24" s="503"/>
      <c r="M24" s="503"/>
      <c r="N24" s="503"/>
      <c r="O24" s="504"/>
      <c r="AZ24" s="137"/>
    </row>
    <row r="25" spans="1:52" ht="16.5" thickBot="1" x14ac:dyDescent="0.3">
      <c r="A25" s="2"/>
      <c r="B25" s="411" t="s">
        <v>114</v>
      </c>
      <c r="C25" s="412"/>
      <c r="D25" s="488">
        <f>IF('Data input'!D30="Specify here"," ",'Data input'!D30)</f>
        <v>10</v>
      </c>
      <c r="E25" s="489"/>
      <c r="F25" s="489"/>
      <c r="G25" s="489"/>
      <c r="H25" s="489"/>
      <c r="I25" s="489"/>
      <c r="J25" s="489"/>
      <c r="K25" s="489"/>
      <c r="L25" s="489"/>
      <c r="M25" s="489"/>
      <c r="N25" s="489"/>
      <c r="O25" s="490"/>
      <c r="AZ25" s="137"/>
    </row>
    <row r="26" spans="1:52" ht="16.5" thickBot="1" x14ac:dyDescent="0.3">
      <c r="A26" s="2"/>
      <c r="B26" s="411" t="s">
        <v>112</v>
      </c>
      <c r="C26" s="412"/>
      <c r="D26" s="494">
        <f>IF('Data input'!D31="Specify here"," ",'Data input'!D31)</f>
        <v>0</v>
      </c>
      <c r="E26" s="495"/>
      <c r="F26" s="495"/>
      <c r="G26" s="495"/>
      <c r="H26" s="495"/>
      <c r="I26" s="495"/>
      <c r="J26" s="495"/>
      <c r="K26" s="495"/>
      <c r="L26" s="495"/>
      <c r="M26" s="495"/>
      <c r="N26" s="495"/>
      <c r="O26" s="496"/>
      <c r="AZ26" s="137"/>
    </row>
    <row r="27" spans="1:52" ht="16.5" thickBot="1" x14ac:dyDescent="0.3">
      <c r="A27" s="2"/>
      <c r="B27" s="411" t="s">
        <v>113</v>
      </c>
      <c r="C27" s="412"/>
      <c r="D27" s="499" t="str">
        <f>IF('Data input'!D32="Please select"," ",'Data input'!D32)</f>
        <v>No</v>
      </c>
      <c r="E27" s="500"/>
      <c r="F27" s="500"/>
      <c r="G27" s="500"/>
      <c r="H27" s="500"/>
      <c r="I27" s="500"/>
      <c r="J27" s="500"/>
      <c r="K27" s="500"/>
      <c r="L27" s="500"/>
      <c r="M27" s="500"/>
      <c r="N27" s="500"/>
      <c r="O27" s="501"/>
      <c r="AZ27" s="137"/>
    </row>
    <row r="28" spans="1:52" ht="79.5" thickBot="1" x14ac:dyDescent="0.3">
      <c r="A28" s="2"/>
      <c r="B28" s="497" t="s">
        <v>252</v>
      </c>
      <c r="C28" s="498"/>
      <c r="D28" s="418" t="str">
        <f>IF('Data input'!D33="Explain here (e.g. other technical dimensions, region covered for potential such as NL or EU)"," ",'Data input'!D33)</f>
        <v>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
Technical lifetime: 5-10 years, over 2,000 cycles (Chen et al., 2009). IRENA (2017) reports a lifetime of up to 20 years and over 10,000 cycles.  </v>
      </c>
      <c r="E28" s="419"/>
      <c r="F28" s="419"/>
      <c r="G28" s="419"/>
      <c r="H28" s="419"/>
      <c r="I28" s="419"/>
      <c r="J28" s="419"/>
      <c r="K28" s="419"/>
      <c r="L28" s="419"/>
      <c r="M28" s="419"/>
      <c r="N28" s="419"/>
      <c r="O28" s="420"/>
      <c r="AZ28" s="137" t="str">
        <f>D28</f>
        <v>The potential for all battery types is high, as there are no significant space or resource constraints, instead demand for storage and costs are usually determining factors when it comes to potential installed capacity. As of 2015, the total global grid-connected redox flow battery (both VRB and ZnBr) capacity is 46 MW - 0.03% share of utility-scale storage capacity, which is dominated by pumped hydro storage (99%) (IRENA, 2015).
Technical lifetime: 5-10 years, over 2,000 cycles (Chen et al., 2009). IRENA (2017) reports a lifetime of up to 20 years and over 10,000 cycles.  </v>
      </c>
    </row>
    <row r="29" spans="1:52" ht="16.5" thickBot="1" x14ac:dyDescent="0.3">
      <c r="A29" s="2"/>
      <c r="B29" s="532" t="s">
        <v>11</v>
      </c>
      <c r="C29" s="533"/>
      <c r="D29" s="533"/>
      <c r="E29" s="533"/>
      <c r="F29" s="533"/>
      <c r="G29" s="533"/>
      <c r="H29" s="533"/>
      <c r="I29" s="533"/>
      <c r="J29" s="533"/>
      <c r="K29" s="533"/>
      <c r="L29" s="533"/>
      <c r="M29" s="533"/>
      <c r="N29" s="533"/>
      <c r="O29" s="534"/>
      <c r="AZ29" s="137"/>
    </row>
    <row r="30" spans="1:52" ht="16.5" thickBot="1" x14ac:dyDescent="0.3">
      <c r="A30" s="2"/>
      <c r="B30" s="517" t="s">
        <v>2</v>
      </c>
      <c r="C30" s="518"/>
      <c r="D30" s="478">
        <v>2015</v>
      </c>
      <c r="E30" s="479"/>
      <c r="F30" s="479"/>
      <c r="G30" s="479"/>
      <c r="H30" s="479"/>
      <c r="I30" s="479"/>
      <c r="J30" s="479"/>
      <c r="K30" s="479"/>
      <c r="L30" s="479"/>
      <c r="M30" s="479"/>
      <c r="N30" s="479"/>
      <c r="O30" s="480"/>
      <c r="AZ30" s="137"/>
    </row>
    <row r="31" spans="1:52" x14ac:dyDescent="0.25">
      <c r="A31" s="2"/>
      <c r="B31" s="451" t="s">
        <v>318</v>
      </c>
      <c r="C31" s="452"/>
      <c r="D31" s="472" t="s">
        <v>110</v>
      </c>
      <c r="E31" s="481"/>
      <c r="F31" s="481"/>
      <c r="G31" s="428" t="s">
        <v>241</v>
      </c>
      <c r="H31" s="426"/>
      <c r="I31" s="426"/>
      <c r="J31" s="426">
        <v>2030</v>
      </c>
      <c r="K31" s="426"/>
      <c r="L31" s="426"/>
      <c r="M31" s="426">
        <v>2050</v>
      </c>
      <c r="N31" s="426"/>
      <c r="O31" s="427"/>
      <c r="AZ31" s="137"/>
    </row>
    <row r="32" spans="1:52" x14ac:dyDescent="0.25">
      <c r="A32" s="2"/>
      <c r="B32" s="453"/>
      <c r="C32" s="454"/>
      <c r="D32" s="464" t="str">
        <f>'Data input'!D37</f>
        <v xml:space="preserve">€ / </v>
      </c>
      <c r="E32" s="281" t="s">
        <v>366</v>
      </c>
      <c r="F32" s="281"/>
      <c r="G32" s="449">
        <f>'Data input'!G37</f>
        <v>950</v>
      </c>
      <c r="H32" s="450"/>
      <c r="I32" s="450"/>
      <c r="J32" s="450">
        <f>'Data input'!L37</f>
        <v>338</v>
      </c>
      <c r="K32" s="450"/>
      <c r="L32" s="450"/>
      <c r="M32" s="417">
        <f>'Data input'!Q37</f>
        <v>0</v>
      </c>
      <c r="N32" s="417"/>
      <c r="O32" s="423"/>
      <c r="AZ32" s="137"/>
    </row>
    <row r="33" spans="1:52" ht="16.5" thickBot="1" x14ac:dyDescent="0.3">
      <c r="A33" s="2"/>
      <c r="B33" s="466"/>
      <c r="C33" s="467"/>
      <c r="D33" s="469"/>
      <c r="E33" s="284"/>
      <c r="F33" s="284"/>
      <c r="G33" s="217">
        <f>IF('Data input'!G37="","Min",MIN('Data input'!G37:K37))</f>
        <v>120</v>
      </c>
      <c r="H33" s="218" t="s">
        <v>361</v>
      </c>
      <c r="I33" s="219">
        <f>IF('Data input'!G37="","Max",MAX('Data input'!G37:K37))</f>
        <v>1465</v>
      </c>
      <c r="J33" s="220">
        <f>IF('Data input'!L37="","Min",MIN('Data input'!L37:P37))</f>
        <v>175</v>
      </c>
      <c r="K33" s="218" t="s">
        <v>361</v>
      </c>
      <c r="L33" s="219">
        <f>IF('Data input'!L37="","Max",MAX('Data input'!L37:P37))</f>
        <v>500</v>
      </c>
      <c r="M33" s="177" t="str">
        <f>IF('Data input'!Q37="","Min",MIN('Data input'!Q37:U37))</f>
        <v>Min</v>
      </c>
      <c r="N33" s="163" t="s">
        <v>361</v>
      </c>
      <c r="O33" s="170" t="str">
        <f>IF('Data input'!Q37="","Max",MAX('Data input'!Q37:U37))</f>
        <v>Max</v>
      </c>
      <c r="AZ33" s="137"/>
    </row>
    <row r="34" spans="1:52" x14ac:dyDescent="0.25">
      <c r="A34" s="2"/>
      <c r="B34" s="403" t="s">
        <v>275</v>
      </c>
      <c r="C34" s="404"/>
      <c r="D34" s="464" t="str">
        <f>'Data input'!D39</f>
        <v xml:space="preserve">€ / </v>
      </c>
      <c r="E34" s="281" t="s">
        <v>366</v>
      </c>
      <c r="F34" s="281"/>
      <c r="G34" s="416">
        <f>'Data input'!G39</f>
        <v>0</v>
      </c>
      <c r="H34" s="417"/>
      <c r="I34" s="417"/>
      <c r="J34" s="417">
        <f>'Data input'!L39</f>
        <v>0</v>
      </c>
      <c r="K34" s="417"/>
      <c r="L34" s="417"/>
      <c r="M34" s="417">
        <f>'Data input'!Q39</f>
        <v>0</v>
      </c>
      <c r="N34" s="417"/>
      <c r="O34" s="423"/>
      <c r="AZ34" s="137"/>
    </row>
    <row r="35" spans="1:52" ht="16.5" thickBot="1" x14ac:dyDescent="0.3">
      <c r="A35" s="2"/>
      <c r="B35" s="405"/>
      <c r="C35" s="406"/>
      <c r="D35" s="469"/>
      <c r="E35" s="284"/>
      <c r="F35" s="284"/>
      <c r="G35" s="180" t="str">
        <f>IF('Data input'!G39="","Min",MIN('Data input'!G39:K39))</f>
        <v>Min</v>
      </c>
      <c r="H35" s="163" t="s">
        <v>361</v>
      </c>
      <c r="I35" s="169" t="str">
        <f>IF('Data input'!G39="","Max",MAX('Data input'!G39:K39))</f>
        <v>Max</v>
      </c>
      <c r="J35" s="177" t="str">
        <f>IF('Data input'!L39="","Min",MIN('Data input'!L39:P39))</f>
        <v>Min</v>
      </c>
      <c r="K35" s="163" t="s">
        <v>361</v>
      </c>
      <c r="L35" s="169" t="str">
        <f>IF('Data input'!L39="","Max",MAX('Data input'!L39:P39))</f>
        <v>Max</v>
      </c>
      <c r="M35" s="177" t="str">
        <f>IF('Data input'!Q39="","Min",MIN('Data input'!Q39:U39))</f>
        <v>Min</v>
      </c>
      <c r="N35" s="163" t="s">
        <v>361</v>
      </c>
      <c r="O35" s="170" t="str">
        <f>IF('Data input'!Q39="","Max",MAX('Data input'!Q39:U39))</f>
        <v>Max</v>
      </c>
      <c r="AZ35" s="137"/>
    </row>
    <row r="36" spans="1:52" x14ac:dyDescent="0.25">
      <c r="A36" s="2"/>
      <c r="B36" s="451" t="s">
        <v>276</v>
      </c>
      <c r="C36" s="452"/>
      <c r="D36" s="464" t="str">
        <f>'Data input'!D41</f>
        <v xml:space="preserve">€ / </v>
      </c>
      <c r="E36" s="281" t="s">
        <v>366</v>
      </c>
      <c r="F36" s="281"/>
      <c r="G36" s="471">
        <f>'Data input'!G41</f>
        <v>19</v>
      </c>
      <c r="H36" s="468"/>
      <c r="I36" s="468"/>
      <c r="J36" s="468">
        <f>'Data input'!L41</f>
        <v>6.8</v>
      </c>
      <c r="K36" s="468"/>
      <c r="L36" s="468"/>
      <c r="M36" s="417">
        <f>'Data input'!Q41</f>
        <v>0</v>
      </c>
      <c r="N36" s="417"/>
      <c r="O36" s="423"/>
      <c r="AZ36" s="137"/>
    </row>
    <row r="37" spans="1:52" ht="16.5" thickBot="1" x14ac:dyDescent="0.3">
      <c r="A37" s="2"/>
      <c r="B37" s="466"/>
      <c r="C37" s="467"/>
      <c r="D37" s="469"/>
      <c r="E37" s="284"/>
      <c r="F37" s="284"/>
      <c r="G37" s="221">
        <f>IF('Data input'!G41="","Min",MIN('Data input'!G41:K41))</f>
        <v>2.4</v>
      </c>
      <c r="H37" s="222" t="s">
        <v>361</v>
      </c>
      <c r="I37" s="223">
        <f>IF('Data input'!G41="","Max",MAX('Data input'!G41:K41))</f>
        <v>29.3</v>
      </c>
      <c r="J37" s="224">
        <f>IF('Data input'!L41="","Min",MIN('Data input'!L41:P41))</f>
        <v>3.5</v>
      </c>
      <c r="K37" s="222" t="s">
        <v>361</v>
      </c>
      <c r="L37" s="223">
        <f>IF('Data input'!L41="","Max",MAX('Data input'!L41:P41))</f>
        <v>10</v>
      </c>
      <c r="M37" s="177" t="str">
        <f>IF('Data input'!Q41="","Min",MIN('Data input'!Q41:U41))</f>
        <v>Min</v>
      </c>
      <c r="N37" s="163" t="s">
        <v>361</v>
      </c>
      <c r="O37" s="170" t="str">
        <f>IF('Data input'!Q41="","Max",MAX('Data input'!Q41:U41))</f>
        <v>Max</v>
      </c>
      <c r="AZ37" s="137"/>
    </row>
    <row r="38" spans="1:52" x14ac:dyDescent="0.25">
      <c r="A38" s="2"/>
      <c r="B38" s="451" t="s">
        <v>163</v>
      </c>
      <c r="C38" s="452"/>
      <c r="D38" s="464" t="str">
        <f>'Data input'!D43</f>
        <v xml:space="preserve">€ / </v>
      </c>
      <c r="E38" s="281" t="str">
        <f>IF('Data input'!E43="Please select based on chosen Functional Unit"," ",'Data input'!E43)</f>
        <v>MWh</v>
      </c>
      <c r="F38" s="281"/>
      <c r="G38" s="433">
        <f>'Data input'!G43</f>
        <v>2</v>
      </c>
      <c r="H38" s="434"/>
      <c r="I38" s="434"/>
      <c r="J38" s="434">
        <f>'Data input'!L43</f>
        <v>2</v>
      </c>
      <c r="K38" s="434"/>
      <c r="L38" s="434"/>
      <c r="M38" s="417">
        <f>'Data input'!Q43</f>
        <v>0</v>
      </c>
      <c r="N38" s="417"/>
      <c r="O38" s="423"/>
      <c r="AZ38" s="137"/>
    </row>
    <row r="39" spans="1:52" ht="16.5" thickBot="1" x14ac:dyDescent="0.3">
      <c r="A39" s="2"/>
      <c r="B39" s="466"/>
      <c r="C39" s="467"/>
      <c r="D39" s="465"/>
      <c r="E39" s="470"/>
      <c r="F39" s="470"/>
      <c r="G39" s="206" t="s">
        <v>474</v>
      </c>
      <c r="H39" s="196" t="s">
        <v>361</v>
      </c>
      <c r="I39" s="207" t="s">
        <v>475</v>
      </c>
      <c r="J39" s="208" t="s">
        <v>474</v>
      </c>
      <c r="K39" s="196" t="s">
        <v>361</v>
      </c>
      <c r="L39" s="207" t="s">
        <v>475</v>
      </c>
      <c r="M39" s="178" t="str">
        <f>IF('Data input'!Q43="","Min",MIN('Data input'!Q43:U43))</f>
        <v>Min</v>
      </c>
      <c r="N39" s="164" t="s">
        <v>361</v>
      </c>
      <c r="O39" s="179" t="str">
        <f>IF('Data input'!Q43="","Max",MAX('Data input'!Q43:U43))</f>
        <v>Max</v>
      </c>
      <c r="AZ39" s="137"/>
    </row>
    <row r="40" spans="1:52" ht="95.25" thickBot="1" x14ac:dyDescent="0.3">
      <c r="A40" s="2"/>
      <c r="B40" s="538" t="s">
        <v>3</v>
      </c>
      <c r="C40" s="561"/>
      <c r="D40" s="566" t="str">
        <f>IF('Data input'!D45="Explain here (e.g. other costs)"," ",'Data input'!D45)</f>
        <v>The large range of cost estimates could be because ZnBr battery is still at a demonstration phase, with large differences between project scales and costs.
Fixed operation and maintenance (FOM) and variable operation and maintenance (VOM) costs are based on JRC ETRI (2014) estimations for a Vanadium Redox Flow Battery (VRB). FOM is 2% of CAPEX and VOM is €2/MWh. VOM costs are only provided for 2013 by JRC ETRI (2014) and it is assumed that the VOM costs remain the same in 2020, 2030 and 2050. VOM costs are defined by JRC ETRI as production-related O&amp;M costs that vary with electrical generation. They exclude personnel, fuel, and CO2 costs.</v>
      </c>
      <c r="E40" s="567"/>
      <c r="F40" s="567"/>
      <c r="G40" s="567"/>
      <c r="H40" s="567"/>
      <c r="I40" s="567"/>
      <c r="J40" s="567"/>
      <c r="K40" s="567"/>
      <c r="L40" s="567"/>
      <c r="M40" s="567"/>
      <c r="N40" s="567"/>
      <c r="O40" s="568"/>
      <c r="AZ40" s="137" t="str">
        <f>D40</f>
        <v>The large range of cost estimates could be because ZnBr battery is still at a demonstration phase, with large differences between project scales and costs.
Fixed operation and maintenance (FOM) and variable operation and maintenance (VOM) costs are based on JRC ETRI (2014) estimations for a Vanadium Redox Flow Battery (VRB). FOM is 2% of CAPEX and VOM is €2/MWh. VOM costs are only provided for 2013 by JRC ETRI (2014) and it is assumed that the VOM costs remain the same in 2020, 2030 and 2050. VOM costs are defined by JRC ETRI as production-related O&amp;M costs that vary with electrical generation. They exclude personnel, fuel, and CO2 costs.</v>
      </c>
    </row>
    <row r="41" spans="1:52" ht="16.5" thickBot="1" x14ac:dyDescent="0.3">
      <c r="A41" s="2"/>
      <c r="B41" s="562" t="s">
        <v>144</v>
      </c>
      <c r="C41" s="563"/>
      <c r="D41" s="564"/>
      <c r="E41" s="564"/>
      <c r="F41" s="564"/>
      <c r="G41" s="564"/>
      <c r="H41" s="564"/>
      <c r="I41" s="564"/>
      <c r="J41" s="564"/>
      <c r="K41" s="564"/>
      <c r="L41" s="564"/>
      <c r="M41" s="564"/>
      <c r="N41" s="564"/>
      <c r="O41" s="565"/>
      <c r="AZ41" s="137"/>
    </row>
    <row r="42" spans="1:52" x14ac:dyDescent="0.25">
      <c r="A42" s="2"/>
      <c r="B42" s="451" t="s">
        <v>181</v>
      </c>
      <c r="C42" s="452"/>
      <c r="D42" s="472" t="s">
        <v>48</v>
      </c>
      <c r="E42" s="473"/>
      <c r="F42" s="153" t="s">
        <v>46</v>
      </c>
      <c r="G42" s="428" t="s">
        <v>241</v>
      </c>
      <c r="H42" s="426"/>
      <c r="I42" s="426"/>
      <c r="J42" s="426">
        <v>2030</v>
      </c>
      <c r="K42" s="426"/>
      <c r="L42" s="426"/>
      <c r="M42" s="426">
        <v>2050</v>
      </c>
      <c r="N42" s="426"/>
      <c r="O42" s="427"/>
      <c r="AZ42" s="137"/>
    </row>
    <row r="43" spans="1:52" x14ac:dyDescent="0.25">
      <c r="A43" s="2"/>
      <c r="B43" s="453"/>
      <c r="C43" s="454"/>
      <c r="D43" s="409" t="s">
        <v>284</v>
      </c>
      <c r="E43" s="410"/>
      <c r="F43" s="430" t="s">
        <v>55</v>
      </c>
      <c r="G43" s="416">
        <f>'Data input'!G49</f>
        <v>-1</v>
      </c>
      <c r="H43" s="417"/>
      <c r="I43" s="417"/>
      <c r="J43" s="417">
        <f>'Data input'!L49</f>
        <v>0</v>
      </c>
      <c r="K43" s="417"/>
      <c r="L43" s="417"/>
      <c r="M43" s="417">
        <f>'Data input'!Q49</f>
        <v>0</v>
      </c>
      <c r="N43" s="417"/>
      <c r="O43" s="423"/>
      <c r="P43" s="98"/>
      <c r="AZ43" s="137"/>
    </row>
    <row r="44" spans="1:52" x14ac:dyDescent="0.25">
      <c r="A44" s="2"/>
      <c r="B44" s="453"/>
      <c r="C44" s="454"/>
      <c r="D44" s="407" t="str">
        <f>IF('Data input'!D49="Please select main output here"," ",'Data input'!D49)</f>
        <v>Electricity</v>
      </c>
      <c r="E44" s="408"/>
      <c r="F44" s="432"/>
      <c r="G44" s="197">
        <f>IF('Data input'!G49="","Min",MIN('Data input'!G49:K49))</f>
        <v>-1</v>
      </c>
      <c r="H44" s="198" t="s">
        <v>361</v>
      </c>
      <c r="I44" s="199">
        <f>IF('Data input'!G49="","Max",MAX('Data input'!G49:K49))</f>
        <v>-1</v>
      </c>
      <c r="J44" s="177" t="str">
        <f>IF('Data input'!L49="","Min",MIN('Data input'!L49:P49))</f>
        <v>Min</v>
      </c>
      <c r="K44" s="163" t="s">
        <v>361</v>
      </c>
      <c r="L44" s="169" t="str">
        <f>IF('Data input'!L49="","Max",MAX('Data input'!L49:P49))</f>
        <v>Max</v>
      </c>
      <c r="M44" s="177" t="str">
        <f>IF('Data input'!Q49="","Min",MIN('Data input'!Q49:U49))</f>
        <v>Min</v>
      </c>
      <c r="N44" s="163" t="s">
        <v>361</v>
      </c>
      <c r="O44" s="170" t="str">
        <f>IF('Data input'!Q49="","Max",MAX('Data input'!Q49:U49))</f>
        <v>Max</v>
      </c>
      <c r="AZ44" s="137"/>
    </row>
    <row r="45" spans="1:52" x14ac:dyDescent="0.25">
      <c r="A45" s="2"/>
      <c r="B45" s="453"/>
      <c r="C45" s="454"/>
      <c r="D45" s="455" t="str">
        <f>IF('Data input'!D51="Please select"," ",'Data input'!D51)</f>
        <v>Electricity</v>
      </c>
      <c r="E45" s="456"/>
      <c r="F45" s="301" t="s">
        <v>55</v>
      </c>
      <c r="G45" s="416">
        <f>'Data input'!G51</f>
        <v>1.33</v>
      </c>
      <c r="H45" s="417"/>
      <c r="I45" s="417"/>
      <c r="J45" s="417">
        <f>'Data input'!L51</f>
        <v>0</v>
      </c>
      <c r="K45" s="417"/>
      <c r="L45" s="417"/>
      <c r="M45" s="417">
        <f>'Data input'!Q51</f>
        <v>0</v>
      </c>
      <c r="N45" s="417"/>
      <c r="O45" s="423"/>
      <c r="AZ45" s="137"/>
    </row>
    <row r="46" spans="1:52" x14ac:dyDescent="0.25">
      <c r="A46" s="2"/>
      <c r="B46" s="453"/>
      <c r="C46" s="454"/>
      <c r="D46" s="457"/>
      <c r="E46" s="458"/>
      <c r="F46" s="448"/>
      <c r="G46" s="197">
        <f>IF('Data input'!G51="","Min",MIN('Data input'!G51:K51))</f>
        <v>1.25</v>
      </c>
      <c r="H46" s="198" t="s">
        <v>361</v>
      </c>
      <c r="I46" s="199">
        <f>IF('Data input'!G51="","Max",MAX('Data input'!G51:K51))</f>
        <v>1.67</v>
      </c>
      <c r="J46" s="177" t="str">
        <f>IF('Data input'!L51="","Min",MIN('Data input'!L51:P51))</f>
        <v>Min</v>
      </c>
      <c r="K46" s="163" t="s">
        <v>361</v>
      </c>
      <c r="L46" s="169" t="str">
        <f>IF('Data input'!L51="","Max",MAX('Data input'!L51:P51))</f>
        <v>Max</v>
      </c>
      <c r="M46" s="177" t="str">
        <f>IF('Data input'!Q51="","Min",MIN('Data input'!Q51:U51))</f>
        <v>Min</v>
      </c>
      <c r="N46" s="163" t="s">
        <v>361</v>
      </c>
      <c r="O46" s="170" t="str">
        <f>IF('Data input'!Q51="","Max",MAX('Data input'!Q51:U51))</f>
        <v>Max</v>
      </c>
      <c r="AZ46" s="137"/>
    </row>
    <row r="47" spans="1:52" x14ac:dyDescent="0.25">
      <c r="A47" s="2"/>
      <c r="B47" s="453"/>
      <c r="C47" s="454"/>
      <c r="D47" s="459" t="str">
        <f>IF('Data input'!D53="Please select"," ",'Data input'!D53)</f>
        <v xml:space="preserve"> </v>
      </c>
      <c r="E47" s="460"/>
      <c r="F47" s="301" t="s">
        <v>55</v>
      </c>
      <c r="G47" s="416">
        <f>'Data input'!G53</f>
        <v>0</v>
      </c>
      <c r="H47" s="417"/>
      <c r="I47" s="417"/>
      <c r="J47" s="417">
        <f>'Data input'!L53</f>
        <v>0</v>
      </c>
      <c r="K47" s="417"/>
      <c r="L47" s="417"/>
      <c r="M47" s="417">
        <f>'Data input'!Q53</f>
        <v>0</v>
      </c>
      <c r="N47" s="417"/>
      <c r="O47" s="423"/>
      <c r="AZ47" s="137"/>
    </row>
    <row r="48" spans="1:52" x14ac:dyDescent="0.25">
      <c r="A48" s="2"/>
      <c r="B48" s="453"/>
      <c r="C48" s="454"/>
      <c r="D48" s="457"/>
      <c r="E48" s="458"/>
      <c r="F48" s="448"/>
      <c r="G48" s="180" t="str">
        <f>IF('Data input'!G53="","Min",MIN('Data input'!G53:K53))</f>
        <v>Min</v>
      </c>
      <c r="H48" s="163" t="s">
        <v>361</v>
      </c>
      <c r="I48" s="169" t="str">
        <f>IF('Data input'!G53="","Max",MAX('Data input'!G53:K53))</f>
        <v>Max</v>
      </c>
      <c r="J48" s="177" t="str">
        <f>IF('Data input'!L53="","Min",MIN('Data input'!L53:P53))</f>
        <v>Min</v>
      </c>
      <c r="K48" s="163" t="s">
        <v>361</v>
      </c>
      <c r="L48" s="169" t="str">
        <f>IF('Data input'!L53="","Max",MAX('Data input'!L53:P53))</f>
        <v>Max</v>
      </c>
      <c r="M48" s="177" t="str">
        <f>IF('Data input'!Q53="","Min",MIN('Data input'!Q53:U53))</f>
        <v>Min</v>
      </c>
      <c r="N48" s="163" t="s">
        <v>361</v>
      </c>
      <c r="O48" s="170" t="str">
        <f>IF('Data input'!Q53="","Max",MAX('Data input'!Q53:U53))</f>
        <v>Max</v>
      </c>
      <c r="AZ48" s="137"/>
    </row>
    <row r="49" spans="1:52" x14ac:dyDescent="0.25">
      <c r="A49" s="2"/>
      <c r="B49" s="453"/>
      <c r="C49" s="454"/>
      <c r="D49" s="459" t="str">
        <f>IF('Data input'!D55="Please select"," ",'Data input'!D55)</f>
        <v xml:space="preserve"> </v>
      </c>
      <c r="E49" s="460"/>
      <c r="F49" s="301" t="s">
        <v>55</v>
      </c>
      <c r="G49" s="416">
        <f>'Data input'!G55</f>
        <v>0</v>
      </c>
      <c r="H49" s="417"/>
      <c r="I49" s="417"/>
      <c r="J49" s="417">
        <f>'Data input'!L55</f>
        <v>0</v>
      </c>
      <c r="K49" s="417"/>
      <c r="L49" s="417"/>
      <c r="M49" s="417">
        <f>'Data input'!Q55</f>
        <v>0</v>
      </c>
      <c r="N49" s="417"/>
      <c r="O49" s="423"/>
      <c r="AZ49" s="137"/>
    </row>
    <row r="50" spans="1:52" ht="16.5" thickBot="1" x14ac:dyDescent="0.3">
      <c r="A50" s="2"/>
      <c r="B50" s="453"/>
      <c r="C50" s="454"/>
      <c r="D50" s="461"/>
      <c r="E50" s="462"/>
      <c r="F50" s="463"/>
      <c r="G50" s="171" t="str">
        <f>IF('Data input'!G55="","Min",MIN('Data input'!G55:K55))</f>
        <v>Min</v>
      </c>
      <c r="H50" s="164" t="s">
        <v>361</v>
      </c>
      <c r="I50" s="173" t="str">
        <f>IF('Data input'!G55="","Max",MAX('Data input'!G55:K55))</f>
        <v>Max</v>
      </c>
      <c r="J50" s="178" t="str">
        <f>IF('Data input'!L55="","Min",MIN('Data input'!L55:P55))</f>
        <v>Min</v>
      </c>
      <c r="K50" s="164" t="s">
        <v>361</v>
      </c>
      <c r="L50" s="173" t="str">
        <f>IF('Data input'!L55="","Max",MAX('Data input'!L55:P55))</f>
        <v>Max</v>
      </c>
      <c r="M50" s="178" t="str">
        <f>IF('Data input'!Q55="","Min",MIN('Data input'!Q55:U55))</f>
        <v>Min</v>
      </c>
      <c r="N50" s="164" t="s">
        <v>361</v>
      </c>
      <c r="O50" s="179" t="str">
        <f>IF('Data input'!Q55="","Max",MAX('Data input'!Q55:U55))</f>
        <v>Max</v>
      </c>
      <c r="AZ50" s="137"/>
    </row>
    <row r="51" spans="1:52" ht="21" customHeight="1" thickBot="1" x14ac:dyDescent="0.3">
      <c r="A51" s="2"/>
      <c r="B51" s="451" t="s">
        <v>4</v>
      </c>
      <c r="C51" s="569"/>
      <c r="D51" s="418" t="str">
        <f>IF('Data input'!D57="Explain here (e.g. flexible in and out)"," ",'Data input'!D57)</f>
        <v>The required amount of electricity input for 1 PJ of electricity output is calculated based on roundtrip efficiencies of 65-80% (Chen et al., 2009; Luo et al., 2015).</v>
      </c>
      <c r="E51" s="419"/>
      <c r="F51" s="419"/>
      <c r="G51" s="419"/>
      <c r="H51" s="419"/>
      <c r="I51" s="419"/>
      <c r="J51" s="419"/>
      <c r="K51" s="419"/>
      <c r="L51" s="419"/>
      <c r="M51" s="419"/>
      <c r="N51" s="419"/>
      <c r="O51" s="420"/>
      <c r="AZ51" s="137" t="str">
        <f>D51</f>
        <v>The required amount of electricity input for 1 PJ of electricity output is calculated based on roundtrip efficiencies of 65-80% (Chen et al., 2009; Luo et al., 2015).</v>
      </c>
    </row>
    <row r="52" spans="1:52" ht="16.5" thickBot="1" x14ac:dyDescent="0.3">
      <c r="A52" s="2"/>
      <c r="B52" s="532" t="s">
        <v>8</v>
      </c>
      <c r="C52" s="533"/>
      <c r="D52" s="559"/>
      <c r="E52" s="559"/>
      <c r="F52" s="559"/>
      <c r="G52" s="559"/>
      <c r="H52" s="559"/>
      <c r="I52" s="559"/>
      <c r="J52" s="559"/>
      <c r="K52" s="559"/>
      <c r="L52" s="559"/>
      <c r="M52" s="559"/>
      <c r="N52" s="559"/>
      <c r="O52" s="560"/>
      <c r="AZ52" s="137"/>
    </row>
    <row r="53" spans="1:52" x14ac:dyDescent="0.25">
      <c r="A53" s="2"/>
      <c r="B53" s="451" t="s">
        <v>7</v>
      </c>
      <c r="C53" s="452"/>
      <c r="D53" s="428" t="s">
        <v>116</v>
      </c>
      <c r="E53" s="426"/>
      <c r="F53" s="153" t="s">
        <v>46</v>
      </c>
      <c r="G53" s="428" t="s">
        <v>241</v>
      </c>
      <c r="H53" s="426"/>
      <c r="I53" s="426"/>
      <c r="J53" s="426">
        <v>2030</v>
      </c>
      <c r="K53" s="426"/>
      <c r="L53" s="426"/>
      <c r="M53" s="426">
        <v>2050</v>
      </c>
      <c r="N53" s="426"/>
      <c r="O53" s="427"/>
      <c r="AZ53" s="137"/>
    </row>
    <row r="54" spans="1:52" x14ac:dyDescent="0.25">
      <c r="A54" s="2"/>
      <c r="B54" s="453"/>
      <c r="C54" s="454"/>
      <c r="D54" s="437" t="str">
        <f>IF('Data input'!D69="Please select"," ",'Data input'!D69)</f>
        <v xml:space="preserve"> </v>
      </c>
      <c r="E54" s="438"/>
      <c r="F54" s="439" t="str">
        <f>IF('Data input'!F69="Please select"," ",'Data input'!F69)</f>
        <v xml:space="preserve"> </v>
      </c>
      <c r="G54" s="416">
        <f>'Data input'!G69</f>
        <v>0</v>
      </c>
      <c r="H54" s="417"/>
      <c r="I54" s="417"/>
      <c r="J54" s="417">
        <f>'Data input'!L69</f>
        <v>0</v>
      </c>
      <c r="K54" s="417"/>
      <c r="L54" s="417"/>
      <c r="M54" s="417">
        <f>'Data input'!Q69</f>
        <v>0</v>
      </c>
      <c r="N54" s="417"/>
      <c r="O54" s="423"/>
      <c r="AZ54" s="137"/>
    </row>
    <row r="55" spans="1:52" x14ac:dyDescent="0.25">
      <c r="A55" s="2"/>
      <c r="B55" s="453"/>
      <c r="C55" s="454"/>
      <c r="D55" s="437"/>
      <c r="E55" s="438"/>
      <c r="F55" s="439"/>
      <c r="G55" s="180" t="str">
        <f>IF('Data input'!G69="","Min",MIN('Data input'!G69:K69))</f>
        <v>Min</v>
      </c>
      <c r="H55" s="163" t="s">
        <v>361</v>
      </c>
      <c r="I55" s="169" t="str">
        <f>IF('Data input'!G69="","Max",MAX('Data input'!G69:K69))</f>
        <v>Max</v>
      </c>
      <c r="J55" s="177" t="str">
        <f>IF('Data input'!L69="","Min",MIN('Data input'!L69:P69))</f>
        <v>Min</v>
      </c>
      <c r="K55" s="163" t="s">
        <v>361</v>
      </c>
      <c r="L55" s="169" t="str">
        <f>IF('Data input'!L69="","Max",MAX('Data input'!L69:P69))</f>
        <v>Max</v>
      </c>
      <c r="M55" s="177" t="str">
        <f>IF('Data input'!Q69="","Min",MIN('Data input'!Q69:U69))</f>
        <v>Min</v>
      </c>
      <c r="N55" s="163" t="s">
        <v>361</v>
      </c>
      <c r="O55" s="170" t="str">
        <f>IF('Data input'!Q69="","Max",MAX('Data input'!Q69:U69))</f>
        <v>Max</v>
      </c>
      <c r="AZ55" s="137"/>
    </row>
    <row r="56" spans="1:52" x14ac:dyDescent="0.25">
      <c r="A56" s="2"/>
      <c r="B56" s="453"/>
      <c r="C56" s="454"/>
      <c r="D56" s="437" t="str">
        <f>IF('Data input'!D71="Please select"," ",'Data input'!D71)</f>
        <v xml:space="preserve"> </v>
      </c>
      <c r="E56" s="438"/>
      <c r="F56" s="439" t="str">
        <f>IF('Data input'!F71="Please select"," ",'Data input'!F71)</f>
        <v xml:space="preserve"> </v>
      </c>
      <c r="G56" s="416">
        <f>'Data input'!G71</f>
        <v>0</v>
      </c>
      <c r="H56" s="417"/>
      <c r="I56" s="417"/>
      <c r="J56" s="417">
        <f>'Data input'!L71</f>
        <v>0</v>
      </c>
      <c r="K56" s="417"/>
      <c r="L56" s="417"/>
      <c r="M56" s="417">
        <f>'Data input'!Q71</f>
        <v>0</v>
      </c>
      <c r="N56" s="417"/>
      <c r="O56" s="423"/>
      <c r="AZ56" s="137"/>
    </row>
    <row r="57" spans="1:52" x14ac:dyDescent="0.25">
      <c r="A57" s="2"/>
      <c r="B57" s="453"/>
      <c r="C57" s="454"/>
      <c r="D57" s="437"/>
      <c r="E57" s="438"/>
      <c r="F57" s="439"/>
      <c r="G57" s="180" t="str">
        <f>IF('Data input'!G71="","Min",MIN('Data input'!G71:K71))</f>
        <v>Min</v>
      </c>
      <c r="H57" s="163" t="s">
        <v>361</v>
      </c>
      <c r="I57" s="169" t="str">
        <f>IF('Data input'!G71="","Max",MAX('Data input'!G71:K71))</f>
        <v>Max</v>
      </c>
      <c r="J57" s="177" t="str">
        <f>IF('Data input'!L71="","Min",MIN('Data input'!L71:P71))</f>
        <v>Min</v>
      </c>
      <c r="K57" s="163" t="s">
        <v>361</v>
      </c>
      <c r="L57" s="169" t="str">
        <f>IF('Data input'!L71="","Max",MAX('Data input'!L71:P71))</f>
        <v>Max</v>
      </c>
      <c r="M57" s="177" t="str">
        <f>IF('Data input'!Q71="","Min",MIN('Data input'!Q71:U71))</f>
        <v>Min</v>
      </c>
      <c r="N57" s="163" t="s">
        <v>361</v>
      </c>
      <c r="O57" s="170" t="str">
        <f>IF('Data input'!Q71="","Max",MAX('Data input'!Q71:U71))</f>
        <v>Max</v>
      </c>
      <c r="AZ57" s="137"/>
    </row>
    <row r="58" spans="1:52" x14ac:dyDescent="0.25">
      <c r="A58" s="2"/>
      <c r="B58" s="453"/>
      <c r="C58" s="454"/>
      <c r="D58" s="437" t="str">
        <f>IF('Data input'!D73="Please select"," ",'Data input'!D73)</f>
        <v xml:space="preserve"> </v>
      </c>
      <c r="E58" s="438"/>
      <c r="F58" s="439" t="str">
        <f>IF('Data input'!F73="Please select"," ",'Data input'!F73)</f>
        <v xml:space="preserve"> </v>
      </c>
      <c r="G58" s="416">
        <f>'Data input'!G73</f>
        <v>0</v>
      </c>
      <c r="H58" s="417"/>
      <c r="I58" s="417"/>
      <c r="J58" s="417">
        <f>'Data input'!L73</f>
        <v>0</v>
      </c>
      <c r="K58" s="417"/>
      <c r="L58" s="417"/>
      <c r="M58" s="417">
        <f>'Data input'!Q73</f>
        <v>0</v>
      </c>
      <c r="N58" s="417"/>
      <c r="O58" s="423"/>
      <c r="AZ58" s="137"/>
    </row>
    <row r="59" spans="1:52" x14ac:dyDescent="0.25">
      <c r="A59" s="2"/>
      <c r="B59" s="453"/>
      <c r="C59" s="454"/>
      <c r="D59" s="437"/>
      <c r="E59" s="438"/>
      <c r="F59" s="439"/>
      <c r="G59" s="180" t="str">
        <f>IF('Data input'!G73="","Min",MIN('Data input'!G73:K73))</f>
        <v>Min</v>
      </c>
      <c r="H59" s="163" t="s">
        <v>361</v>
      </c>
      <c r="I59" s="169" t="str">
        <f>IF('Data input'!G73="","Max",MAX('Data input'!G73:K73))</f>
        <v>Max</v>
      </c>
      <c r="J59" s="177" t="str">
        <f>IF('Data input'!L73="","Min",MIN('Data input'!L73:P73))</f>
        <v>Min</v>
      </c>
      <c r="K59" s="163" t="s">
        <v>361</v>
      </c>
      <c r="L59" s="169" t="str">
        <f>IF('Data input'!L73="","Max",MAX('Data input'!L73:P73))</f>
        <v>Max</v>
      </c>
      <c r="M59" s="177" t="str">
        <f>IF('Data input'!Q73="","Min",MIN('Data input'!Q73:U73))</f>
        <v>Min</v>
      </c>
      <c r="N59" s="163" t="s">
        <v>361</v>
      </c>
      <c r="O59" s="170" t="str">
        <f>IF('Data input'!Q73="","Max",MAX('Data input'!Q73:U73))</f>
        <v>Max</v>
      </c>
      <c r="AZ59" s="137"/>
    </row>
    <row r="60" spans="1:52" x14ac:dyDescent="0.25">
      <c r="A60" s="2"/>
      <c r="B60" s="453"/>
      <c r="C60" s="454"/>
      <c r="D60" s="437" t="str">
        <f>IF('Data input'!D75="Please select"," ",'Data input'!D75)</f>
        <v xml:space="preserve"> </v>
      </c>
      <c r="E60" s="438"/>
      <c r="F60" s="439" t="str">
        <f>IF('Data input'!F75="Please select"," ",'Data input'!F75)</f>
        <v xml:space="preserve"> </v>
      </c>
      <c r="G60" s="416">
        <f>'Data input'!G75</f>
        <v>0</v>
      </c>
      <c r="H60" s="417"/>
      <c r="I60" s="417"/>
      <c r="J60" s="417">
        <f>'Data input'!L75</f>
        <v>0</v>
      </c>
      <c r="K60" s="417"/>
      <c r="L60" s="417"/>
      <c r="M60" s="417">
        <f>'Data input'!Q75</f>
        <v>0</v>
      </c>
      <c r="N60" s="417"/>
      <c r="O60" s="423"/>
      <c r="AZ60" s="137"/>
    </row>
    <row r="61" spans="1:52" ht="16.5" thickBot="1" x14ac:dyDescent="0.3">
      <c r="A61" s="2"/>
      <c r="B61" s="453"/>
      <c r="C61" s="454"/>
      <c r="D61" s="570"/>
      <c r="E61" s="571"/>
      <c r="F61" s="572"/>
      <c r="G61" s="171" t="str">
        <f>IF('Data input'!G75="","Min",MIN('Data input'!G75:K75))</f>
        <v>Min</v>
      </c>
      <c r="H61" s="164" t="s">
        <v>361</v>
      </c>
      <c r="I61" s="173" t="str">
        <f>IF('Data input'!G75="","Max",MAX('Data input'!G75:K75))</f>
        <v>Max</v>
      </c>
      <c r="J61" s="178" t="str">
        <f>IF('Data input'!L75="","Min",MIN('Data input'!L75:P75))</f>
        <v>Min</v>
      </c>
      <c r="K61" s="164" t="s">
        <v>361</v>
      </c>
      <c r="L61" s="173" t="str">
        <f>IF('Data input'!L75="","Max",MAX('Data input'!L75:P75))</f>
        <v>Max</v>
      </c>
      <c r="M61" s="178" t="str">
        <f>IF('Data input'!Q75="","Min",MIN('Data input'!Q75:U75))</f>
        <v>Min</v>
      </c>
      <c r="N61" s="164" t="s">
        <v>361</v>
      </c>
      <c r="O61" s="179" t="str">
        <f>IF('Data input'!Q75="","Max",MAX('Data input'!Q75:U75))</f>
        <v>Max</v>
      </c>
      <c r="AZ61" s="137"/>
    </row>
    <row r="62" spans="1:52" x14ac:dyDescent="0.25">
      <c r="A62" s="2"/>
      <c r="B62" s="451" t="s">
        <v>6</v>
      </c>
      <c r="C62" s="569"/>
      <c r="D62" s="418" t="str">
        <f>IF('Data input'!D77="Explain here (e.g. emission factors if calculated)"," ",'Data input'!D77)</f>
        <v xml:space="preserve"> </v>
      </c>
      <c r="E62" s="419"/>
      <c r="F62" s="419"/>
      <c r="G62" s="419"/>
      <c r="H62" s="419"/>
      <c r="I62" s="419"/>
      <c r="J62" s="419"/>
      <c r="K62" s="419"/>
      <c r="L62" s="419"/>
      <c r="M62" s="419"/>
      <c r="N62" s="419"/>
      <c r="O62" s="420"/>
      <c r="AZ62" s="137" t="str">
        <f>D62</f>
        <v xml:space="preserve"> </v>
      </c>
    </row>
    <row r="63" spans="1:52" x14ac:dyDescent="0.25">
      <c r="A63" s="2"/>
      <c r="B63" s="574" t="s">
        <v>143</v>
      </c>
      <c r="C63" s="575"/>
      <c r="D63" s="575"/>
      <c r="E63" s="575"/>
      <c r="F63" s="575"/>
      <c r="G63" s="575"/>
      <c r="H63" s="575"/>
      <c r="I63" s="575"/>
      <c r="J63" s="575"/>
      <c r="K63" s="575"/>
      <c r="L63" s="575"/>
      <c r="M63" s="575"/>
      <c r="N63" s="575"/>
      <c r="O63" s="576"/>
      <c r="AZ63" s="137"/>
    </row>
    <row r="64" spans="1:52" x14ac:dyDescent="0.25">
      <c r="A64" s="2"/>
      <c r="B64" s="435" t="s">
        <v>330</v>
      </c>
      <c r="C64" s="436"/>
      <c r="D64" s="445" t="s">
        <v>46</v>
      </c>
      <c r="E64" s="446"/>
      <c r="F64" s="447"/>
      <c r="G64" s="445" t="s">
        <v>241</v>
      </c>
      <c r="H64" s="446"/>
      <c r="I64" s="446"/>
      <c r="J64" s="446">
        <v>2030</v>
      </c>
      <c r="K64" s="446"/>
      <c r="L64" s="446"/>
      <c r="M64" s="446">
        <v>2050</v>
      </c>
      <c r="N64" s="446"/>
      <c r="O64" s="577"/>
      <c r="AZ64" s="137"/>
    </row>
    <row r="65" spans="1:52" x14ac:dyDescent="0.25">
      <c r="A65" s="2"/>
      <c r="B65" s="440" t="str">
        <f>IF('Data input'!B81="Add here"," ",'Data input'!B81)</f>
        <v>Depth of discharge</v>
      </c>
      <c r="C65" s="441"/>
      <c r="D65" s="442" t="str">
        <f>IF('Data input'!D81="Specify here"," ",'Data input'!D81)</f>
        <v>%</v>
      </c>
      <c r="E65" s="443"/>
      <c r="F65" s="444"/>
      <c r="G65" s="433">
        <f>'Data input'!G81</f>
        <v>100</v>
      </c>
      <c r="H65" s="434"/>
      <c r="I65" s="434"/>
      <c r="J65" s="417">
        <f>'Data input'!L81</f>
        <v>0</v>
      </c>
      <c r="K65" s="417"/>
      <c r="L65" s="417"/>
      <c r="M65" s="417">
        <f>'Data input'!Q81</f>
        <v>0</v>
      </c>
      <c r="N65" s="417"/>
      <c r="O65" s="423"/>
      <c r="AZ65" s="137"/>
    </row>
    <row r="66" spans="1:52" x14ac:dyDescent="0.25">
      <c r="A66" s="2"/>
      <c r="B66" s="440"/>
      <c r="C66" s="441"/>
      <c r="D66" s="442"/>
      <c r="E66" s="443"/>
      <c r="F66" s="444"/>
      <c r="G66" s="180">
        <f>IF('Data input'!G81="","Min",MIN('Data input'!G81:K81))</f>
        <v>100</v>
      </c>
      <c r="H66" s="163" t="s">
        <v>361</v>
      </c>
      <c r="I66" s="169">
        <f>IF('Data input'!G81="","Max",MAX('Data input'!G81:K81))</f>
        <v>100</v>
      </c>
      <c r="J66" s="177" t="str">
        <f>IF('Data input'!L81="","Min",MIN('Data input'!L81:P81))</f>
        <v>Min</v>
      </c>
      <c r="K66" s="163" t="s">
        <v>361</v>
      </c>
      <c r="L66" s="169" t="str">
        <f>IF('Data input'!L81="","Max",MAX('Data input'!L81:P81))</f>
        <v>Max</v>
      </c>
      <c r="M66" s="177" t="str">
        <f>IF('Data input'!Q81="","Min",MIN('Data input'!Q81:U81))</f>
        <v>Min</v>
      </c>
      <c r="N66" s="163" t="s">
        <v>361</v>
      </c>
      <c r="O66" s="170" t="str">
        <f>IF('Data input'!Q81="","Max",MAX('Data input'!Q81:U81))</f>
        <v>Max</v>
      </c>
      <c r="AZ66" s="137"/>
    </row>
    <row r="67" spans="1:52" x14ac:dyDescent="0.25">
      <c r="A67" s="2"/>
      <c r="B67" s="440" t="str">
        <f>IF('Data input'!B83="Add here"," ",'Data input'!B83)</f>
        <v>Charge time</v>
      </c>
      <c r="C67" s="441"/>
      <c r="D67" s="429" t="str">
        <f>IF('Data input'!D83="Specify here"," ",'Data input'!D83)</f>
        <v>Hours</v>
      </c>
      <c r="E67" s="430"/>
      <c r="F67" s="430"/>
      <c r="G67" s="416">
        <f>'Data input'!G83</f>
        <v>0</v>
      </c>
      <c r="H67" s="417"/>
      <c r="I67" s="417"/>
      <c r="J67" s="417">
        <f>'Data input'!L83</f>
        <v>0</v>
      </c>
      <c r="K67" s="417"/>
      <c r="L67" s="417"/>
      <c r="M67" s="417">
        <f>'Data input'!Q83</f>
        <v>0</v>
      </c>
      <c r="N67" s="417"/>
      <c r="O67" s="423"/>
      <c r="AZ67" s="137"/>
    </row>
    <row r="68" spans="1:52" x14ac:dyDescent="0.25">
      <c r="A68" s="2"/>
      <c r="B68" s="440"/>
      <c r="C68" s="441"/>
      <c r="D68" s="431"/>
      <c r="E68" s="432"/>
      <c r="F68" s="432"/>
      <c r="G68" s="180" t="str">
        <f>IF('Data input'!G83="","Min",MIN('Data input'!G83:K83))</f>
        <v>Min</v>
      </c>
      <c r="H68" s="163" t="s">
        <v>361</v>
      </c>
      <c r="I68" s="169" t="str">
        <f>IF('Data input'!G83="","Max",MAX('Data input'!G83:K83))</f>
        <v>Max</v>
      </c>
      <c r="J68" s="177" t="str">
        <f>IF('Data input'!L83="","Min",MIN('Data input'!L83:P83))</f>
        <v>Min</v>
      </c>
      <c r="K68" s="163" t="s">
        <v>361</v>
      </c>
      <c r="L68" s="169" t="str">
        <f>IF('Data input'!L83="","Max",MAX('Data input'!L83:P83))</f>
        <v>Max</v>
      </c>
      <c r="M68" s="177" t="str">
        <f>IF('Data input'!Q83="","Min",MIN('Data input'!Q83:U83))</f>
        <v>Min</v>
      </c>
      <c r="N68" s="163" t="s">
        <v>361</v>
      </c>
      <c r="O68" s="170" t="str">
        <f>IF('Data input'!Q83="","Max",MAX('Data input'!Q83:U83))</f>
        <v>Max</v>
      </c>
      <c r="AZ68" s="137"/>
    </row>
    <row r="69" spans="1:52" x14ac:dyDescent="0.25">
      <c r="A69" s="2"/>
      <c r="B69" s="440" t="str">
        <f>IF('Data input'!B85="Add here"," ",'Data input'!B85)</f>
        <v>Discharge time</v>
      </c>
      <c r="C69" s="441"/>
      <c r="D69" s="429" t="str">
        <f>IF('Data input'!D85="Specify here"," ",'Data input'!D85)</f>
        <v>Hours</v>
      </c>
      <c r="E69" s="430"/>
      <c r="F69" s="430"/>
      <c r="G69" s="433">
        <f>'Data input'!G85</f>
        <v>3</v>
      </c>
      <c r="H69" s="434"/>
      <c r="I69" s="434"/>
      <c r="J69" s="417">
        <f>'Data input'!L85</f>
        <v>0</v>
      </c>
      <c r="K69" s="417"/>
      <c r="L69" s="417"/>
      <c r="M69" s="417">
        <f>'Data input'!Q85</f>
        <v>0</v>
      </c>
      <c r="N69" s="417"/>
      <c r="O69" s="423"/>
      <c r="AZ69" s="137"/>
    </row>
    <row r="70" spans="1:52" x14ac:dyDescent="0.25">
      <c r="A70" s="2"/>
      <c r="B70" s="440"/>
      <c r="C70" s="441"/>
      <c r="D70" s="431"/>
      <c r="E70" s="432"/>
      <c r="F70" s="432"/>
      <c r="G70" s="180">
        <f>IF('Data input'!G85="","Min",MIN('Data input'!G85:K85))</f>
        <v>2</v>
      </c>
      <c r="H70" s="200" t="s">
        <v>361</v>
      </c>
      <c r="I70" s="169">
        <f>IF('Data input'!G85="","Max",MAX('Data input'!G85:K85))</f>
        <v>6</v>
      </c>
      <c r="J70" s="177" t="str">
        <f>IF('Data input'!L85="","Min",MIN('Data input'!L85:P85))</f>
        <v>Min</v>
      </c>
      <c r="K70" s="163" t="s">
        <v>361</v>
      </c>
      <c r="L70" s="169" t="str">
        <f>IF('Data input'!L85="","Max",MAX('Data input'!L85:P85))</f>
        <v>Max</v>
      </c>
      <c r="M70" s="177" t="str">
        <f>IF('Data input'!Q85="","Min",MIN('Data input'!Q85:U85))</f>
        <v>Min</v>
      </c>
      <c r="N70" s="163" t="s">
        <v>361</v>
      </c>
      <c r="O70" s="170" t="str">
        <f>IF('Data input'!Q85="","Max",MAX('Data input'!Q85:U85))</f>
        <v>Max</v>
      </c>
      <c r="AZ70" s="137"/>
    </row>
    <row r="71" spans="1:52" x14ac:dyDescent="0.25">
      <c r="A71" s="2"/>
      <c r="B71" s="440" t="str">
        <f>IF('Data input'!B87="Add here"," ",'Data input'!B87)</f>
        <v>Self discharge</v>
      </c>
      <c r="C71" s="441"/>
      <c r="D71" s="429" t="str">
        <f>IF('Data input'!D87="Specify here"," ",'Data input'!D87)</f>
        <v>% / month</v>
      </c>
      <c r="E71" s="430"/>
      <c r="F71" s="430"/>
      <c r="G71" s="449">
        <f>'Data input'!G87</f>
        <v>0</v>
      </c>
      <c r="H71" s="450"/>
      <c r="I71" s="450"/>
      <c r="J71" s="417">
        <f>'Data input'!L87</f>
        <v>0</v>
      </c>
      <c r="K71" s="417"/>
      <c r="L71" s="417"/>
      <c r="M71" s="417">
        <f>'Data input'!Q87</f>
        <v>0</v>
      </c>
      <c r="N71" s="417"/>
      <c r="O71" s="423"/>
      <c r="AZ71" s="137"/>
    </row>
    <row r="72" spans="1:52" ht="16.5" thickBot="1" x14ac:dyDescent="0.3">
      <c r="A72" s="2"/>
      <c r="B72" s="578"/>
      <c r="C72" s="342"/>
      <c r="D72" s="431"/>
      <c r="E72" s="432"/>
      <c r="F72" s="432"/>
      <c r="G72" s="171">
        <f>IF('Data input'!G87="","Min",MIN('Data input'!G87:K87))</f>
        <v>0</v>
      </c>
      <c r="H72" s="164" t="s">
        <v>361</v>
      </c>
      <c r="I72" s="173">
        <f>IF('Data input'!G87="","Max",MAX('Data input'!G87:K87))</f>
        <v>0</v>
      </c>
      <c r="J72" s="178" t="str">
        <f>IF('Data input'!L87="","Min",MIN('Data input'!L87:P87))</f>
        <v>Min</v>
      </c>
      <c r="K72" s="164" t="s">
        <v>361</v>
      </c>
      <c r="L72" s="173" t="str">
        <f>IF('Data input'!L87="","Max",MAX('Data input'!L87:P87))</f>
        <v>Max</v>
      </c>
      <c r="M72" s="178" t="str">
        <f>IF('Data input'!Q87="","Min",MIN('Data input'!Q87:U87))</f>
        <v>Min</v>
      </c>
      <c r="N72" s="164" t="s">
        <v>361</v>
      </c>
      <c r="O72" s="179" t="str">
        <f>IF('Data input'!Q87="","Max",MAX('Data input'!Q87:U87))</f>
        <v>Max</v>
      </c>
      <c r="AZ72" s="137"/>
    </row>
    <row r="73" spans="1:52" ht="63.75" thickBot="1" x14ac:dyDescent="0.3">
      <c r="A73" s="2"/>
      <c r="B73" s="579" t="s">
        <v>252</v>
      </c>
      <c r="C73" s="580"/>
      <c r="D73" s="581" t="str">
        <f>IF('Data input'!D89="Explain here"," ",'Data input'!D89)</f>
        <v xml:space="preserve">No estimation of charge times is found in literature. 
Discharge times are an estimation based on SANDIA's Energy Storage Project Database (SANDIA, 2019). Chen et al. (2009) mention that discharge times can be seconds up to 10 hours. </v>
      </c>
      <c r="E73" s="582"/>
      <c r="F73" s="582"/>
      <c r="G73" s="582"/>
      <c r="H73" s="582"/>
      <c r="I73" s="582"/>
      <c r="J73" s="582"/>
      <c r="K73" s="582"/>
      <c r="L73" s="582"/>
      <c r="M73" s="582"/>
      <c r="N73" s="582"/>
      <c r="O73" s="583"/>
      <c r="AZ73" s="137" t="str">
        <f>D73</f>
        <v xml:space="preserve">No estimation of charge times is found in literature. 
Discharge times are an estimation based on SANDIA's Energy Storage Project Database (SANDIA, 2019). Chen et al. (2009) mention that discharge times can be seconds up to 10 hours. </v>
      </c>
    </row>
    <row r="74" spans="1:52" ht="16.5" thickBot="1" x14ac:dyDescent="0.3">
      <c r="A74" s="2"/>
      <c r="B74" s="573" t="s">
        <v>153</v>
      </c>
      <c r="C74" s="564"/>
      <c r="D74" s="564"/>
      <c r="E74" s="564"/>
      <c r="F74" s="564"/>
      <c r="G74" s="564"/>
      <c r="H74" s="564"/>
      <c r="I74" s="564"/>
      <c r="J74" s="564"/>
      <c r="K74" s="564"/>
      <c r="L74" s="564"/>
      <c r="M74" s="564"/>
      <c r="N74" s="564"/>
      <c r="O74" s="565"/>
      <c r="AZ74" s="137"/>
    </row>
    <row r="75" spans="1:52" x14ac:dyDescent="0.25">
      <c r="A75" s="2"/>
      <c r="B75" s="413" t="str">
        <f>IF('Data input'!C91="Specify complete references and data sources used here in order of importance (mostly used)"," ",'Data input'!C91)</f>
        <v>Luo et al. (2015). Overview of current development in electrical energy storage technologies and the application potential in power system operation</v>
      </c>
      <c r="C75" s="414"/>
      <c r="D75" s="414"/>
      <c r="E75" s="414"/>
      <c r="F75" s="414"/>
      <c r="G75" s="414"/>
      <c r="H75" s="414"/>
      <c r="I75" s="414"/>
      <c r="J75" s="414"/>
      <c r="K75" s="414"/>
      <c r="L75" s="414"/>
      <c r="M75" s="414"/>
      <c r="N75" s="414"/>
      <c r="O75" s="415"/>
      <c r="AZ75" s="137" t="str">
        <f>B75</f>
        <v>Luo et al. (2015). Overview of current development in electrical energy storage technologies and the application potential in power system operation</v>
      </c>
    </row>
    <row r="76" spans="1:52" x14ac:dyDescent="0.25">
      <c r="A76" s="2" t="s">
        <v>238</v>
      </c>
      <c r="B76" s="392" t="str">
        <f>IF('Data input'!C92=""," ",'Data input'!C92)</f>
        <v>IRENA (2015). Renewables and Electricity Storage: a technology roadmap for REmap 2030</v>
      </c>
      <c r="C76" s="386"/>
      <c r="D76" s="386"/>
      <c r="E76" s="386"/>
      <c r="F76" s="386"/>
      <c r="G76" s="386"/>
      <c r="H76" s="386"/>
      <c r="I76" s="386"/>
      <c r="J76" s="386"/>
      <c r="K76" s="386"/>
      <c r="L76" s="386"/>
      <c r="M76" s="386"/>
      <c r="N76" s="386"/>
      <c r="O76" s="393"/>
      <c r="AZ76" s="137" t="str">
        <f t="shared" ref="AZ76:AZ85" si="0">B76</f>
        <v>IRENA (2015). Renewables and Electricity Storage: a technology roadmap for REmap 2030</v>
      </c>
    </row>
    <row r="77" spans="1:52" x14ac:dyDescent="0.25">
      <c r="A77" s="2"/>
      <c r="B77" s="392" t="str">
        <f>IF('Data input'!C93=""," ",'Data input'!C93)</f>
        <v>Chen et al (2009). Progress in electrical energy storage system: A critical review</v>
      </c>
      <c r="C77" s="386"/>
      <c r="D77" s="386"/>
      <c r="E77" s="386"/>
      <c r="F77" s="386"/>
      <c r="G77" s="386"/>
      <c r="H77" s="386"/>
      <c r="I77" s="386"/>
      <c r="J77" s="386"/>
      <c r="K77" s="386"/>
      <c r="L77" s="386"/>
      <c r="M77" s="386"/>
      <c r="N77" s="386"/>
      <c r="O77" s="393"/>
      <c r="AZ77" s="137" t="str">
        <f t="shared" si="0"/>
        <v>Chen et al (2009). Progress in electrical energy storage system: A critical review</v>
      </c>
    </row>
    <row r="78" spans="1:52" x14ac:dyDescent="0.25">
      <c r="A78" s="2"/>
      <c r="B78" s="392" t="str">
        <f>IF('Data input'!C94=""," ",'Data input'!C94)</f>
        <v>IRENA (2017). Electricity Storage Costs</v>
      </c>
      <c r="C78" s="386"/>
      <c r="D78" s="386"/>
      <c r="E78" s="386"/>
      <c r="F78" s="386"/>
      <c r="G78" s="386"/>
      <c r="H78" s="386"/>
      <c r="I78" s="386"/>
      <c r="J78" s="386"/>
      <c r="K78" s="386"/>
      <c r="L78" s="386"/>
      <c r="M78" s="386"/>
      <c r="N78" s="386"/>
      <c r="O78" s="393"/>
      <c r="AZ78" s="137" t="str">
        <f t="shared" si="0"/>
        <v>IRENA (2017). Electricity Storage Costs</v>
      </c>
    </row>
    <row r="79" spans="1:52" ht="17.45" customHeight="1" x14ac:dyDescent="0.25">
      <c r="A79" s="122"/>
      <c r="B79" s="392" t="str">
        <f>IF('Data input'!C95=""," ",'Data input'!C95)</f>
        <v>Sauer et al. (2007). Detailed cost calculations for stationary battery storage systems. Second International Renewable Energy Storage Conference (IRES II) Bonn, 19.-21.11.2007</v>
      </c>
      <c r="C79" s="386"/>
      <c r="D79" s="386"/>
      <c r="E79" s="386"/>
      <c r="F79" s="386"/>
      <c r="G79" s="386"/>
      <c r="H79" s="386"/>
      <c r="I79" s="386"/>
      <c r="J79" s="386"/>
      <c r="K79" s="386"/>
      <c r="L79" s="386"/>
      <c r="M79" s="386"/>
      <c r="N79" s="386"/>
      <c r="O79" s="393"/>
      <c r="AZ79" s="137" t="str">
        <f t="shared" si="0"/>
        <v>Sauer et al. (2007). Detailed cost calculations for stationary battery storage systems. Second International Renewable Energy Storage Conference (IRES II) Bonn, 19.-21.11.2007</v>
      </c>
    </row>
    <row r="80" spans="1:52" x14ac:dyDescent="0.25">
      <c r="A80" s="2"/>
      <c r="B80" s="392" t="str">
        <f>IF('Data input'!C96=""," ",'Data input'!C96)</f>
        <v>DNV-KEMA (2013). Systems Analysis Power to Gas (Deliverable 1: Technology review)</v>
      </c>
      <c r="C80" s="386"/>
      <c r="D80" s="386"/>
      <c r="E80" s="386"/>
      <c r="F80" s="386"/>
      <c r="G80" s="386"/>
      <c r="H80" s="386"/>
      <c r="I80" s="386"/>
      <c r="J80" s="386"/>
      <c r="K80" s="386"/>
      <c r="L80" s="386"/>
      <c r="M80" s="386"/>
      <c r="N80" s="386"/>
      <c r="O80" s="393"/>
      <c r="AZ80" s="137" t="str">
        <f t="shared" si="0"/>
        <v>DNV-KEMA (2013). Systems Analysis Power to Gas (Deliverable 1: Technology review)</v>
      </c>
    </row>
    <row r="81" spans="1:52" ht="16.5" thickBot="1" x14ac:dyDescent="0.3">
      <c r="A81" s="2"/>
      <c r="B81" s="424" t="str">
        <f>IF('Data input'!C97=""," ",'Data input'!C97)</f>
        <v>SANDIA (2019). SANDIA Energy Storage Database accessed on January 18th 2019 (http://energystorageexchange.org/)</v>
      </c>
      <c r="C81" s="390"/>
      <c r="D81" s="390"/>
      <c r="E81" s="390"/>
      <c r="F81" s="390"/>
      <c r="G81" s="390"/>
      <c r="H81" s="390"/>
      <c r="I81" s="390"/>
      <c r="J81" s="390"/>
      <c r="K81" s="390"/>
      <c r="L81" s="390"/>
      <c r="M81" s="390"/>
      <c r="N81" s="390"/>
      <c r="O81" s="425"/>
      <c r="AZ81" s="137" t="str">
        <f t="shared" si="0"/>
        <v>SANDIA (2019). SANDIA Energy Storage Database accessed on January 18th 2019 (http://energystorageexchange.org/)</v>
      </c>
    </row>
    <row r="82" spans="1:52" x14ac:dyDescent="0.25">
      <c r="A82" s="2"/>
      <c r="B82" s="421" t="str">
        <f>IF('Data input'!C98=""," ",'Data input'!C98)</f>
        <v xml:space="preserve"> </v>
      </c>
      <c r="C82" s="383"/>
      <c r="D82" s="383"/>
      <c r="E82" s="383"/>
      <c r="F82" s="383"/>
      <c r="G82" s="383"/>
      <c r="H82" s="383"/>
      <c r="I82" s="383"/>
      <c r="J82" s="383"/>
      <c r="K82" s="383"/>
      <c r="L82" s="383"/>
      <c r="M82" s="383"/>
      <c r="N82" s="383"/>
      <c r="O82" s="422"/>
      <c r="AZ82" s="137" t="str">
        <f t="shared" si="0"/>
        <v xml:space="preserve"> </v>
      </c>
    </row>
    <row r="83" spans="1:52" x14ac:dyDescent="0.25">
      <c r="A83" s="2"/>
      <c r="B83" s="392" t="str">
        <f>IF('Data input'!C99=""," ",'Data input'!C99)</f>
        <v xml:space="preserve"> </v>
      </c>
      <c r="C83" s="386"/>
      <c r="D83" s="386"/>
      <c r="E83" s="386"/>
      <c r="F83" s="386"/>
      <c r="G83" s="386"/>
      <c r="H83" s="386"/>
      <c r="I83" s="386"/>
      <c r="J83" s="386"/>
      <c r="K83" s="386"/>
      <c r="L83" s="386"/>
      <c r="M83" s="386"/>
      <c r="N83" s="386"/>
      <c r="O83" s="393"/>
      <c r="AZ83" s="137" t="str">
        <f t="shared" si="0"/>
        <v xml:space="preserve"> </v>
      </c>
    </row>
    <row r="84" spans="1:52" x14ac:dyDescent="0.25">
      <c r="A84" s="2"/>
      <c r="B84" s="392" t="str">
        <f>IF('Data input'!C100=""," ",'Data input'!C100)</f>
        <v xml:space="preserve"> </v>
      </c>
      <c r="C84" s="386"/>
      <c r="D84" s="386"/>
      <c r="E84" s="386"/>
      <c r="F84" s="386"/>
      <c r="G84" s="386"/>
      <c r="H84" s="386"/>
      <c r="I84" s="386"/>
      <c r="J84" s="386"/>
      <c r="K84" s="386"/>
      <c r="L84" s="386"/>
      <c r="M84" s="386"/>
      <c r="N84" s="386"/>
      <c r="O84" s="393"/>
      <c r="AZ84" s="137" t="str">
        <f t="shared" si="0"/>
        <v xml:space="preserve"> </v>
      </c>
    </row>
    <row r="85" spans="1:52" ht="16.5" thickBot="1" x14ac:dyDescent="0.3">
      <c r="A85" s="2"/>
      <c r="B85" s="394" t="str">
        <f>IF('Data input'!C101="Add other sources here"," ",'Data input'!C101)</f>
        <v xml:space="preserve"> </v>
      </c>
      <c r="C85" s="395"/>
      <c r="D85" s="395"/>
      <c r="E85" s="395"/>
      <c r="F85" s="395"/>
      <c r="G85" s="395"/>
      <c r="H85" s="395"/>
      <c r="I85" s="395"/>
      <c r="J85" s="395"/>
      <c r="K85" s="395"/>
      <c r="L85" s="395"/>
      <c r="M85" s="395"/>
      <c r="N85" s="395"/>
      <c r="O85" s="396"/>
      <c r="AZ85" s="137" t="str">
        <f t="shared" si="0"/>
        <v xml:space="preserve"> </v>
      </c>
    </row>
  </sheetData>
  <sheetProtection algorithmName="SHA-512" hashValue="FcgsTCyh1AnbcuQyq5loOunzt1obGabPbLKhBrfy9cp1gDPbqSBJtpjT1Swq1vBdrrsL1WM/6THatzqTZHZc4g==" saltValue="DzOqvY6cmWLa8nEAjQo3ow==" spinCount="100000" sheet="1" objects="1" scenarios="1"/>
  <mergeCells count="182">
    <mergeCell ref="B74:O74"/>
    <mergeCell ref="B63:O63"/>
    <mergeCell ref="G64:I64"/>
    <mergeCell ref="J64:L64"/>
    <mergeCell ref="M64:O64"/>
    <mergeCell ref="G65:I65"/>
    <mergeCell ref="J65:L65"/>
    <mergeCell ref="M65:O65"/>
    <mergeCell ref="B62:C62"/>
    <mergeCell ref="D62:O62"/>
    <mergeCell ref="M69:O69"/>
    <mergeCell ref="B71:C72"/>
    <mergeCell ref="D71:F72"/>
    <mergeCell ref="G71:I71"/>
    <mergeCell ref="J71:L71"/>
    <mergeCell ref="M71:O71"/>
    <mergeCell ref="B73:C73"/>
    <mergeCell ref="D73:O73"/>
    <mergeCell ref="B67:C68"/>
    <mergeCell ref="D67:F68"/>
    <mergeCell ref="G67:I67"/>
    <mergeCell ref="J67:L67"/>
    <mergeCell ref="M67:O67"/>
    <mergeCell ref="B69:C70"/>
    <mergeCell ref="B13:O13"/>
    <mergeCell ref="G60:I60"/>
    <mergeCell ref="J60:L60"/>
    <mergeCell ref="M60:O60"/>
    <mergeCell ref="B38:C39"/>
    <mergeCell ref="G49:I49"/>
    <mergeCell ref="J49:L49"/>
    <mergeCell ref="M49:O49"/>
    <mergeCell ref="B40:C40"/>
    <mergeCell ref="B41:O41"/>
    <mergeCell ref="D40:O40"/>
    <mergeCell ref="G38:I38"/>
    <mergeCell ref="J38:L38"/>
    <mergeCell ref="M38:O38"/>
    <mergeCell ref="B51:C51"/>
    <mergeCell ref="M58:O58"/>
    <mergeCell ref="D60:E61"/>
    <mergeCell ref="F60:F61"/>
    <mergeCell ref="B52:O52"/>
    <mergeCell ref="B53:C61"/>
    <mergeCell ref="G53:I53"/>
    <mergeCell ref="D58:E59"/>
    <mergeCell ref="F58:F59"/>
    <mergeCell ref="G56:I56"/>
    <mergeCell ref="D12:O12"/>
    <mergeCell ref="B3:O3"/>
    <mergeCell ref="B4:C4"/>
    <mergeCell ref="D4:O4"/>
    <mergeCell ref="D7:O7"/>
    <mergeCell ref="B9:C9"/>
    <mergeCell ref="D9:O9"/>
    <mergeCell ref="B8:C8"/>
    <mergeCell ref="D8:O8"/>
    <mergeCell ref="B6:C6"/>
    <mergeCell ref="B7:C7"/>
    <mergeCell ref="D6:O6"/>
    <mergeCell ref="B10:C10"/>
    <mergeCell ref="D10:O10"/>
    <mergeCell ref="D11:O11"/>
    <mergeCell ref="G14:O14"/>
    <mergeCell ref="D14:F14"/>
    <mergeCell ref="B14:C14"/>
    <mergeCell ref="B23:C23"/>
    <mergeCell ref="B22:C22"/>
    <mergeCell ref="M32:O32"/>
    <mergeCell ref="D22:O22"/>
    <mergeCell ref="B25:C25"/>
    <mergeCell ref="B15:C15"/>
    <mergeCell ref="B30:C30"/>
    <mergeCell ref="G17:I17"/>
    <mergeCell ref="J17:L17"/>
    <mergeCell ref="M17:O17"/>
    <mergeCell ref="G18:I18"/>
    <mergeCell ref="J18:L18"/>
    <mergeCell ref="M18:O18"/>
    <mergeCell ref="G20:I20"/>
    <mergeCell ref="J20:L20"/>
    <mergeCell ref="M20:O20"/>
    <mergeCell ref="D17:E19"/>
    <mergeCell ref="D15:F16"/>
    <mergeCell ref="B29:O29"/>
    <mergeCell ref="G31:I31"/>
    <mergeCell ref="J31:L31"/>
    <mergeCell ref="B26:C26"/>
    <mergeCell ref="G15:O15"/>
    <mergeCell ref="D30:O30"/>
    <mergeCell ref="B31:C33"/>
    <mergeCell ref="D31:F31"/>
    <mergeCell ref="G16:I16"/>
    <mergeCell ref="J16:L16"/>
    <mergeCell ref="M16:O16"/>
    <mergeCell ref="F17:F19"/>
    <mergeCell ref="D25:O25"/>
    <mergeCell ref="D23:O23"/>
    <mergeCell ref="D26:O26"/>
    <mergeCell ref="D32:D33"/>
    <mergeCell ref="B28:C28"/>
    <mergeCell ref="D28:O28"/>
    <mergeCell ref="D27:O27"/>
    <mergeCell ref="B27:C27"/>
    <mergeCell ref="E24:O24"/>
    <mergeCell ref="M47:O47"/>
    <mergeCell ref="M43:O43"/>
    <mergeCell ref="J34:L34"/>
    <mergeCell ref="M34:O34"/>
    <mergeCell ref="E32:F33"/>
    <mergeCell ref="E34:F35"/>
    <mergeCell ref="M31:O31"/>
    <mergeCell ref="J45:L45"/>
    <mergeCell ref="M42:O42"/>
    <mergeCell ref="J43:L43"/>
    <mergeCell ref="M45:O45"/>
    <mergeCell ref="J36:L36"/>
    <mergeCell ref="M36:O36"/>
    <mergeCell ref="J42:L42"/>
    <mergeCell ref="D47:E48"/>
    <mergeCell ref="G34:I34"/>
    <mergeCell ref="D36:D37"/>
    <mergeCell ref="E38:F39"/>
    <mergeCell ref="D34:D35"/>
    <mergeCell ref="G36:I36"/>
    <mergeCell ref="E36:F37"/>
    <mergeCell ref="F45:F46"/>
    <mergeCell ref="G45:I45"/>
    <mergeCell ref="D42:E42"/>
    <mergeCell ref="F43:F44"/>
    <mergeCell ref="G43:I43"/>
    <mergeCell ref="G42:I42"/>
    <mergeCell ref="F47:F48"/>
    <mergeCell ref="G32:I32"/>
    <mergeCell ref="J32:L32"/>
    <mergeCell ref="B42:C50"/>
    <mergeCell ref="D45:E46"/>
    <mergeCell ref="D49:E50"/>
    <mergeCell ref="F49:F50"/>
    <mergeCell ref="G47:I47"/>
    <mergeCell ref="D38:D39"/>
    <mergeCell ref="B36:C37"/>
    <mergeCell ref="J47:L47"/>
    <mergeCell ref="D69:F70"/>
    <mergeCell ref="G69:I69"/>
    <mergeCell ref="B64:C64"/>
    <mergeCell ref="J69:L69"/>
    <mergeCell ref="D54:E55"/>
    <mergeCell ref="F54:F55"/>
    <mergeCell ref="G54:I54"/>
    <mergeCell ref="J54:L54"/>
    <mergeCell ref="M54:O54"/>
    <mergeCell ref="D56:E57"/>
    <mergeCell ref="F56:F57"/>
    <mergeCell ref="B65:C66"/>
    <mergeCell ref="D65:F66"/>
    <mergeCell ref="D64:F64"/>
    <mergeCell ref="J56:L56"/>
    <mergeCell ref="B84:O84"/>
    <mergeCell ref="B85:O85"/>
    <mergeCell ref="D20:E21"/>
    <mergeCell ref="F20:F21"/>
    <mergeCell ref="B34:C35"/>
    <mergeCell ref="D44:E44"/>
    <mergeCell ref="D43:E43"/>
    <mergeCell ref="B24:C24"/>
    <mergeCell ref="B75:O75"/>
    <mergeCell ref="B76:O76"/>
    <mergeCell ref="B77:O77"/>
    <mergeCell ref="B78:O78"/>
    <mergeCell ref="B79:O79"/>
    <mergeCell ref="B80:O80"/>
    <mergeCell ref="G58:I58"/>
    <mergeCell ref="J58:L58"/>
    <mergeCell ref="D51:O51"/>
    <mergeCell ref="B82:O82"/>
    <mergeCell ref="B83:O83"/>
    <mergeCell ref="M56:O56"/>
    <mergeCell ref="B81:O81"/>
    <mergeCell ref="J53:L53"/>
    <mergeCell ref="M53:O53"/>
    <mergeCell ref="D53:E53"/>
  </mergeCells>
  <conditionalFormatting sqref="D6:D9">
    <cfRule type="containsText" dxfId="356" priority="756" operator="containsText" text="Please select">
      <formula>NOT(ISERROR(SEARCH("Please select",D6)))</formula>
    </cfRule>
  </conditionalFormatting>
  <conditionalFormatting sqref="D10:O10">
    <cfRule type="containsText" dxfId="355" priority="752" operator="containsText" text="Specify here">
      <formula>NOT(ISERROR(SEARCH("Specify here",D10)))</formula>
    </cfRule>
  </conditionalFormatting>
  <conditionalFormatting sqref="D4:O5">
    <cfRule type="containsText" dxfId="354" priority="751" operator="containsText" text="DD-MM-YYYY">
      <formula>NOT(ISERROR(SEARCH("DD-MM-YYYY",D4)))</formula>
    </cfRule>
  </conditionalFormatting>
  <conditionalFormatting sqref="D11:O11">
    <cfRule type="containsText" dxfId="353" priority="748" operator="containsText" text="Select the observed or expected TRL level in 2020">
      <formula>NOT(ISERROR(SEARCH("Select the observed or expected TRL level in 2020",D11)))</formula>
    </cfRule>
    <cfRule type="containsText" dxfId="352" priority="750" operator="containsText" text="Specify here the observed or expected TRL level in 2020">
      <formula>NOT(ISERROR(SEARCH("Specify here the observed or expected TRL level in 2020",D11)))</formula>
    </cfRule>
  </conditionalFormatting>
  <conditionalFormatting sqref="D12:O12">
    <cfRule type="containsText" dxfId="351" priority="749" operator="containsText" text="Explain here">
      <formula>NOT(ISERROR(SEARCH("Explain here",D12)))</formula>
    </cfRule>
  </conditionalFormatting>
  <conditionalFormatting sqref="D30">
    <cfRule type="containsText" dxfId="350" priority="746" operator="containsText" text="Specify here">
      <formula>NOT(ISERROR(SEARCH("Specify here",D30)))</formula>
    </cfRule>
  </conditionalFormatting>
  <conditionalFormatting sqref="D40:O40">
    <cfRule type="containsText" dxfId="349" priority="745" operator="containsText" text="Explain here (e.g. other costs)">
      <formula>NOT(ISERROR(SEARCH("Explain here (e.g. other costs)",D40)))</formula>
    </cfRule>
  </conditionalFormatting>
  <conditionalFormatting sqref="D51:O51">
    <cfRule type="containsText" dxfId="348" priority="744" operator="containsText" text="Explain here (e.g. flexible in and out)">
      <formula>NOT(ISERROR(SEARCH("Explain here (e.g. flexible in and out)",D51)))</formula>
    </cfRule>
  </conditionalFormatting>
  <conditionalFormatting sqref="D44">
    <cfRule type="containsText" dxfId="347" priority="743" operator="containsText" text="Select">
      <formula>NOT(ISERROR(SEARCH("Select",D44)))</formula>
    </cfRule>
  </conditionalFormatting>
  <conditionalFormatting sqref="D15:F16 D22:F23 D25:F27 D24:E24">
    <cfRule type="containsText" dxfId="346" priority="732" operator="containsText" text="Please select">
      <formula>NOT(ISERROR(SEARCH("Please select",D15)))</formula>
    </cfRule>
  </conditionalFormatting>
  <conditionalFormatting sqref="D17 F17">
    <cfRule type="containsText" dxfId="345" priority="723" operator="containsText" text="Please select 'Functional Unit' above">
      <formula>NOT(ISERROR(SEARCH("Please select 'Functional Unit' above",D17)))</formula>
    </cfRule>
  </conditionalFormatting>
  <conditionalFormatting sqref="E32">
    <cfRule type="containsText" dxfId="344" priority="721" operator="containsText" text="Please select 'Functional Unit' above">
      <formula>NOT(ISERROR(SEARCH("Please select 'Functional Unit' above",E32)))</formula>
    </cfRule>
  </conditionalFormatting>
  <conditionalFormatting sqref="D54">
    <cfRule type="containsText" dxfId="343" priority="703" operator="containsText" text="Select">
      <formula>NOT(ISERROR(SEARCH("Select",D54)))</formula>
    </cfRule>
  </conditionalFormatting>
  <conditionalFormatting sqref="F54:F61">
    <cfRule type="containsText" dxfId="342" priority="696" operator="containsText" text="Please select">
      <formula>NOT(ISERROR(SEARCH("Please select",F54)))</formula>
    </cfRule>
  </conditionalFormatting>
  <conditionalFormatting sqref="D28:O28">
    <cfRule type="containsText" dxfId="341" priority="677" operator="containsText" text="Explain here">
      <formula>NOT(ISERROR(SEARCH("Explain here",D28)))</formula>
    </cfRule>
  </conditionalFormatting>
  <conditionalFormatting sqref="D62:O62">
    <cfRule type="containsText" dxfId="340" priority="689" operator="containsText" text="Explain here">
      <formula>NOT(ISERROR(SEARCH("Explain here",D62)))</formula>
    </cfRule>
  </conditionalFormatting>
  <conditionalFormatting sqref="B75:B85">
    <cfRule type="containsText" dxfId="339" priority="688" operator="containsText" text="Specify data sources and references here">
      <formula>NOT(ISERROR(SEARCH("Specify data sources and references here",B75)))</formula>
    </cfRule>
  </conditionalFormatting>
  <conditionalFormatting sqref="E38">
    <cfRule type="containsText" dxfId="338" priority="687" operator="containsText" text="Please select 'Functional Unit' above">
      <formula>NOT(ISERROR(SEARCH("Please select 'Functional Unit' above",E38)))</formula>
    </cfRule>
  </conditionalFormatting>
  <conditionalFormatting sqref="F43:F50">
    <cfRule type="containsText" dxfId="337" priority="685" operator="containsText" text="Please select">
      <formula>NOT(ISERROR(SEARCH("Please select",F43)))</formula>
    </cfRule>
  </conditionalFormatting>
  <conditionalFormatting sqref="G33 I33 G32:O32 G34:O34 G36:O36">
    <cfRule type="containsText" dxfId="336" priority="681" operator="containsText" text="Max">
      <formula>NOT(ISERROR(SEARCH("Max",G32)))</formula>
    </cfRule>
    <cfRule type="containsText" dxfId="335" priority="682" operator="containsText" text="Min">
      <formula>NOT(ISERROR(SEARCH("Min",G32)))</formula>
    </cfRule>
    <cfRule type="containsText" dxfId="334" priority="683" operator="containsText" text="Specify ">
      <formula>NOT(ISERROR(SEARCH("Specify ",G32)))</formula>
    </cfRule>
  </conditionalFormatting>
  <conditionalFormatting sqref="D45">
    <cfRule type="containsText" dxfId="333" priority="676" operator="containsText" text="Select">
      <formula>NOT(ISERROR(SEARCH("Select",D45)))</formula>
    </cfRule>
  </conditionalFormatting>
  <conditionalFormatting sqref="D47">
    <cfRule type="containsText" dxfId="332" priority="675" operator="containsText" text="Select">
      <formula>NOT(ISERROR(SEARCH("Select",D47)))</formula>
    </cfRule>
  </conditionalFormatting>
  <conditionalFormatting sqref="D49">
    <cfRule type="containsText" dxfId="331" priority="674" operator="containsText" text="Select">
      <formula>NOT(ISERROR(SEARCH("Select",D49)))</formula>
    </cfRule>
  </conditionalFormatting>
  <conditionalFormatting sqref="D56">
    <cfRule type="containsText" dxfId="330" priority="672" operator="containsText" text="Select">
      <formula>NOT(ISERROR(SEARCH("Select",D56)))</formula>
    </cfRule>
  </conditionalFormatting>
  <conditionalFormatting sqref="D58">
    <cfRule type="containsText" dxfId="329" priority="671" operator="containsText" text="Select">
      <formula>NOT(ISERROR(SEARCH("Select",D58)))</formula>
    </cfRule>
  </conditionalFormatting>
  <conditionalFormatting sqref="D60">
    <cfRule type="containsText" dxfId="328" priority="670" operator="containsText" text="Select">
      <formula>NOT(ISERROR(SEARCH("Select",D60)))</formula>
    </cfRule>
  </conditionalFormatting>
  <conditionalFormatting sqref="D20 F20">
    <cfRule type="containsText" dxfId="327" priority="663" operator="containsText" text="Please select 'Functional Unit' above">
      <formula>NOT(ISERROR(SEARCH("Please select 'Functional Unit' above",D20)))</formula>
    </cfRule>
  </conditionalFormatting>
  <conditionalFormatting sqref="G19:O19 G21:O21">
    <cfRule type="containsText" dxfId="326" priority="660" operator="containsText" text="Max">
      <formula>NOT(ISERROR(SEARCH("Max",G19)))</formula>
    </cfRule>
    <cfRule type="containsText" dxfId="325" priority="661" operator="containsText" text="Min">
      <formula>NOT(ISERROR(SEARCH("Min",G19)))</formula>
    </cfRule>
    <cfRule type="containsText" dxfId="324" priority="662" operator="containsText" text="Specify ">
      <formula>NOT(ISERROR(SEARCH("Specify ",G19)))</formula>
    </cfRule>
  </conditionalFormatting>
  <conditionalFormatting sqref="G16:I16">
    <cfRule type="containsText" dxfId="323" priority="659" operator="containsText" text="min">
      <formula>NOT(ISERROR(SEARCH("min",G16)))</formula>
    </cfRule>
  </conditionalFormatting>
  <conditionalFormatting sqref="M16:O16">
    <cfRule type="containsText" dxfId="322" priority="658" operator="containsText" text="max">
      <formula>NOT(ISERROR(SEARCH("max",M16)))</formula>
    </cfRule>
  </conditionalFormatting>
  <conditionalFormatting sqref="D73:O73">
    <cfRule type="containsText" dxfId="321" priority="648" operator="containsText" text="Explain here">
      <formula>NOT(ISERROR(SEARCH("Explain here",D73)))</formula>
    </cfRule>
  </conditionalFormatting>
  <conditionalFormatting sqref="H33">
    <cfRule type="containsText" dxfId="320" priority="645" operator="containsText" text="Max">
      <formula>NOT(ISERROR(SEARCH("Max",H33)))</formula>
    </cfRule>
    <cfRule type="containsText" dxfId="319" priority="646" operator="containsText" text="Min">
      <formula>NOT(ISERROR(SEARCH("Min",H33)))</formula>
    </cfRule>
    <cfRule type="containsText" dxfId="318" priority="647" operator="containsText" text="Specify ">
      <formula>NOT(ISERROR(SEARCH("Specify ",H33)))</formula>
    </cfRule>
  </conditionalFormatting>
  <conditionalFormatting sqref="G18:O18">
    <cfRule type="containsText" dxfId="317" priority="471" operator="containsText" text="Max">
      <formula>NOT(ISERROR(SEARCH("Max",G18)))</formula>
    </cfRule>
    <cfRule type="containsText" dxfId="316" priority="472" operator="containsText" text="Min">
      <formula>NOT(ISERROR(SEARCH("Min",G18)))</formula>
    </cfRule>
    <cfRule type="containsText" dxfId="315" priority="473" operator="containsText" text="Specify ">
      <formula>NOT(ISERROR(SEARCH("Specify ",G18)))</formula>
    </cfRule>
  </conditionalFormatting>
  <conditionalFormatting sqref="G20:O20">
    <cfRule type="containsText" dxfId="314" priority="468" operator="containsText" text="Max">
      <formula>NOT(ISERROR(SEARCH("Max",G20)))</formula>
    </cfRule>
    <cfRule type="containsText" dxfId="313" priority="469" operator="containsText" text="Min">
      <formula>NOT(ISERROR(SEARCH("Min",G20)))</formula>
    </cfRule>
    <cfRule type="containsText" dxfId="312" priority="470" operator="containsText" text="Specify ">
      <formula>NOT(ISERROR(SEARCH("Specify ",G20)))</formula>
    </cfRule>
  </conditionalFormatting>
  <conditionalFormatting sqref="G43:O43">
    <cfRule type="containsText" dxfId="311" priority="465" operator="containsText" text="Max">
      <formula>NOT(ISERROR(SEARCH("Max",G43)))</formula>
    </cfRule>
    <cfRule type="containsText" dxfId="310" priority="466" operator="containsText" text="Min">
      <formula>NOT(ISERROR(SEARCH("Min",G43)))</formula>
    </cfRule>
    <cfRule type="containsText" dxfId="309" priority="467" operator="containsText" text="Specify ">
      <formula>NOT(ISERROR(SEARCH("Specify ",G43)))</formula>
    </cfRule>
  </conditionalFormatting>
  <conditionalFormatting sqref="J33 L33">
    <cfRule type="containsText" dxfId="308" priority="327" operator="containsText" text="Max">
      <formula>NOT(ISERROR(SEARCH("Max",J33)))</formula>
    </cfRule>
    <cfRule type="containsText" dxfId="307" priority="328" operator="containsText" text="Min">
      <formula>NOT(ISERROR(SEARCH("Min",J33)))</formula>
    </cfRule>
    <cfRule type="containsText" dxfId="306" priority="329" operator="containsText" text="Specify ">
      <formula>NOT(ISERROR(SEARCH("Specify ",J33)))</formula>
    </cfRule>
  </conditionalFormatting>
  <conditionalFormatting sqref="K33">
    <cfRule type="containsText" dxfId="305" priority="324" operator="containsText" text="Max">
      <formula>NOT(ISERROR(SEARCH("Max",K33)))</formula>
    </cfRule>
    <cfRule type="containsText" dxfId="304" priority="325" operator="containsText" text="Min">
      <formula>NOT(ISERROR(SEARCH("Min",K33)))</formula>
    </cfRule>
    <cfRule type="containsText" dxfId="303" priority="326" operator="containsText" text="Specify ">
      <formula>NOT(ISERROR(SEARCH("Specify ",K33)))</formula>
    </cfRule>
  </conditionalFormatting>
  <conditionalFormatting sqref="M33 O33">
    <cfRule type="containsText" dxfId="302" priority="321" operator="containsText" text="Max">
      <formula>NOT(ISERROR(SEARCH("Max",M33)))</formula>
    </cfRule>
    <cfRule type="containsText" dxfId="301" priority="322" operator="containsText" text="Min">
      <formula>NOT(ISERROR(SEARCH("Min",M33)))</formula>
    </cfRule>
    <cfRule type="containsText" dxfId="300" priority="323" operator="containsText" text="Specify ">
      <formula>NOT(ISERROR(SEARCH("Specify ",M33)))</formula>
    </cfRule>
  </conditionalFormatting>
  <conditionalFormatting sqref="N33">
    <cfRule type="containsText" dxfId="299" priority="318" operator="containsText" text="Max">
      <formula>NOT(ISERROR(SEARCH("Max",N33)))</formula>
    </cfRule>
    <cfRule type="containsText" dxfId="298" priority="319" operator="containsText" text="Min">
      <formula>NOT(ISERROR(SEARCH("Min",N33)))</formula>
    </cfRule>
    <cfRule type="containsText" dxfId="297" priority="320" operator="containsText" text="Specify ">
      <formula>NOT(ISERROR(SEARCH("Specify ",N33)))</formula>
    </cfRule>
  </conditionalFormatting>
  <conditionalFormatting sqref="G35 I35">
    <cfRule type="containsText" dxfId="296" priority="315" operator="containsText" text="Max">
      <formula>NOT(ISERROR(SEARCH("Max",G35)))</formula>
    </cfRule>
    <cfRule type="containsText" dxfId="295" priority="316" operator="containsText" text="Min">
      <formula>NOT(ISERROR(SEARCH("Min",G35)))</formula>
    </cfRule>
    <cfRule type="containsText" dxfId="294" priority="317" operator="containsText" text="Specify ">
      <formula>NOT(ISERROR(SEARCH("Specify ",G35)))</formula>
    </cfRule>
  </conditionalFormatting>
  <conditionalFormatting sqref="H35">
    <cfRule type="containsText" dxfId="293" priority="312" operator="containsText" text="Max">
      <formula>NOT(ISERROR(SEARCH("Max",H35)))</formula>
    </cfRule>
    <cfRule type="containsText" dxfId="292" priority="313" operator="containsText" text="Min">
      <formula>NOT(ISERROR(SEARCH("Min",H35)))</formula>
    </cfRule>
    <cfRule type="containsText" dxfId="291" priority="314" operator="containsText" text="Specify ">
      <formula>NOT(ISERROR(SEARCH("Specify ",H35)))</formula>
    </cfRule>
  </conditionalFormatting>
  <conditionalFormatting sqref="J35 L35">
    <cfRule type="containsText" dxfId="290" priority="309" operator="containsText" text="Max">
      <formula>NOT(ISERROR(SEARCH("Max",J35)))</formula>
    </cfRule>
    <cfRule type="containsText" dxfId="289" priority="310" operator="containsText" text="Min">
      <formula>NOT(ISERROR(SEARCH("Min",J35)))</formula>
    </cfRule>
    <cfRule type="containsText" dxfId="288" priority="311" operator="containsText" text="Specify ">
      <formula>NOT(ISERROR(SEARCH("Specify ",J35)))</formula>
    </cfRule>
  </conditionalFormatting>
  <conditionalFormatting sqref="K35">
    <cfRule type="containsText" dxfId="287" priority="306" operator="containsText" text="Max">
      <formula>NOT(ISERROR(SEARCH("Max",K35)))</formula>
    </cfRule>
    <cfRule type="containsText" dxfId="286" priority="307" operator="containsText" text="Min">
      <formula>NOT(ISERROR(SEARCH("Min",K35)))</formula>
    </cfRule>
    <cfRule type="containsText" dxfId="285" priority="308" operator="containsText" text="Specify ">
      <formula>NOT(ISERROR(SEARCH("Specify ",K35)))</formula>
    </cfRule>
  </conditionalFormatting>
  <conditionalFormatting sqref="M35 O35">
    <cfRule type="containsText" dxfId="284" priority="303" operator="containsText" text="Max">
      <formula>NOT(ISERROR(SEARCH("Max",M35)))</formula>
    </cfRule>
    <cfRule type="containsText" dxfId="283" priority="304" operator="containsText" text="Min">
      <formula>NOT(ISERROR(SEARCH("Min",M35)))</formula>
    </cfRule>
    <cfRule type="containsText" dxfId="282" priority="305" operator="containsText" text="Specify ">
      <formula>NOT(ISERROR(SEARCH("Specify ",M35)))</formula>
    </cfRule>
  </conditionalFormatting>
  <conditionalFormatting sqref="N35">
    <cfRule type="containsText" dxfId="281" priority="300" operator="containsText" text="Max">
      <formula>NOT(ISERROR(SEARCH("Max",N35)))</formula>
    </cfRule>
    <cfRule type="containsText" dxfId="280" priority="301" operator="containsText" text="Min">
      <formula>NOT(ISERROR(SEARCH("Min",N35)))</formula>
    </cfRule>
    <cfRule type="containsText" dxfId="279" priority="302" operator="containsText" text="Specify ">
      <formula>NOT(ISERROR(SEARCH("Specify ",N35)))</formula>
    </cfRule>
  </conditionalFormatting>
  <conditionalFormatting sqref="G37 I37 G38:O38">
    <cfRule type="containsText" dxfId="278" priority="297" operator="containsText" text="Max">
      <formula>NOT(ISERROR(SEARCH("Max",G37)))</formula>
    </cfRule>
    <cfRule type="containsText" dxfId="277" priority="298" operator="containsText" text="Min">
      <formula>NOT(ISERROR(SEARCH("Min",G37)))</formula>
    </cfRule>
    <cfRule type="containsText" dxfId="276" priority="299" operator="containsText" text="Specify ">
      <formula>NOT(ISERROR(SEARCH("Specify ",G37)))</formula>
    </cfRule>
  </conditionalFormatting>
  <conditionalFormatting sqref="H37">
    <cfRule type="containsText" dxfId="275" priority="294" operator="containsText" text="Max">
      <formula>NOT(ISERROR(SEARCH("Max",H37)))</formula>
    </cfRule>
    <cfRule type="containsText" dxfId="274" priority="295" operator="containsText" text="Min">
      <formula>NOT(ISERROR(SEARCH("Min",H37)))</formula>
    </cfRule>
    <cfRule type="containsText" dxfId="273" priority="296" operator="containsText" text="Specify ">
      <formula>NOT(ISERROR(SEARCH("Specify ",H37)))</formula>
    </cfRule>
  </conditionalFormatting>
  <conditionalFormatting sqref="J37 L37">
    <cfRule type="containsText" dxfId="272" priority="291" operator="containsText" text="Max">
      <formula>NOT(ISERROR(SEARCH("Max",J37)))</formula>
    </cfRule>
    <cfRule type="containsText" dxfId="271" priority="292" operator="containsText" text="Min">
      <formula>NOT(ISERROR(SEARCH("Min",J37)))</formula>
    </cfRule>
    <cfRule type="containsText" dxfId="270" priority="293" operator="containsText" text="Specify ">
      <formula>NOT(ISERROR(SEARCH("Specify ",J37)))</formula>
    </cfRule>
  </conditionalFormatting>
  <conditionalFormatting sqref="K37">
    <cfRule type="containsText" dxfId="269" priority="288" operator="containsText" text="Max">
      <formula>NOT(ISERROR(SEARCH("Max",K37)))</formula>
    </cfRule>
    <cfRule type="containsText" dxfId="268" priority="289" operator="containsText" text="Min">
      <formula>NOT(ISERROR(SEARCH("Min",K37)))</formula>
    </cfRule>
    <cfRule type="containsText" dxfId="267" priority="290" operator="containsText" text="Specify ">
      <formula>NOT(ISERROR(SEARCH("Specify ",K37)))</formula>
    </cfRule>
  </conditionalFormatting>
  <conditionalFormatting sqref="M37 O37">
    <cfRule type="containsText" dxfId="266" priority="285" operator="containsText" text="Max">
      <formula>NOT(ISERROR(SEARCH("Max",M37)))</formula>
    </cfRule>
    <cfRule type="containsText" dxfId="265" priority="286" operator="containsText" text="Min">
      <formula>NOT(ISERROR(SEARCH("Min",M37)))</formula>
    </cfRule>
    <cfRule type="containsText" dxfId="264" priority="287" operator="containsText" text="Specify ">
      <formula>NOT(ISERROR(SEARCH("Specify ",M37)))</formula>
    </cfRule>
  </conditionalFormatting>
  <conditionalFormatting sqref="N37">
    <cfRule type="containsText" dxfId="263" priority="282" operator="containsText" text="Max">
      <formula>NOT(ISERROR(SEARCH("Max",N37)))</formula>
    </cfRule>
    <cfRule type="containsText" dxfId="262" priority="283" operator="containsText" text="Min">
      <formula>NOT(ISERROR(SEARCH("Min",N37)))</formula>
    </cfRule>
    <cfRule type="containsText" dxfId="261" priority="284" operator="containsText" text="Specify ">
      <formula>NOT(ISERROR(SEARCH("Specify ",N37)))</formula>
    </cfRule>
  </conditionalFormatting>
  <conditionalFormatting sqref="G39 I39">
    <cfRule type="containsText" dxfId="260" priority="279" operator="containsText" text="Max">
      <formula>NOT(ISERROR(SEARCH("Max",G39)))</formula>
    </cfRule>
    <cfRule type="containsText" dxfId="259" priority="280" operator="containsText" text="Min">
      <formula>NOT(ISERROR(SEARCH("Min",G39)))</formula>
    </cfRule>
    <cfRule type="containsText" dxfId="258" priority="281" operator="containsText" text="Specify ">
      <formula>NOT(ISERROR(SEARCH("Specify ",G39)))</formula>
    </cfRule>
  </conditionalFormatting>
  <conditionalFormatting sqref="H39">
    <cfRule type="containsText" dxfId="257" priority="276" operator="containsText" text="Max">
      <formula>NOT(ISERROR(SEARCH("Max",H39)))</formula>
    </cfRule>
    <cfRule type="containsText" dxfId="256" priority="277" operator="containsText" text="Min">
      <formula>NOT(ISERROR(SEARCH("Min",H39)))</formula>
    </cfRule>
    <cfRule type="containsText" dxfId="255" priority="278" operator="containsText" text="Specify ">
      <formula>NOT(ISERROR(SEARCH("Specify ",H39)))</formula>
    </cfRule>
  </conditionalFormatting>
  <conditionalFormatting sqref="J39 L39">
    <cfRule type="containsText" dxfId="254" priority="273" operator="containsText" text="Max">
      <formula>NOT(ISERROR(SEARCH("Max",J39)))</formula>
    </cfRule>
    <cfRule type="containsText" dxfId="253" priority="274" operator="containsText" text="Min">
      <formula>NOT(ISERROR(SEARCH("Min",J39)))</formula>
    </cfRule>
    <cfRule type="containsText" dxfId="252" priority="275" operator="containsText" text="Specify ">
      <formula>NOT(ISERROR(SEARCH("Specify ",J39)))</formula>
    </cfRule>
  </conditionalFormatting>
  <conditionalFormatting sqref="K39">
    <cfRule type="containsText" dxfId="251" priority="270" operator="containsText" text="Max">
      <formula>NOT(ISERROR(SEARCH("Max",K39)))</formula>
    </cfRule>
    <cfRule type="containsText" dxfId="250" priority="271" operator="containsText" text="Min">
      <formula>NOT(ISERROR(SEARCH("Min",K39)))</formula>
    </cfRule>
    <cfRule type="containsText" dxfId="249" priority="272" operator="containsText" text="Specify ">
      <formula>NOT(ISERROR(SEARCH("Specify ",K39)))</formula>
    </cfRule>
  </conditionalFormatting>
  <conditionalFormatting sqref="M39 O39">
    <cfRule type="containsText" dxfId="248" priority="267" operator="containsText" text="Max">
      <formula>NOT(ISERROR(SEARCH("Max",M39)))</formula>
    </cfRule>
    <cfRule type="containsText" dxfId="247" priority="268" operator="containsText" text="Min">
      <formula>NOT(ISERROR(SEARCH("Min",M39)))</formula>
    </cfRule>
    <cfRule type="containsText" dxfId="246" priority="269" operator="containsText" text="Specify ">
      <formula>NOT(ISERROR(SEARCH("Specify ",M39)))</formula>
    </cfRule>
  </conditionalFormatting>
  <conditionalFormatting sqref="N39">
    <cfRule type="containsText" dxfId="245" priority="264" operator="containsText" text="Max">
      <formula>NOT(ISERROR(SEARCH("Max",N39)))</formula>
    </cfRule>
    <cfRule type="containsText" dxfId="244" priority="265" operator="containsText" text="Min">
      <formula>NOT(ISERROR(SEARCH("Min",N39)))</formula>
    </cfRule>
    <cfRule type="containsText" dxfId="243" priority="266" operator="containsText" text="Specify ">
      <formula>NOT(ISERROR(SEARCH("Specify ",N39)))</formula>
    </cfRule>
  </conditionalFormatting>
  <conditionalFormatting sqref="G44 I44 G45:O45 G47:O47">
    <cfRule type="containsText" dxfId="242" priority="261" operator="containsText" text="Max">
      <formula>NOT(ISERROR(SEARCH("Max",G44)))</formula>
    </cfRule>
    <cfRule type="containsText" dxfId="241" priority="262" operator="containsText" text="Min">
      <formula>NOT(ISERROR(SEARCH("Min",G44)))</formula>
    </cfRule>
    <cfRule type="containsText" dxfId="240" priority="263" operator="containsText" text="Specify ">
      <formula>NOT(ISERROR(SEARCH("Specify ",G44)))</formula>
    </cfRule>
  </conditionalFormatting>
  <conditionalFormatting sqref="H44">
    <cfRule type="containsText" dxfId="239" priority="258" operator="containsText" text="Max">
      <formula>NOT(ISERROR(SEARCH("Max",H44)))</formula>
    </cfRule>
    <cfRule type="containsText" dxfId="238" priority="259" operator="containsText" text="Min">
      <formula>NOT(ISERROR(SEARCH("Min",H44)))</formula>
    </cfRule>
    <cfRule type="containsText" dxfId="237" priority="260" operator="containsText" text="Specify ">
      <formula>NOT(ISERROR(SEARCH("Specify ",H44)))</formula>
    </cfRule>
  </conditionalFormatting>
  <conditionalFormatting sqref="J44 L44">
    <cfRule type="containsText" dxfId="236" priority="255" operator="containsText" text="Max">
      <formula>NOT(ISERROR(SEARCH("Max",J44)))</formula>
    </cfRule>
    <cfRule type="containsText" dxfId="235" priority="256" operator="containsText" text="Min">
      <formula>NOT(ISERROR(SEARCH("Min",J44)))</formula>
    </cfRule>
    <cfRule type="containsText" dxfId="234" priority="257" operator="containsText" text="Specify ">
      <formula>NOT(ISERROR(SEARCH("Specify ",J44)))</formula>
    </cfRule>
  </conditionalFormatting>
  <conditionalFormatting sqref="K44">
    <cfRule type="containsText" dxfId="233" priority="252" operator="containsText" text="Max">
      <formula>NOT(ISERROR(SEARCH("Max",K44)))</formula>
    </cfRule>
    <cfRule type="containsText" dxfId="232" priority="253" operator="containsText" text="Min">
      <formula>NOT(ISERROR(SEARCH("Min",K44)))</formula>
    </cfRule>
    <cfRule type="containsText" dxfId="231" priority="254" operator="containsText" text="Specify ">
      <formula>NOT(ISERROR(SEARCH("Specify ",K44)))</formula>
    </cfRule>
  </conditionalFormatting>
  <conditionalFormatting sqref="M44 O44">
    <cfRule type="containsText" dxfId="230" priority="249" operator="containsText" text="Max">
      <formula>NOT(ISERROR(SEARCH("Max",M44)))</formula>
    </cfRule>
    <cfRule type="containsText" dxfId="229" priority="250" operator="containsText" text="Min">
      <formula>NOT(ISERROR(SEARCH("Min",M44)))</formula>
    </cfRule>
    <cfRule type="containsText" dxfId="228" priority="251" operator="containsText" text="Specify ">
      <formula>NOT(ISERROR(SEARCH("Specify ",M44)))</formula>
    </cfRule>
  </conditionalFormatting>
  <conditionalFormatting sqref="N44">
    <cfRule type="containsText" dxfId="227" priority="246" operator="containsText" text="Max">
      <formula>NOT(ISERROR(SEARCH("Max",N44)))</formula>
    </cfRule>
    <cfRule type="containsText" dxfId="226" priority="247" operator="containsText" text="Min">
      <formula>NOT(ISERROR(SEARCH("Min",N44)))</formula>
    </cfRule>
    <cfRule type="containsText" dxfId="225" priority="248" operator="containsText" text="Specify ">
      <formula>NOT(ISERROR(SEARCH("Specify ",N44)))</formula>
    </cfRule>
  </conditionalFormatting>
  <conditionalFormatting sqref="G46 I46">
    <cfRule type="containsText" dxfId="224" priority="243" operator="containsText" text="Max">
      <formula>NOT(ISERROR(SEARCH("Max",G46)))</formula>
    </cfRule>
    <cfRule type="containsText" dxfId="223" priority="244" operator="containsText" text="Min">
      <formula>NOT(ISERROR(SEARCH("Min",G46)))</formula>
    </cfRule>
    <cfRule type="containsText" dxfId="222" priority="245" operator="containsText" text="Specify ">
      <formula>NOT(ISERROR(SEARCH("Specify ",G46)))</formula>
    </cfRule>
  </conditionalFormatting>
  <conditionalFormatting sqref="H46">
    <cfRule type="containsText" dxfId="221" priority="240" operator="containsText" text="Max">
      <formula>NOT(ISERROR(SEARCH("Max",H46)))</formula>
    </cfRule>
    <cfRule type="containsText" dxfId="220" priority="241" operator="containsText" text="Min">
      <formula>NOT(ISERROR(SEARCH("Min",H46)))</formula>
    </cfRule>
    <cfRule type="containsText" dxfId="219" priority="242" operator="containsText" text="Specify ">
      <formula>NOT(ISERROR(SEARCH("Specify ",H46)))</formula>
    </cfRule>
  </conditionalFormatting>
  <conditionalFormatting sqref="J46 L46">
    <cfRule type="containsText" dxfId="218" priority="237" operator="containsText" text="Max">
      <formula>NOT(ISERROR(SEARCH("Max",J46)))</formula>
    </cfRule>
    <cfRule type="containsText" dxfId="217" priority="238" operator="containsText" text="Min">
      <formula>NOT(ISERROR(SEARCH("Min",J46)))</formula>
    </cfRule>
    <cfRule type="containsText" dxfId="216" priority="239" operator="containsText" text="Specify ">
      <formula>NOT(ISERROR(SEARCH("Specify ",J46)))</formula>
    </cfRule>
  </conditionalFormatting>
  <conditionalFormatting sqref="K46">
    <cfRule type="containsText" dxfId="215" priority="234" operator="containsText" text="Max">
      <formula>NOT(ISERROR(SEARCH("Max",K46)))</formula>
    </cfRule>
    <cfRule type="containsText" dxfId="214" priority="235" operator="containsText" text="Min">
      <formula>NOT(ISERROR(SEARCH("Min",K46)))</formula>
    </cfRule>
    <cfRule type="containsText" dxfId="213" priority="236" operator="containsText" text="Specify ">
      <formula>NOT(ISERROR(SEARCH("Specify ",K46)))</formula>
    </cfRule>
  </conditionalFormatting>
  <conditionalFormatting sqref="M46 O46">
    <cfRule type="containsText" dxfId="212" priority="231" operator="containsText" text="Max">
      <formula>NOT(ISERROR(SEARCH("Max",M46)))</formula>
    </cfRule>
    <cfRule type="containsText" dxfId="211" priority="232" operator="containsText" text="Min">
      <formula>NOT(ISERROR(SEARCH("Min",M46)))</formula>
    </cfRule>
    <cfRule type="containsText" dxfId="210" priority="233" operator="containsText" text="Specify ">
      <formula>NOT(ISERROR(SEARCH("Specify ",M46)))</formula>
    </cfRule>
  </conditionalFormatting>
  <conditionalFormatting sqref="N46">
    <cfRule type="containsText" dxfId="209" priority="228" operator="containsText" text="Max">
      <formula>NOT(ISERROR(SEARCH("Max",N46)))</formula>
    </cfRule>
    <cfRule type="containsText" dxfId="208" priority="229" operator="containsText" text="Min">
      <formula>NOT(ISERROR(SEARCH("Min",N46)))</formula>
    </cfRule>
    <cfRule type="containsText" dxfId="207" priority="230" operator="containsText" text="Specify ">
      <formula>NOT(ISERROR(SEARCH("Specify ",N46)))</formula>
    </cfRule>
  </conditionalFormatting>
  <conditionalFormatting sqref="G48 I48 G49:O49">
    <cfRule type="containsText" dxfId="206" priority="225" operator="containsText" text="Max">
      <formula>NOT(ISERROR(SEARCH("Max",G48)))</formula>
    </cfRule>
    <cfRule type="containsText" dxfId="205" priority="226" operator="containsText" text="Min">
      <formula>NOT(ISERROR(SEARCH("Min",G48)))</formula>
    </cfRule>
    <cfRule type="containsText" dxfId="204" priority="227" operator="containsText" text="Specify ">
      <formula>NOT(ISERROR(SEARCH("Specify ",G48)))</formula>
    </cfRule>
  </conditionalFormatting>
  <conditionalFormatting sqref="H48">
    <cfRule type="containsText" dxfId="203" priority="222" operator="containsText" text="Max">
      <formula>NOT(ISERROR(SEARCH("Max",H48)))</formula>
    </cfRule>
    <cfRule type="containsText" dxfId="202" priority="223" operator="containsText" text="Min">
      <formula>NOT(ISERROR(SEARCH("Min",H48)))</formula>
    </cfRule>
    <cfRule type="containsText" dxfId="201" priority="224" operator="containsText" text="Specify ">
      <formula>NOT(ISERROR(SEARCH("Specify ",H48)))</formula>
    </cfRule>
  </conditionalFormatting>
  <conditionalFormatting sqref="J48 L48">
    <cfRule type="containsText" dxfId="200" priority="219" operator="containsText" text="Max">
      <formula>NOT(ISERROR(SEARCH("Max",J48)))</formula>
    </cfRule>
    <cfRule type="containsText" dxfId="199" priority="220" operator="containsText" text="Min">
      <formula>NOT(ISERROR(SEARCH("Min",J48)))</formula>
    </cfRule>
    <cfRule type="containsText" dxfId="198" priority="221" operator="containsText" text="Specify ">
      <formula>NOT(ISERROR(SEARCH("Specify ",J48)))</formula>
    </cfRule>
  </conditionalFormatting>
  <conditionalFormatting sqref="K48">
    <cfRule type="containsText" dxfId="197" priority="216" operator="containsText" text="Max">
      <formula>NOT(ISERROR(SEARCH("Max",K48)))</formula>
    </cfRule>
    <cfRule type="containsText" dxfId="196" priority="217" operator="containsText" text="Min">
      <formula>NOT(ISERROR(SEARCH("Min",K48)))</formula>
    </cfRule>
    <cfRule type="containsText" dxfId="195" priority="218" operator="containsText" text="Specify ">
      <formula>NOT(ISERROR(SEARCH("Specify ",K48)))</formula>
    </cfRule>
  </conditionalFormatting>
  <conditionalFormatting sqref="M48 O48">
    <cfRule type="containsText" dxfId="194" priority="213" operator="containsText" text="Max">
      <formula>NOT(ISERROR(SEARCH("Max",M48)))</formula>
    </cfRule>
    <cfRule type="containsText" dxfId="193" priority="214" operator="containsText" text="Min">
      <formula>NOT(ISERROR(SEARCH("Min",M48)))</formula>
    </cfRule>
    <cfRule type="containsText" dxfId="192" priority="215" operator="containsText" text="Specify ">
      <formula>NOT(ISERROR(SEARCH("Specify ",M48)))</formula>
    </cfRule>
  </conditionalFormatting>
  <conditionalFormatting sqref="N48">
    <cfRule type="containsText" dxfId="191" priority="210" operator="containsText" text="Max">
      <formula>NOT(ISERROR(SEARCH("Max",N48)))</formula>
    </cfRule>
    <cfRule type="containsText" dxfId="190" priority="211" operator="containsText" text="Min">
      <formula>NOT(ISERROR(SEARCH("Min",N48)))</formula>
    </cfRule>
    <cfRule type="containsText" dxfId="189" priority="212" operator="containsText" text="Specify ">
      <formula>NOT(ISERROR(SEARCH("Specify ",N48)))</formula>
    </cfRule>
  </conditionalFormatting>
  <conditionalFormatting sqref="G50 I50">
    <cfRule type="containsText" dxfId="188" priority="207" operator="containsText" text="Max">
      <formula>NOT(ISERROR(SEARCH("Max",G50)))</formula>
    </cfRule>
    <cfRule type="containsText" dxfId="187" priority="208" operator="containsText" text="Min">
      <formula>NOT(ISERROR(SEARCH("Min",G50)))</formula>
    </cfRule>
    <cfRule type="containsText" dxfId="186" priority="209" operator="containsText" text="Specify ">
      <formula>NOT(ISERROR(SEARCH("Specify ",G50)))</formula>
    </cfRule>
  </conditionalFormatting>
  <conditionalFormatting sqref="H50">
    <cfRule type="containsText" dxfId="185" priority="204" operator="containsText" text="Max">
      <formula>NOT(ISERROR(SEARCH("Max",H50)))</formula>
    </cfRule>
    <cfRule type="containsText" dxfId="184" priority="205" operator="containsText" text="Min">
      <formula>NOT(ISERROR(SEARCH("Min",H50)))</formula>
    </cfRule>
    <cfRule type="containsText" dxfId="183" priority="206" operator="containsText" text="Specify ">
      <formula>NOT(ISERROR(SEARCH("Specify ",H50)))</formula>
    </cfRule>
  </conditionalFormatting>
  <conditionalFormatting sqref="J50 L50">
    <cfRule type="containsText" dxfId="182" priority="201" operator="containsText" text="Max">
      <formula>NOT(ISERROR(SEARCH("Max",J50)))</formula>
    </cfRule>
    <cfRule type="containsText" dxfId="181" priority="202" operator="containsText" text="Min">
      <formula>NOT(ISERROR(SEARCH("Min",J50)))</formula>
    </cfRule>
    <cfRule type="containsText" dxfId="180" priority="203" operator="containsText" text="Specify ">
      <formula>NOT(ISERROR(SEARCH("Specify ",J50)))</formula>
    </cfRule>
  </conditionalFormatting>
  <conditionalFormatting sqref="K50">
    <cfRule type="containsText" dxfId="179" priority="198" operator="containsText" text="Max">
      <formula>NOT(ISERROR(SEARCH("Max",K50)))</formula>
    </cfRule>
    <cfRule type="containsText" dxfId="178" priority="199" operator="containsText" text="Min">
      <formula>NOT(ISERROR(SEARCH("Min",K50)))</formula>
    </cfRule>
    <cfRule type="containsText" dxfId="177" priority="200" operator="containsText" text="Specify ">
      <formula>NOT(ISERROR(SEARCH("Specify ",K50)))</formula>
    </cfRule>
  </conditionalFormatting>
  <conditionalFormatting sqref="M50 O50">
    <cfRule type="containsText" dxfId="176" priority="195" operator="containsText" text="Max">
      <formula>NOT(ISERROR(SEARCH("Max",M50)))</formula>
    </cfRule>
    <cfRule type="containsText" dxfId="175" priority="196" operator="containsText" text="Min">
      <formula>NOT(ISERROR(SEARCH("Min",M50)))</formula>
    </cfRule>
    <cfRule type="containsText" dxfId="174" priority="197" operator="containsText" text="Specify ">
      <formula>NOT(ISERROR(SEARCH("Specify ",M50)))</formula>
    </cfRule>
  </conditionalFormatting>
  <conditionalFormatting sqref="N50">
    <cfRule type="containsText" dxfId="173" priority="192" operator="containsText" text="Max">
      <formula>NOT(ISERROR(SEARCH("Max",N50)))</formula>
    </cfRule>
    <cfRule type="containsText" dxfId="172" priority="193" operator="containsText" text="Min">
      <formula>NOT(ISERROR(SEARCH("Min",N50)))</formula>
    </cfRule>
    <cfRule type="containsText" dxfId="171" priority="194" operator="containsText" text="Specify ">
      <formula>NOT(ISERROR(SEARCH("Specify ",N50)))</formula>
    </cfRule>
  </conditionalFormatting>
  <conditionalFormatting sqref="G54:O54">
    <cfRule type="containsText" dxfId="170" priority="150" operator="containsText" text="Max">
      <formula>NOT(ISERROR(SEARCH("Max",G54)))</formula>
    </cfRule>
    <cfRule type="containsText" dxfId="169" priority="151" operator="containsText" text="Min">
      <formula>NOT(ISERROR(SEARCH("Min",G54)))</formula>
    </cfRule>
    <cfRule type="containsText" dxfId="168" priority="152" operator="containsText" text="Specify ">
      <formula>NOT(ISERROR(SEARCH("Specify ",G54)))</formula>
    </cfRule>
  </conditionalFormatting>
  <conditionalFormatting sqref="G55 I55 G56:O56 G58:O58">
    <cfRule type="containsText" dxfId="167" priority="147" operator="containsText" text="Max">
      <formula>NOT(ISERROR(SEARCH("Max",G55)))</formula>
    </cfRule>
    <cfRule type="containsText" dxfId="166" priority="148" operator="containsText" text="Min">
      <formula>NOT(ISERROR(SEARCH("Min",G55)))</formula>
    </cfRule>
    <cfRule type="containsText" dxfId="165" priority="149" operator="containsText" text="Specify ">
      <formula>NOT(ISERROR(SEARCH("Specify ",G55)))</formula>
    </cfRule>
  </conditionalFormatting>
  <conditionalFormatting sqref="H55">
    <cfRule type="containsText" dxfId="164" priority="144" operator="containsText" text="Max">
      <formula>NOT(ISERROR(SEARCH("Max",H55)))</formula>
    </cfRule>
    <cfRule type="containsText" dxfId="163" priority="145" operator="containsText" text="Min">
      <formula>NOT(ISERROR(SEARCH("Min",H55)))</formula>
    </cfRule>
    <cfRule type="containsText" dxfId="162" priority="146" operator="containsText" text="Specify ">
      <formula>NOT(ISERROR(SEARCH("Specify ",H55)))</formula>
    </cfRule>
  </conditionalFormatting>
  <conditionalFormatting sqref="J55 L55">
    <cfRule type="containsText" dxfId="161" priority="141" operator="containsText" text="Max">
      <formula>NOT(ISERROR(SEARCH("Max",J55)))</formula>
    </cfRule>
    <cfRule type="containsText" dxfId="160" priority="142" operator="containsText" text="Min">
      <formula>NOT(ISERROR(SEARCH("Min",J55)))</formula>
    </cfRule>
    <cfRule type="containsText" dxfId="159" priority="143" operator="containsText" text="Specify ">
      <formula>NOT(ISERROR(SEARCH("Specify ",J55)))</formula>
    </cfRule>
  </conditionalFormatting>
  <conditionalFormatting sqref="K55">
    <cfRule type="containsText" dxfId="158" priority="138" operator="containsText" text="Max">
      <formula>NOT(ISERROR(SEARCH("Max",K55)))</formula>
    </cfRule>
    <cfRule type="containsText" dxfId="157" priority="139" operator="containsText" text="Min">
      <formula>NOT(ISERROR(SEARCH("Min",K55)))</formula>
    </cfRule>
    <cfRule type="containsText" dxfId="156" priority="140" operator="containsText" text="Specify ">
      <formula>NOT(ISERROR(SEARCH("Specify ",K55)))</formula>
    </cfRule>
  </conditionalFormatting>
  <conditionalFormatting sqref="M55 O55">
    <cfRule type="containsText" dxfId="155" priority="135" operator="containsText" text="Max">
      <formula>NOT(ISERROR(SEARCH("Max",M55)))</formula>
    </cfRule>
    <cfRule type="containsText" dxfId="154" priority="136" operator="containsText" text="Min">
      <formula>NOT(ISERROR(SEARCH("Min",M55)))</formula>
    </cfRule>
    <cfRule type="containsText" dxfId="153" priority="137" operator="containsText" text="Specify ">
      <formula>NOT(ISERROR(SEARCH("Specify ",M55)))</formula>
    </cfRule>
  </conditionalFormatting>
  <conditionalFormatting sqref="N55">
    <cfRule type="containsText" dxfId="152" priority="132" operator="containsText" text="Max">
      <formula>NOT(ISERROR(SEARCH("Max",N55)))</formula>
    </cfRule>
    <cfRule type="containsText" dxfId="151" priority="133" operator="containsText" text="Min">
      <formula>NOT(ISERROR(SEARCH("Min",N55)))</formula>
    </cfRule>
    <cfRule type="containsText" dxfId="150" priority="134" operator="containsText" text="Specify ">
      <formula>NOT(ISERROR(SEARCH("Specify ",N55)))</formula>
    </cfRule>
  </conditionalFormatting>
  <conditionalFormatting sqref="G57 I57">
    <cfRule type="containsText" dxfId="149" priority="129" operator="containsText" text="Max">
      <formula>NOT(ISERROR(SEARCH("Max",G57)))</formula>
    </cfRule>
    <cfRule type="containsText" dxfId="148" priority="130" operator="containsText" text="Min">
      <formula>NOT(ISERROR(SEARCH("Min",G57)))</formula>
    </cfRule>
    <cfRule type="containsText" dxfId="147" priority="131" operator="containsText" text="Specify ">
      <formula>NOT(ISERROR(SEARCH("Specify ",G57)))</formula>
    </cfRule>
  </conditionalFormatting>
  <conditionalFormatting sqref="H57">
    <cfRule type="containsText" dxfId="146" priority="126" operator="containsText" text="Max">
      <formula>NOT(ISERROR(SEARCH("Max",H57)))</formula>
    </cfRule>
    <cfRule type="containsText" dxfId="145" priority="127" operator="containsText" text="Min">
      <formula>NOT(ISERROR(SEARCH("Min",H57)))</formula>
    </cfRule>
    <cfRule type="containsText" dxfId="144" priority="128" operator="containsText" text="Specify ">
      <formula>NOT(ISERROR(SEARCH("Specify ",H57)))</formula>
    </cfRule>
  </conditionalFormatting>
  <conditionalFormatting sqref="J57 L57">
    <cfRule type="containsText" dxfId="143" priority="123" operator="containsText" text="Max">
      <formula>NOT(ISERROR(SEARCH("Max",J57)))</formula>
    </cfRule>
    <cfRule type="containsText" dxfId="142" priority="124" operator="containsText" text="Min">
      <formula>NOT(ISERROR(SEARCH("Min",J57)))</formula>
    </cfRule>
    <cfRule type="containsText" dxfId="141" priority="125" operator="containsText" text="Specify ">
      <formula>NOT(ISERROR(SEARCH("Specify ",J57)))</formula>
    </cfRule>
  </conditionalFormatting>
  <conditionalFormatting sqref="K57">
    <cfRule type="containsText" dxfId="140" priority="120" operator="containsText" text="Max">
      <formula>NOT(ISERROR(SEARCH("Max",K57)))</formula>
    </cfRule>
    <cfRule type="containsText" dxfId="139" priority="121" operator="containsText" text="Min">
      <formula>NOT(ISERROR(SEARCH("Min",K57)))</formula>
    </cfRule>
    <cfRule type="containsText" dxfId="138" priority="122" operator="containsText" text="Specify ">
      <formula>NOT(ISERROR(SEARCH("Specify ",K57)))</formula>
    </cfRule>
  </conditionalFormatting>
  <conditionalFormatting sqref="M57 O57">
    <cfRule type="containsText" dxfId="137" priority="117" operator="containsText" text="Max">
      <formula>NOT(ISERROR(SEARCH("Max",M57)))</formula>
    </cfRule>
    <cfRule type="containsText" dxfId="136" priority="118" operator="containsText" text="Min">
      <formula>NOT(ISERROR(SEARCH("Min",M57)))</formula>
    </cfRule>
    <cfRule type="containsText" dxfId="135" priority="119" operator="containsText" text="Specify ">
      <formula>NOT(ISERROR(SEARCH("Specify ",M57)))</formula>
    </cfRule>
  </conditionalFormatting>
  <conditionalFormatting sqref="N57">
    <cfRule type="containsText" dxfId="134" priority="114" operator="containsText" text="Max">
      <formula>NOT(ISERROR(SEARCH("Max",N57)))</formula>
    </cfRule>
    <cfRule type="containsText" dxfId="133" priority="115" operator="containsText" text="Min">
      <formula>NOT(ISERROR(SEARCH("Min",N57)))</formula>
    </cfRule>
    <cfRule type="containsText" dxfId="132" priority="116" operator="containsText" text="Specify ">
      <formula>NOT(ISERROR(SEARCH("Specify ",N57)))</formula>
    </cfRule>
  </conditionalFormatting>
  <conditionalFormatting sqref="G59 I59 G60:O60">
    <cfRule type="containsText" dxfId="131" priority="111" operator="containsText" text="Max">
      <formula>NOT(ISERROR(SEARCH("Max",G59)))</formula>
    </cfRule>
    <cfRule type="containsText" dxfId="130" priority="112" operator="containsText" text="Min">
      <formula>NOT(ISERROR(SEARCH("Min",G59)))</formula>
    </cfRule>
    <cfRule type="containsText" dxfId="129" priority="113" operator="containsText" text="Specify ">
      <formula>NOT(ISERROR(SEARCH("Specify ",G59)))</formula>
    </cfRule>
  </conditionalFormatting>
  <conditionalFormatting sqref="H59">
    <cfRule type="containsText" dxfId="128" priority="108" operator="containsText" text="Max">
      <formula>NOT(ISERROR(SEARCH("Max",H59)))</formula>
    </cfRule>
    <cfRule type="containsText" dxfId="127" priority="109" operator="containsText" text="Min">
      <formula>NOT(ISERROR(SEARCH("Min",H59)))</formula>
    </cfRule>
    <cfRule type="containsText" dxfId="126" priority="110" operator="containsText" text="Specify ">
      <formula>NOT(ISERROR(SEARCH("Specify ",H59)))</formula>
    </cfRule>
  </conditionalFormatting>
  <conditionalFormatting sqref="J59 L59">
    <cfRule type="containsText" dxfId="125" priority="105" operator="containsText" text="Max">
      <formula>NOT(ISERROR(SEARCH("Max",J59)))</formula>
    </cfRule>
    <cfRule type="containsText" dxfId="124" priority="106" operator="containsText" text="Min">
      <formula>NOT(ISERROR(SEARCH("Min",J59)))</formula>
    </cfRule>
    <cfRule type="containsText" dxfId="123" priority="107" operator="containsText" text="Specify ">
      <formula>NOT(ISERROR(SEARCH("Specify ",J59)))</formula>
    </cfRule>
  </conditionalFormatting>
  <conditionalFormatting sqref="K59">
    <cfRule type="containsText" dxfId="122" priority="102" operator="containsText" text="Max">
      <formula>NOT(ISERROR(SEARCH("Max",K59)))</formula>
    </cfRule>
    <cfRule type="containsText" dxfId="121" priority="103" operator="containsText" text="Min">
      <formula>NOT(ISERROR(SEARCH("Min",K59)))</formula>
    </cfRule>
    <cfRule type="containsText" dxfId="120" priority="104" operator="containsText" text="Specify ">
      <formula>NOT(ISERROR(SEARCH("Specify ",K59)))</formula>
    </cfRule>
  </conditionalFormatting>
  <conditionalFormatting sqref="M59 O59">
    <cfRule type="containsText" dxfId="119" priority="99" operator="containsText" text="Max">
      <formula>NOT(ISERROR(SEARCH("Max",M59)))</formula>
    </cfRule>
    <cfRule type="containsText" dxfId="118" priority="100" operator="containsText" text="Min">
      <formula>NOT(ISERROR(SEARCH("Min",M59)))</formula>
    </cfRule>
    <cfRule type="containsText" dxfId="117" priority="101" operator="containsText" text="Specify ">
      <formula>NOT(ISERROR(SEARCH("Specify ",M59)))</formula>
    </cfRule>
  </conditionalFormatting>
  <conditionalFormatting sqref="N59">
    <cfRule type="containsText" dxfId="116" priority="96" operator="containsText" text="Max">
      <formula>NOT(ISERROR(SEARCH("Max",N59)))</formula>
    </cfRule>
    <cfRule type="containsText" dxfId="115" priority="97" operator="containsText" text="Min">
      <formula>NOT(ISERROR(SEARCH("Min",N59)))</formula>
    </cfRule>
    <cfRule type="containsText" dxfId="114" priority="98" operator="containsText" text="Specify ">
      <formula>NOT(ISERROR(SEARCH("Specify ",N59)))</formula>
    </cfRule>
  </conditionalFormatting>
  <conditionalFormatting sqref="G61 I61">
    <cfRule type="containsText" dxfId="113" priority="93" operator="containsText" text="Max">
      <formula>NOT(ISERROR(SEARCH("Max",G61)))</formula>
    </cfRule>
    <cfRule type="containsText" dxfId="112" priority="94" operator="containsText" text="Min">
      <formula>NOT(ISERROR(SEARCH("Min",G61)))</formula>
    </cfRule>
    <cfRule type="containsText" dxfId="111" priority="95" operator="containsText" text="Specify ">
      <formula>NOT(ISERROR(SEARCH("Specify ",G61)))</formula>
    </cfRule>
  </conditionalFormatting>
  <conditionalFormatting sqref="H61">
    <cfRule type="containsText" dxfId="110" priority="90" operator="containsText" text="Max">
      <formula>NOT(ISERROR(SEARCH("Max",H61)))</formula>
    </cfRule>
    <cfRule type="containsText" dxfId="109" priority="91" operator="containsText" text="Min">
      <formula>NOT(ISERROR(SEARCH("Min",H61)))</formula>
    </cfRule>
    <cfRule type="containsText" dxfId="108" priority="92" operator="containsText" text="Specify ">
      <formula>NOT(ISERROR(SEARCH("Specify ",H61)))</formula>
    </cfRule>
  </conditionalFormatting>
  <conditionalFormatting sqref="J61 L61">
    <cfRule type="containsText" dxfId="107" priority="87" operator="containsText" text="Max">
      <formula>NOT(ISERROR(SEARCH("Max",J61)))</formula>
    </cfRule>
    <cfRule type="containsText" dxfId="106" priority="88" operator="containsText" text="Min">
      <formula>NOT(ISERROR(SEARCH("Min",J61)))</formula>
    </cfRule>
    <cfRule type="containsText" dxfId="105" priority="89" operator="containsText" text="Specify ">
      <formula>NOT(ISERROR(SEARCH("Specify ",J61)))</formula>
    </cfRule>
  </conditionalFormatting>
  <conditionalFormatting sqref="K61">
    <cfRule type="containsText" dxfId="104" priority="84" operator="containsText" text="Max">
      <formula>NOT(ISERROR(SEARCH("Max",K61)))</formula>
    </cfRule>
    <cfRule type="containsText" dxfId="103" priority="85" operator="containsText" text="Min">
      <formula>NOT(ISERROR(SEARCH("Min",K61)))</formula>
    </cfRule>
    <cfRule type="containsText" dxfId="102" priority="86" operator="containsText" text="Specify ">
      <formula>NOT(ISERROR(SEARCH("Specify ",K61)))</formula>
    </cfRule>
  </conditionalFormatting>
  <conditionalFormatting sqref="M61 O61">
    <cfRule type="containsText" dxfId="101" priority="81" operator="containsText" text="Max">
      <formula>NOT(ISERROR(SEARCH("Max",M61)))</formula>
    </cfRule>
    <cfRule type="containsText" dxfId="100" priority="82" operator="containsText" text="Min">
      <formula>NOT(ISERROR(SEARCH("Min",M61)))</formula>
    </cfRule>
    <cfRule type="containsText" dxfId="99" priority="83" operator="containsText" text="Specify ">
      <formula>NOT(ISERROR(SEARCH("Specify ",M61)))</formula>
    </cfRule>
  </conditionalFormatting>
  <conditionalFormatting sqref="N61">
    <cfRule type="containsText" dxfId="98" priority="78" operator="containsText" text="Max">
      <formula>NOT(ISERROR(SEARCH("Max",N61)))</formula>
    </cfRule>
    <cfRule type="containsText" dxfId="97" priority="79" operator="containsText" text="Min">
      <formula>NOT(ISERROR(SEARCH("Min",N61)))</formula>
    </cfRule>
    <cfRule type="containsText" dxfId="96" priority="80" operator="containsText" text="Specify ">
      <formula>NOT(ISERROR(SEARCH("Specify ",N61)))</formula>
    </cfRule>
  </conditionalFormatting>
  <conditionalFormatting sqref="G65:O65">
    <cfRule type="containsText" dxfId="95" priority="75" operator="containsText" text="Max">
      <formula>NOT(ISERROR(SEARCH("Max",G65)))</formula>
    </cfRule>
    <cfRule type="containsText" dxfId="94" priority="76" operator="containsText" text="Min">
      <formula>NOT(ISERROR(SEARCH("Min",G65)))</formula>
    </cfRule>
    <cfRule type="containsText" dxfId="93" priority="77" operator="containsText" text="Specify ">
      <formula>NOT(ISERROR(SEARCH("Specify ",G65)))</formula>
    </cfRule>
  </conditionalFormatting>
  <conditionalFormatting sqref="G66 I66 G67:O67 G69:O69">
    <cfRule type="containsText" dxfId="92" priority="72" operator="containsText" text="Max">
      <formula>NOT(ISERROR(SEARCH("Max",G66)))</formula>
    </cfRule>
    <cfRule type="containsText" dxfId="91" priority="73" operator="containsText" text="Min">
      <formula>NOT(ISERROR(SEARCH("Min",G66)))</formula>
    </cfRule>
    <cfRule type="containsText" dxfId="90" priority="74" operator="containsText" text="Specify ">
      <formula>NOT(ISERROR(SEARCH("Specify ",G66)))</formula>
    </cfRule>
  </conditionalFormatting>
  <conditionalFormatting sqref="H66">
    <cfRule type="containsText" dxfId="89" priority="69" operator="containsText" text="Max">
      <formula>NOT(ISERROR(SEARCH("Max",H66)))</formula>
    </cfRule>
    <cfRule type="containsText" dxfId="88" priority="70" operator="containsText" text="Min">
      <formula>NOT(ISERROR(SEARCH("Min",H66)))</formula>
    </cfRule>
    <cfRule type="containsText" dxfId="87" priority="71" operator="containsText" text="Specify ">
      <formula>NOT(ISERROR(SEARCH("Specify ",H66)))</formula>
    </cfRule>
  </conditionalFormatting>
  <conditionalFormatting sqref="J66 L66">
    <cfRule type="containsText" dxfId="86" priority="66" operator="containsText" text="Max">
      <formula>NOT(ISERROR(SEARCH("Max",J66)))</formula>
    </cfRule>
    <cfRule type="containsText" dxfId="85" priority="67" operator="containsText" text="Min">
      <formula>NOT(ISERROR(SEARCH("Min",J66)))</formula>
    </cfRule>
    <cfRule type="containsText" dxfId="84" priority="68" operator="containsText" text="Specify ">
      <formula>NOT(ISERROR(SEARCH("Specify ",J66)))</formula>
    </cfRule>
  </conditionalFormatting>
  <conditionalFormatting sqref="K66">
    <cfRule type="containsText" dxfId="83" priority="63" operator="containsText" text="Max">
      <formula>NOT(ISERROR(SEARCH("Max",K66)))</formula>
    </cfRule>
    <cfRule type="containsText" dxfId="82" priority="64" operator="containsText" text="Min">
      <formula>NOT(ISERROR(SEARCH("Min",K66)))</formula>
    </cfRule>
    <cfRule type="containsText" dxfId="81" priority="65" operator="containsText" text="Specify ">
      <formula>NOT(ISERROR(SEARCH("Specify ",K66)))</formula>
    </cfRule>
  </conditionalFormatting>
  <conditionalFormatting sqref="M66 O66">
    <cfRule type="containsText" dxfId="80" priority="60" operator="containsText" text="Max">
      <formula>NOT(ISERROR(SEARCH("Max",M66)))</formula>
    </cfRule>
    <cfRule type="containsText" dxfId="79" priority="61" operator="containsText" text="Min">
      <formula>NOT(ISERROR(SEARCH("Min",M66)))</formula>
    </cfRule>
    <cfRule type="containsText" dxfId="78" priority="62" operator="containsText" text="Specify ">
      <formula>NOT(ISERROR(SEARCH("Specify ",M66)))</formula>
    </cfRule>
  </conditionalFormatting>
  <conditionalFormatting sqref="N66">
    <cfRule type="containsText" dxfId="77" priority="57" operator="containsText" text="Max">
      <formula>NOT(ISERROR(SEARCH("Max",N66)))</formula>
    </cfRule>
    <cfRule type="containsText" dxfId="76" priority="58" operator="containsText" text="Min">
      <formula>NOT(ISERROR(SEARCH("Min",N66)))</formula>
    </cfRule>
    <cfRule type="containsText" dxfId="75" priority="59" operator="containsText" text="Specify ">
      <formula>NOT(ISERROR(SEARCH("Specify ",N66)))</formula>
    </cfRule>
  </conditionalFormatting>
  <conditionalFormatting sqref="G68 I68">
    <cfRule type="containsText" dxfId="74" priority="54" operator="containsText" text="Max">
      <formula>NOT(ISERROR(SEARCH("Max",G68)))</formula>
    </cfRule>
    <cfRule type="containsText" dxfId="73" priority="55" operator="containsText" text="Min">
      <formula>NOT(ISERROR(SEARCH("Min",G68)))</formula>
    </cfRule>
    <cfRule type="containsText" dxfId="72" priority="56" operator="containsText" text="Specify ">
      <formula>NOT(ISERROR(SEARCH("Specify ",G68)))</formula>
    </cfRule>
  </conditionalFormatting>
  <conditionalFormatting sqref="H68">
    <cfRule type="containsText" dxfId="71" priority="51" operator="containsText" text="Max">
      <formula>NOT(ISERROR(SEARCH("Max",H68)))</formula>
    </cfRule>
    <cfRule type="containsText" dxfId="70" priority="52" operator="containsText" text="Min">
      <formula>NOT(ISERROR(SEARCH("Min",H68)))</formula>
    </cfRule>
    <cfRule type="containsText" dxfId="69" priority="53" operator="containsText" text="Specify ">
      <formula>NOT(ISERROR(SEARCH("Specify ",H68)))</formula>
    </cfRule>
  </conditionalFormatting>
  <conditionalFormatting sqref="J68 L68">
    <cfRule type="containsText" dxfId="68" priority="48" operator="containsText" text="Max">
      <formula>NOT(ISERROR(SEARCH("Max",J68)))</formula>
    </cfRule>
    <cfRule type="containsText" dxfId="67" priority="49" operator="containsText" text="Min">
      <formula>NOT(ISERROR(SEARCH("Min",J68)))</formula>
    </cfRule>
    <cfRule type="containsText" dxfId="66" priority="50" operator="containsText" text="Specify ">
      <formula>NOT(ISERROR(SEARCH("Specify ",J68)))</formula>
    </cfRule>
  </conditionalFormatting>
  <conditionalFormatting sqref="K68">
    <cfRule type="containsText" dxfId="65" priority="45" operator="containsText" text="Max">
      <formula>NOT(ISERROR(SEARCH("Max",K68)))</formula>
    </cfRule>
    <cfRule type="containsText" dxfId="64" priority="46" operator="containsText" text="Min">
      <formula>NOT(ISERROR(SEARCH("Min",K68)))</formula>
    </cfRule>
    <cfRule type="containsText" dxfId="63" priority="47" operator="containsText" text="Specify ">
      <formula>NOT(ISERROR(SEARCH("Specify ",K68)))</formula>
    </cfRule>
  </conditionalFormatting>
  <conditionalFormatting sqref="M68 O68">
    <cfRule type="containsText" dxfId="62" priority="42" operator="containsText" text="Max">
      <formula>NOT(ISERROR(SEARCH("Max",M68)))</formula>
    </cfRule>
    <cfRule type="containsText" dxfId="61" priority="43" operator="containsText" text="Min">
      <formula>NOT(ISERROR(SEARCH("Min",M68)))</formula>
    </cfRule>
    <cfRule type="containsText" dxfId="60" priority="44" operator="containsText" text="Specify ">
      <formula>NOT(ISERROR(SEARCH("Specify ",M68)))</formula>
    </cfRule>
  </conditionalFormatting>
  <conditionalFormatting sqref="N68">
    <cfRule type="containsText" dxfId="59" priority="39" operator="containsText" text="Max">
      <formula>NOT(ISERROR(SEARCH("Max",N68)))</formula>
    </cfRule>
    <cfRule type="containsText" dxfId="58" priority="40" operator="containsText" text="Min">
      <formula>NOT(ISERROR(SEARCH("Min",N68)))</formula>
    </cfRule>
    <cfRule type="containsText" dxfId="57" priority="41" operator="containsText" text="Specify ">
      <formula>NOT(ISERROR(SEARCH("Specify ",N68)))</formula>
    </cfRule>
  </conditionalFormatting>
  <conditionalFormatting sqref="G70 I70 G71:O71">
    <cfRule type="containsText" dxfId="56" priority="36" operator="containsText" text="Max">
      <formula>NOT(ISERROR(SEARCH("Max",G70)))</formula>
    </cfRule>
    <cfRule type="containsText" dxfId="55" priority="37" operator="containsText" text="Min">
      <formula>NOT(ISERROR(SEARCH("Min",G70)))</formula>
    </cfRule>
    <cfRule type="containsText" dxfId="54" priority="38" operator="containsText" text="Specify ">
      <formula>NOT(ISERROR(SEARCH("Specify ",G70)))</formula>
    </cfRule>
  </conditionalFormatting>
  <conditionalFormatting sqref="H70">
    <cfRule type="containsText" dxfId="53" priority="33" operator="containsText" text="Max">
      <formula>NOT(ISERROR(SEARCH("Max",H70)))</formula>
    </cfRule>
    <cfRule type="containsText" dxfId="52" priority="34" operator="containsText" text="Min">
      <formula>NOT(ISERROR(SEARCH("Min",H70)))</formula>
    </cfRule>
    <cfRule type="containsText" dxfId="51" priority="35" operator="containsText" text="Specify ">
      <formula>NOT(ISERROR(SEARCH("Specify ",H70)))</formula>
    </cfRule>
  </conditionalFormatting>
  <conditionalFormatting sqref="J70 L70">
    <cfRule type="containsText" dxfId="50" priority="30" operator="containsText" text="Max">
      <formula>NOT(ISERROR(SEARCH("Max",J70)))</formula>
    </cfRule>
    <cfRule type="containsText" dxfId="49" priority="31" operator="containsText" text="Min">
      <formula>NOT(ISERROR(SEARCH("Min",J70)))</formula>
    </cfRule>
    <cfRule type="containsText" dxfId="48" priority="32" operator="containsText" text="Specify ">
      <formula>NOT(ISERROR(SEARCH("Specify ",J70)))</formula>
    </cfRule>
  </conditionalFormatting>
  <conditionalFormatting sqref="K70">
    <cfRule type="containsText" dxfId="47" priority="27" operator="containsText" text="Max">
      <formula>NOT(ISERROR(SEARCH("Max",K70)))</formula>
    </cfRule>
    <cfRule type="containsText" dxfId="46" priority="28" operator="containsText" text="Min">
      <formula>NOT(ISERROR(SEARCH("Min",K70)))</formula>
    </cfRule>
    <cfRule type="containsText" dxfId="45" priority="29" operator="containsText" text="Specify ">
      <formula>NOT(ISERROR(SEARCH("Specify ",K70)))</formula>
    </cfRule>
  </conditionalFormatting>
  <conditionalFormatting sqref="M70 O70">
    <cfRule type="containsText" dxfId="44" priority="24" operator="containsText" text="Max">
      <formula>NOT(ISERROR(SEARCH("Max",M70)))</formula>
    </cfRule>
    <cfRule type="containsText" dxfId="43" priority="25" operator="containsText" text="Min">
      <formula>NOT(ISERROR(SEARCH("Min",M70)))</formula>
    </cfRule>
    <cfRule type="containsText" dxfId="42" priority="26" operator="containsText" text="Specify ">
      <formula>NOT(ISERROR(SEARCH("Specify ",M70)))</formula>
    </cfRule>
  </conditionalFormatting>
  <conditionalFormatting sqref="N70">
    <cfRule type="containsText" dxfId="41" priority="21" operator="containsText" text="Max">
      <formula>NOT(ISERROR(SEARCH("Max",N70)))</formula>
    </cfRule>
    <cfRule type="containsText" dxfId="40" priority="22" operator="containsText" text="Min">
      <formula>NOT(ISERROR(SEARCH("Min",N70)))</formula>
    </cfRule>
    <cfRule type="containsText" dxfId="39" priority="23" operator="containsText" text="Specify ">
      <formula>NOT(ISERROR(SEARCH("Specify ",N70)))</formula>
    </cfRule>
  </conditionalFormatting>
  <conditionalFormatting sqref="G72 I72">
    <cfRule type="containsText" dxfId="38" priority="18" operator="containsText" text="Max">
      <formula>NOT(ISERROR(SEARCH("Max",G72)))</formula>
    </cfRule>
    <cfRule type="containsText" dxfId="37" priority="19" operator="containsText" text="Min">
      <formula>NOT(ISERROR(SEARCH("Min",G72)))</formula>
    </cfRule>
    <cfRule type="containsText" dxfId="36" priority="20" operator="containsText" text="Specify ">
      <formula>NOT(ISERROR(SEARCH("Specify ",G72)))</formula>
    </cfRule>
  </conditionalFormatting>
  <conditionalFormatting sqref="H72">
    <cfRule type="containsText" dxfId="35" priority="15" operator="containsText" text="Max">
      <formula>NOT(ISERROR(SEARCH("Max",H72)))</formula>
    </cfRule>
    <cfRule type="containsText" dxfId="34" priority="16" operator="containsText" text="Min">
      <formula>NOT(ISERROR(SEARCH("Min",H72)))</formula>
    </cfRule>
    <cfRule type="containsText" dxfId="33" priority="17" operator="containsText" text="Specify ">
      <formula>NOT(ISERROR(SEARCH("Specify ",H72)))</formula>
    </cfRule>
  </conditionalFormatting>
  <conditionalFormatting sqref="J72 L72">
    <cfRule type="containsText" dxfId="32" priority="12" operator="containsText" text="Max">
      <formula>NOT(ISERROR(SEARCH("Max",J72)))</formula>
    </cfRule>
    <cfRule type="containsText" dxfId="31" priority="13" operator="containsText" text="Min">
      <formula>NOT(ISERROR(SEARCH("Min",J72)))</formula>
    </cfRule>
    <cfRule type="containsText" dxfId="30" priority="14" operator="containsText" text="Specify ">
      <formula>NOT(ISERROR(SEARCH("Specify ",J72)))</formula>
    </cfRule>
  </conditionalFormatting>
  <conditionalFormatting sqref="K72">
    <cfRule type="containsText" dxfId="29" priority="9" operator="containsText" text="Max">
      <formula>NOT(ISERROR(SEARCH("Max",K72)))</formula>
    </cfRule>
    <cfRule type="containsText" dxfId="28" priority="10" operator="containsText" text="Min">
      <formula>NOT(ISERROR(SEARCH("Min",K72)))</formula>
    </cfRule>
    <cfRule type="containsText" dxfId="27" priority="11" operator="containsText" text="Specify ">
      <formula>NOT(ISERROR(SEARCH("Specify ",K72)))</formula>
    </cfRule>
  </conditionalFormatting>
  <conditionalFormatting sqref="M72 O72">
    <cfRule type="containsText" dxfId="26" priority="6" operator="containsText" text="Max">
      <formula>NOT(ISERROR(SEARCH("Max",M72)))</formula>
    </cfRule>
    <cfRule type="containsText" dxfId="25" priority="7" operator="containsText" text="Min">
      <formula>NOT(ISERROR(SEARCH("Min",M72)))</formula>
    </cfRule>
    <cfRule type="containsText" dxfId="24" priority="8" operator="containsText" text="Specify ">
      <formula>NOT(ISERROR(SEARCH("Specify ",M72)))</formula>
    </cfRule>
  </conditionalFormatting>
  <conditionalFormatting sqref="N72">
    <cfRule type="containsText" dxfId="23" priority="3" operator="containsText" text="Max">
      <formula>NOT(ISERROR(SEARCH("Max",N72)))</formula>
    </cfRule>
    <cfRule type="containsText" dxfId="22" priority="4" operator="containsText" text="Min">
      <formula>NOT(ISERROR(SEARCH("Min",N72)))</formula>
    </cfRule>
    <cfRule type="containsText" dxfId="21" priority="5" operator="containsText" text="Specify ">
      <formula>NOT(ISERROR(SEARCH("Specify ",N72)))</formula>
    </cfRule>
  </conditionalFormatting>
  <conditionalFormatting sqref="E34">
    <cfRule type="containsText" dxfId="20" priority="2" operator="containsText" text="Please select 'Functional Unit' above">
      <formula>NOT(ISERROR(SEARCH("Please select 'Functional Unit' above",E34)))</formula>
    </cfRule>
  </conditionalFormatting>
  <conditionalFormatting sqref="E36">
    <cfRule type="containsText" dxfId="19" priority="1" operator="containsText" text="Please select 'Functional Unit' above">
      <formula>NOT(ISERROR(SEARCH("Please select 'Functional Unit' above",E36)))</formula>
    </cfRule>
  </conditionalFormatting>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EE1BD-0202-42D8-86D2-86D03AAF1A01}">
  <sheetPr>
    <pageSetUpPr fitToPage="1"/>
  </sheetPr>
  <dimension ref="A1:Z84"/>
  <sheetViews>
    <sheetView zoomScale="80" zoomScaleNormal="80" workbookViewId="0">
      <pane ySplit="1" topLeftCell="A2" activePane="bottomLeft" state="frozen"/>
      <selection activeCell="B21" sqref="B21:C23"/>
      <selection pane="bottomLeft" activeCell="B21" sqref="B21:C23"/>
    </sheetView>
  </sheetViews>
  <sheetFormatPr defaultColWidth="9" defaultRowHeight="15.75" x14ac:dyDescent="0.25"/>
  <cols>
    <col min="1" max="1" width="10.25" style="9" bestFit="1" customWidth="1"/>
    <col min="2" max="2" width="24" style="2" bestFit="1" customWidth="1"/>
    <col min="3" max="3" width="10.25" style="2" bestFit="1" customWidth="1"/>
    <col min="4" max="6" width="18.375" style="2" customWidth="1"/>
    <col min="7" max="7" width="10.25" style="2" bestFit="1" customWidth="1"/>
    <col min="8" max="8" width="13.875" style="2" bestFit="1" customWidth="1"/>
    <col min="9" max="9" width="10.25" style="2" bestFit="1" customWidth="1"/>
    <col min="10" max="11" width="10.25" style="2" customWidth="1"/>
    <col min="12" max="12" width="25.75" style="2" customWidth="1"/>
    <col min="13" max="13" width="10.25" style="2" bestFit="1" customWidth="1"/>
    <col min="14" max="14" width="19.375" style="2" bestFit="1" customWidth="1"/>
    <col min="15" max="15" width="10.25" style="2" bestFit="1" customWidth="1"/>
    <col min="16" max="16" width="14" style="2" customWidth="1"/>
    <col min="17" max="17" width="10.25" style="2" bestFit="1" customWidth="1"/>
    <col min="18" max="18" width="13.125" style="2" bestFit="1" customWidth="1"/>
    <col min="19" max="19" width="10.25" style="2" bestFit="1" customWidth="1"/>
    <col min="20" max="20" width="14.5" style="2" bestFit="1" customWidth="1"/>
    <col min="21" max="25" width="9" style="2"/>
    <col min="26" max="26" width="9" style="2" hidden="1" customWidth="1"/>
    <col min="27" max="16384" width="9" style="2"/>
  </cols>
  <sheetData>
    <row r="1" spans="1:26" x14ac:dyDescent="0.25">
      <c r="A1" s="19"/>
      <c r="B1" s="19" t="s">
        <v>130</v>
      </c>
      <c r="C1" s="9"/>
      <c r="D1" s="19" t="s">
        <v>129</v>
      </c>
      <c r="E1" s="19"/>
      <c r="F1" s="19" t="s">
        <v>174</v>
      </c>
      <c r="G1" s="19"/>
      <c r="H1" s="19" t="s">
        <v>175</v>
      </c>
      <c r="I1" s="9"/>
      <c r="J1" s="19" t="s">
        <v>364</v>
      </c>
      <c r="K1" s="9"/>
      <c r="L1" s="19" t="s">
        <v>135</v>
      </c>
      <c r="M1" s="19"/>
      <c r="N1" s="19" t="s">
        <v>167</v>
      </c>
      <c r="O1" s="19"/>
      <c r="P1" s="19" t="s">
        <v>151</v>
      </c>
      <c r="Q1" s="19"/>
      <c r="R1" s="19" t="s">
        <v>136</v>
      </c>
      <c r="S1" s="19"/>
      <c r="T1" s="19" t="s">
        <v>137</v>
      </c>
    </row>
    <row r="2" spans="1:26" hidden="1" x14ac:dyDescent="0.25">
      <c r="A2" s="19"/>
      <c r="B2" s="19"/>
      <c r="C2" s="9"/>
      <c r="D2" s="19"/>
      <c r="E2" s="19"/>
      <c r="F2" s="19"/>
      <c r="G2" s="19"/>
      <c r="H2" s="19"/>
      <c r="I2" s="9"/>
      <c r="J2" s="9"/>
      <c r="K2" s="9"/>
      <c r="L2" s="21" t="s">
        <v>283</v>
      </c>
      <c r="M2" s="19"/>
      <c r="N2" s="19"/>
      <c r="O2" s="19"/>
      <c r="P2" s="19"/>
      <c r="Q2" s="19"/>
      <c r="R2" s="19"/>
      <c r="S2" s="19"/>
      <c r="T2" s="19"/>
      <c r="Z2" s="65" t="s">
        <v>109</v>
      </c>
    </row>
    <row r="3" spans="1:26" hidden="1" x14ac:dyDescent="0.25">
      <c r="A3" s="21"/>
      <c r="B3" s="21" t="s">
        <v>109</v>
      </c>
      <c r="C3" s="9"/>
      <c r="D3" s="21" t="s">
        <v>109</v>
      </c>
      <c r="E3" s="21"/>
      <c r="F3" s="21" t="s">
        <v>109</v>
      </c>
      <c r="G3" s="21"/>
      <c r="H3" s="21" t="s">
        <v>109</v>
      </c>
      <c r="I3" s="21"/>
      <c r="J3" s="21" t="s">
        <v>367</v>
      </c>
      <c r="K3" s="21"/>
      <c r="L3" s="21" t="s">
        <v>109</v>
      </c>
      <c r="M3" s="21"/>
      <c r="N3" s="21" t="s">
        <v>109</v>
      </c>
      <c r="O3" s="20"/>
      <c r="P3" s="21" t="s">
        <v>109</v>
      </c>
      <c r="Q3" s="21"/>
      <c r="R3" s="21" t="s">
        <v>109</v>
      </c>
      <c r="S3" s="21"/>
      <c r="T3" s="21" t="s">
        <v>109</v>
      </c>
      <c r="Z3" s="2" t="s">
        <v>18</v>
      </c>
    </row>
    <row r="4" spans="1:26" x14ac:dyDescent="0.25">
      <c r="B4" s="9" t="s">
        <v>91</v>
      </c>
      <c r="C4" s="9"/>
      <c r="D4" s="9" t="s">
        <v>124</v>
      </c>
      <c r="E4" s="9"/>
      <c r="F4" s="9" t="s">
        <v>54</v>
      </c>
      <c r="G4" s="9"/>
      <c r="H4" s="9" t="s">
        <v>245</v>
      </c>
      <c r="I4" s="9"/>
      <c r="J4" s="9" t="s">
        <v>365</v>
      </c>
      <c r="K4" s="9"/>
      <c r="L4" s="9" t="s">
        <v>82</v>
      </c>
      <c r="M4" s="9"/>
      <c r="N4" s="46" t="s">
        <v>55</v>
      </c>
      <c r="O4" s="20"/>
      <c r="P4" s="40"/>
      <c r="Q4" s="9"/>
      <c r="R4" s="9" t="s">
        <v>57</v>
      </c>
      <c r="S4" s="9"/>
      <c r="T4" s="9" t="s">
        <v>59</v>
      </c>
      <c r="Z4" s="2" t="s">
        <v>19</v>
      </c>
    </row>
    <row r="5" spans="1:26" x14ac:dyDescent="0.25">
      <c r="B5" s="9" t="s">
        <v>92</v>
      </c>
      <c r="C5" s="9"/>
      <c r="D5" s="9" t="s">
        <v>125</v>
      </c>
      <c r="E5" s="9"/>
      <c r="F5" s="2" t="s">
        <v>273</v>
      </c>
      <c r="G5" s="9"/>
      <c r="H5" s="9" t="s">
        <v>246</v>
      </c>
      <c r="I5" s="9"/>
      <c r="J5" s="9" t="s">
        <v>55</v>
      </c>
      <c r="K5" s="9"/>
      <c r="L5" s="2" t="s">
        <v>216</v>
      </c>
      <c r="M5" s="20" t="s">
        <v>121</v>
      </c>
      <c r="N5" s="40"/>
      <c r="O5" s="20" t="s">
        <v>121</v>
      </c>
      <c r="P5" s="9"/>
      <c r="Q5" s="9"/>
      <c r="R5" s="9" t="s">
        <v>52</v>
      </c>
      <c r="S5" s="9"/>
      <c r="T5" s="9" t="s">
        <v>53</v>
      </c>
    </row>
    <row r="6" spans="1:26" x14ac:dyDescent="0.25">
      <c r="B6" s="9" t="s">
        <v>230</v>
      </c>
      <c r="C6" s="9"/>
      <c r="D6" s="9" t="s">
        <v>126</v>
      </c>
      <c r="E6" s="9"/>
      <c r="F6" s="9" t="s">
        <v>59</v>
      </c>
      <c r="G6" s="9"/>
      <c r="H6" s="9" t="s">
        <v>247</v>
      </c>
      <c r="I6" s="9"/>
      <c r="J6" s="9" t="s">
        <v>366</v>
      </c>
      <c r="K6" s="9"/>
      <c r="L6" s="2" t="s">
        <v>215</v>
      </c>
      <c r="M6" s="20" t="s">
        <v>121</v>
      </c>
      <c r="N6" s="40"/>
      <c r="O6" s="20" t="s">
        <v>121</v>
      </c>
      <c r="P6" s="9"/>
      <c r="Q6" s="9"/>
      <c r="R6" s="9" t="s">
        <v>63</v>
      </c>
      <c r="S6" s="9"/>
      <c r="T6" s="9" t="s">
        <v>58</v>
      </c>
      <c r="Z6" s="2" t="s">
        <v>109</v>
      </c>
    </row>
    <row r="7" spans="1:26" x14ac:dyDescent="0.25">
      <c r="B7" s="9" t="s">
        <v>93</v>
      </c>
      <c r="C7" s="9"/>
      <c r="D7" s="9" t="s">
        <v>127</v>
      </c>
      <c r="E7" s="9"/>
      <c r="F7" s="9" t="s">
        <v>53</v>
      </c>
      <c r="G7" s="9"/>
      <c r="H7" s="9" t="s">
        <v>248</v>
      </c>
      <c r="I7" s="9"/>
      <c r="J7" s="9"/>
      <c r="K7" s="9"/>
      <c r="L7" s="2" t="s">
        <v>195</v>
      </c>
      <c r="M7" s="20" t="s">
        <v>121</v>
      </c>
      <c r="N7" s="40"/>
      <c r="O7" s="20" t="s">
        <v>121</v>
      </c>
      <c r="P7" s="9"/>
      <c r="Q7" s="9"/>
      <c r="R7" s="9" t="s">
        <v>60</v>
      </c>
      <c r="S7" s="20" t="s">
        <v>121</v>
      </c>
      <c r="T7" s="9"/>
      <c r="Z7" s="2" t="s">
        <v>141</v>
      </c>
    </row>
    <row r="8" spans="1:26" x14ac:dyDescent="0.25">
      <c r="B8" s="9" t="s">
        <v>16</v>
      </c>
      <c r="C8" s="9"/>
      <c r="D8" s="9" t="s">
        <v>128</v>
      </c>
      <c r="E8" s="9"/>
      <c r="F8" s="9" t="s">
        <v>61</v>
      </c>
      <c r="G8" s="9"/>
      <c r="H8" s="9" t="s">
        <v>249</v>
      </c>
      <c r="I8" s="9"/>
      <c r="J8" s="9"/>
      <c r="K8" s="9"/>
      <c r="L8" s="2" t="s">
        <v>198</v>
      </c>
      <c r="M8" s="20" t="s">
        <v>121</v>
      </c>
      <c r="N8" s="9"/>
      <c r="O8" s="20" t="s">
        <v>121</v>
      </c>
      <c r="P8" s="9"/>
      <c r="Q8" s="9"/>
      <c r="R8" s="9" t="s">
        <v>73</v>
      </c>
      <c r="S8" s="20" t="s">
        <v>121</v>
      </c>
      <c r="T8" s="9"/>
      <c r="Z8" s="2" t="s">
        <v>142</v>
      </c>
    </row>
    <row r="9" spans="1:26" x14ac:dyDescent="0.25">
      <c r="B9" s="2" t="s">
        <v>89</v>
      </c>
      <c r="C9" s="20"/>
      <c r="D9" s="9" t="s">
        <v>170</v>
      </c>
      <c r="E9" s="9"/>
      <c r="F9" s="9" t="s">
        <v>64</v>
      </c>
      <c r="G9" s="9"/>
      <c r="H9" s="9" t="s">
        <v>250</v>
      </c>
      <c r="I9" s="9"/>
      <c r="J9" s="9"/>
      <c r="K9" s="9"/>
      <c r="L9" s="9" t="s">
        <v>166</v>
      </c>
      <c r="M9" s="20" t="s">
        <v>121</v>
      </c>
      <c r="N9" s="9"/>
      <c r="O9" s="20" t="s">
        <v>121</v>
      </c>
      <c r="P9" s="9"/>
      <c r="Q9" s="9"/>
      <c r="R9" s="9" t="s">
        <v>75</v>
      </c>
      <c r="S9" s="20" t="s">
        <v>121</v>
      </c>
      <c r="T9" s="9"/>
    </row>
    <row r="10" spans="1:26" x14ac:dyDescent="0.25">
      <c r="B10" s="9" t="s">
        <v>101</v>
      </c>
      <c r="C10" s="20"/>
      <c r="D10" s="9" t="s">
        <v>171</v>
      </c>
      <c r="E10" s="9"/>
      <c r="F10" s="9" t="s">
        <v>66</v>
      </c>
      <c r="G10" s="9"/>
      <c r="H10" s="9" t="s">
        <v>251</v>
      </c>
      <c r="I10" s="9"/>
      <c r="J10" s="9"/>
      <c r="K10" s="9"/>
      <c r="L10" s="9" t="s">
        <v>212</v>
      </c>
      <c r="N10" s="9"/>
      <c r="O10" s="20" t="s">
        <v>121</v>
      </c>
      <c r="P10" s="9"/>
      <c r="Q10" s="9"/>
      <c r="R10" s="9" t="s">
        <v>69</v>
      </c>
      <c r="S10" s="20" t="s">
        <v>121</v>
      </c>
      <c r="T10" s="9"/>
      <c r="Z10" s="65" t="s">
        <v>264</v>
      </c>
    </row>
    <row r="11" spans="1:26" x14ac:dyDescent="0.25">
      <c r="B11" s="9" t="s">
        <v>94</v>
      </c>
      <c r="C11" s="20"/>
      <c r="D11" s="9" t="s">
        <v>159</v>
      </c>
      <c r="E11" s="9"/>
      <c r="F11" s="9" t="s">
        <v>68</v>
      </c>
      <c r="G11" s="20" t="s">
        <v>121</v>
      </c>
      <c r="H11" s="9"/>
      <c r="I11" s="9"/>
      <c r="J11" s="9"/>
      <c r="K11" s="9"/>
      <c r="L11" s="9" t="s">
        <v>193</v>
      </c>
      <c r="N11" s="9"/>
      <c r="O11" s="20" t="s">
        <v>121</v>
      </c>
      <c r="P11" s="9"/>
      <c r="Q11" s="9"/>
      <c r="R11" s="9" t="s">
        <v>71</v>
      </c>
      <c r="S11" s="20" t="s">
        <v>121</v>
      </c>
      <c r="T11" s="9"/>
      <c r="Z11" s="2" t="s">
        <v>265</v>
      </c>
    </row>
    <row r="12" spans="1:26" x14ac:dyDescent="0.25">
      <c r="B12" s="9" t="s">
        <v>95</v>
      </c>
      <c r="C12" s="20"/>
      <c r="D12" s="9" t="s">
        <v>173</v>
      </c>
      <c r="F12" s="9" t="s">
        <v>55</v>
      </c>
      <c r="G12" s="20" t="s">
        <v>121</v>
      </c>
      <c r="H12" s="9"/>
      <c r="I12" s="9"/>
      <c r="J12" s="9"/>
      <c r="K12" s="9"/>
      <c r="L12" s="9" t="s">
        <v>209</v>
      </c>
      <c r="M12" s="9"/>
      <c r="N12" s="9"/>
      <c r="O12" s="20" t="s">
        <v>121</v>
      </c>
      <c r="P12" s="9"/>
      <c r="Q12" s="9"/>
      <c r="R12" s="9" t="s">
        <v>72</v>
      </c>
      <c r="S12" s="9"/>
      <c r="T12" s="9"/>
      <c r="Z12" s="2" t="s">
        <v>266</v>
      </c>
    </row>
    <row r="13" spans="1:26" x14ac:dyDescent="0.25">
      <c r="B13" s="9" t="s">
        <v>96</v>
      </c>
      <c r="C13" s="20" t="s">
        <v>121</v>
      </c>
      <c r="D13" s="9"/>
      <c r="E13" s="20"/>
      <c r="F13" s="9" t="s">
        <v>343</v>
      </c>
      <c r="G13" s="20" t="s">
        <v>121</v>
      </c>
      <c r="H13" s="9"/>
      <c r="I13" s="9"/>
      <c r="J13" s="9"/>
      <c r="K13" s="9"/>
      <c r="L13" s="2" t="s">
        <v>197</v>
      </c>
      <c r="M13" s="9"/>
      <c r="N13" s="9"/>
      <c r="O13" s="20" t="s">
        <v>121</v>
      </c>
      <c r="P13" s="9"/>
      <c r="Q13" s="9"/>
      <c r="R13" s="9" t="s">
        <v>67</v>
      </c>
      <c r="S13" s="9"/>
      <c r="T13" s="9"/>
      <c r="Z13" s="2" t="s">
        <v>267</v>
      </c>
    </row>
    <row r="14" spans="1:26" x14ac:dyDescent="0.25">
      <c r="B14" s="9" t="s">
        <v>97</v>
      </c>
      <c r="C14" s="20" t="s">
        <v>121</v>
      </c>
      <c r="D14" s="9"/>
      <c r="E14" s="20" t="s">
        <v>121</v>
      </c>
      <c r="F14" s="9" t="s">
        <v>365</v>
      </c>
      <c r="G14" s="20" t="s">
        <v>121</v>
      </c>
      <c r="H14" s="9"/>
      <c r="I14" s="9"/>
      <c r="J14" s="9"/>
      <c r="K14" s="9"/>
      <c r="L14" s="46" t="s">
        <v>211</v>
      </c>
      <c r="M14" s="9"/>
      <c r="N14" s="9"/>
      <c r="O14" s="9"/>
      <c r="P14" s="9"/>
      <c r="Q14" s="20" t="s">
        <v>121</v>
      </c>
      <c r="S14" s="9"/>
      <c r="T14" s="9"/>
    </row>
    <row r="15" spans="1:26" x14ac:dyDescent="0.25">
      <c r="B15" s="9" t="s">
        <v>98</v>
      </c>
      <c r="C15" s="20" t="s">
        <v>121</v>
      </c>
      <c r="D15" s="9"/>
      <c r="E15" s="20" t="s">
        <v>121</v>
      </c>
      <c r="F15" s="9" t="s">
        <v>381</v>
      </c>
      <c r="G15" s="20" t="s">
        <v>121</v>
      </c>
      <c r="H15" s="9"/>
      <c r="I15" s="9"/>
      <c r="J15" s="9"/>
      <c r="K15" s="9"/>
      <c r="L15" s="46" t="s">
        <v>203</v>
      </c>
      <c r="M15" s="9"/>
      <c r="N15" s="9"/>
      <c r="O15" s="9"/>
      <c r="P15" s="9"/>
      <c r="Q15" s="20" t="s">
        <v>121</v>
      </c>
      <c r="R15" s="9"/>
      <c r="S15" s="9"/>
      <c r="T15" s="9"/>
      <c r="Z15" s="2" t="s">
        <v>274</v>
      </c>
    </row>
    <row r="16" spans="1:26" x14ac:dyDescent="0.25">
      <c r="B16" s="9" t="s">
        <v>99</v>
      </c>
      <c r="C16" s="20" t="s">
        <v>121</v>
      </c>
      <c r="D16" s="9"/>
      <c r="E16" s="20" t="s">
        <v>121</v>
      </c>
      <c r="F16" s="9" t="s">
        <v>366</v>
      </c>
      <c r="H16" s="9"/>
      <c r="I16" s="9"/>
      <c r="J16" s="9"/>
      <c r="K16" s="9"/>
      <c r="L16" s="46" t="s">
        <v>202</v>
      </c>
      <c r="M16" s="9"/>
      <c r="N16" s="9"/>
      <c r="O16" s="9"/>
      <c r="P16" s="9"/>
      <c r="Q16" s="20" t="s">
        <v>121</v>
      </c>
      <c r="R16" s="9"/>
      <c r="S16" s="9"/>
      <c r="T16" s="9"/>
      <c r="Z16" s="2" t="s">
        <v>368</v>
      </c>
    </row>
    <row r="17" spans="1:20" x14ac:dyDescent="0.25">
      <c r="B17" s="9" t="s">
        <v>100</v>
      </c>
      <c r="C17" s="20" t="s">
        <v>121</v>
      </c>
      <c r="D17" s="9"/>
      <c r="E17" s="20" t="s">
        <v>121</v>
      </c>
      <c r="F17" s="9"/>
      <c r="H17" s="9"/>
      <c r="I17" s="9"/>
      <c r="J17" s="9"/>
      <c r="K17" s="9"/>
      <c r="L17" s="128" t="s">
        <v>196</v>
      </c>
      <c r="M17" s="9"/>
      <c r="N17" s="9"/>
      <c r="O17" s="9"/>
      <c r="P17" s="9"/>
      <c r="Q17" s="20" t="s">
        <v>121</v>
      </c>
      <c r="R17" s="9"/>
      <c r="S17" s="9"/>
      <c r="T17" s="9"/>
    </row>
    <row r="18" spans="1:20" x14ac:dyDescent="0.25">
      <c r="B18" s="9" t="s">
        <v>102</v>
      </c>
      <c r="C18" s="9"/>
      <c r="D18" s="9"/>
      <c r="E18" s="20" t="s">
        <v>121</v>
      </c>
      <c r="F18" s="9"/>
      <c r="G18" s="9"/>
      <c r="H18" s="9"/>
      <c r="I18" s="9"/>
      <c r="J18" s="9"/>
      <c r="K18" s="9"/>
      <c r="L18" s="9" t="s">
        <v>200</v>
      </c>
      <c r="M18" s="9"/>
      <c r="N18" s="9"/>
      <c r="O18" s="9"/>
      <c r="P18" s="9"/>
      <c r="Q18" s="20" t="s">
        <v>121</v>
      </c>
      <c r="R18" s="9"/>
      <c r="S18" s="9"/>
      <c r="T18" s="9"/>
    </row>
    <row r="19" spans="1:20" x14ac:dyDescent="0.25">
      <c r="B19" s="9" t="s">
        <v>15</v>
      </c>
      <c r="C19" s="9"/>
      <c r="D19" s="9"/>
      <c r="E19" s="9"/>
      <c r="F19" s="9"/>
      <c r="G19" s="9"/>
      <c r="H19" s="9"/>
      <c r="I19" s="9"/>
      <c r="J19" s="9"/>
      <c r="K19" s="9"/>
      <c r="L19" s="2" t="s">
        <v>214</v>
      </c>
      <c r="M19" s="9"/>
      <c r="O19" s="9"/>
      <c r="P19" s="9"/>
      <c r="Q19" s="9"/>
      <c r="R19" s="9"/>
      <c r="S19" s="9"/>
      <c r="T19" s="9"/>
    </row>
    <row r="20" spans="1:20" x14ac:dyDescent="0.25">
      <c r="B20" s="9" t="s">
        <v>103</v>
      </c>
      <c r="C20" s="9"/>
      <c r="D20" s="9"/>
      <c r="E20" s="9"/>
      <c r="F20" s="9"/>
      <c r="G20" s="9"/>
      <c r="H20" s="9"/>
      <c r="I20" s="9"/>
      <c r="J20" s="9"/>
      <c r="K20" s="9"/>
      <c r="L20" s="2" t="s">
        <v>213</v>
      </c>
      <c r="M20" s="9"/>
      <c r="O20" s="9"/>
      <c r="P20" s="9"/>
      <c r="Q20" s="9"/>
      <c r="R20" s="9"/>
      <c r="S20" s="9"/>
      <c r="T20" s="9"/>
    </row>
    <row r="21" spans="1:20" x14ac:dyDescent="0.25">
      <c r="A21" s="2"/>
      <c r="B21" s="9" t="s">
        <v>104</v>
      </c>
      <c r="C21" s="9"/>
      <c r="D21" s="9"/>
      <c r="E21" s="9"/>
      <c r="F21" s="9"/>
      <c r="G21" s="9"/>
      <c r="H21" s="9"/>
      <c r="I21" s="9"/>
      <c r="J21" s="9"/>
      <c r="K21" s="9"/>
      <c r="L21" s="2" t="s">
        <v>194</v>
      </c>
      <c r="M21" s="9"/>
      <c r="O21" s="9"/>
      <c r="P21" s="9"/>
      <c r="Q21" s="9"/>
      <c r="R21" s="9"/>
      <c r="S21" s="9"/>
      <c r="T21" s="9"/>
    </row>
    <row r="22" spans="1:20" x14ac:dyDescent="0.25">
      <c r="A22" s="20"/>
      <c r="B22" s="46" t="s">
        <v>125</v>
      </c>
      <c r="C22" s="9"/>
      <c r="D22" s="9"/>
      <c r="E22" s="9"/>
      <c r="F22" s="9"/>
      <c r="G22" s="9"/>
      <c r="H22" s="9"/>
      <c r="I22" s="9"/>
      <c r="J22" s="9"/>
      <c r="K22" s="9"/>
      <c r="L22" s="2" t="s">
        <v>315</v>
      </c>
      <c r="M22" s="9"/>
      <c r="O22" s="9"/>
      <c r="P22" s="9"/>
      <c r="Q22" s="9"/>
      <c r="R22" s="9"/>
      <c r="S22" s="9"/>
      <c r="T22" s="9"/>
    </row>
    <row r="23" spans="1:20" x14ac:dyDescent="0.25">
      <c r="A23" s="20" t="s">
        <v>121</v>
      </c>
      <c r="B23" s="9"/>
      <c r="C23" s="9"/>
      <c r="D23" s="9"/>
      <c r="E23" s="9"/>
      <c r="F23" s="9"/>
      <c r="G23" s="9"/>
      <c r="H23" s="9"/>
      <c r="I23" s="9"/>
      <c r="J23" s="9"/>
      <c r="K23" s="9"/>
      <c r="L23" s="9" t="s">
        <v>303</v>
      </c>
      <c r="M23" s="9"/>
      <c r="O23" s="9"/>
      <c r="P23" s="9"/>
      <c r="Q23" s="9"/>
      <c r="R23" s="9"/>
      <c r="S23" s="9"/>
      <c r="T23" s="9"/>
    </row>
    <row r="24" spans="1:20" x14ac:dyDescent="0.25">
      <c r="A24" s="20" t="s">
        <v>121</v>
      </c>
      <c r="B24" s="9"/>
      <c r="C24" s="9"/>
      <c r="D24" s="9"/>
      <c r="E24" s="9"/>
      <c r="F24" s="9"/>
      <c r="G24" s="9"/>
      <c r="H24" s="9"/>
      <c r="I24" s="9"/>
      <c r="J24" s="9"/>
      <c r="K24" s="9"/>
      <c r="L24" s="9" t="s">
        <v>205</v>
      </c>
      <c r="M24" s="9"/>
      <c r="O24" s="9"/>
      <c r="P24" s="9"/>
      <c r="Q24" s="9"/>
      <c r="R24" s="9"/>
      <c r="S24" s="9"/>
      <c r="T24" s="9"/>
    </row>
    <row r="25" spans="1:20" x14ac:dyDescent="0.25">
      <c r="A25" s="20" t="s">
        <v>121</v>
      </c>
      <c r="B25" s="9"/>
      <c r="C25" s="9"/>
      <c r="D25" s="9"/>
      <c r="E25" s="9"/>
      <c r="F25" s="9"/>
      <c r="G25" s="9"/>
      <c r="H25" s="9"/>
      <c r="I25" s="9"/>
      <c r="J25" s="9"/>
      <c r="K25" s="9"/>
      <c r="L25" s="9" t="s">
        <v>206</v>
      </c>
      <c r="M25" s="9"/>
      <c r="O25" s="9"/>
      <c r="P25" s="9"/>
      <c r="Q25" s="9"/>
      <c r="R25" s="9"/>
      <c r="S25" s="9"/>
      <c r="T25" s="9"/>
    </row>
    <row r="26" spans="1:20" x14ac:dyDescent="0.25">
      <c r="A26" s="20" t="s">
        <v>121</v>
      </c>
      <c r="B26" s="9"/>
      <c r="C26" s="9"/>
      <c r="D26" s="9"/>
      <c r="E26" s="9"/>
      <c r="F26" s="9"/>
      <c r="G26" s="9"/>
      <c r="H26" s="9"/>
      <c r="I26" s="9"/>
      <c r="J26" s="9"/>
      <c r="K26" s="9"/>
      <c r="L26" s="9" t="s">
        <v>78</v>
      </c>
      <c r="M26" s="9"/>
      <c r="O26" s="9"/>
      <c r="P26" s="9"/>
      <c r="Q26" s="9"/>
      <c r="R26" s="9"/>
      <c r="S26" s="9"/>
      <c r="T26" s="9"/>
    </row>
    <row r="27" spans="1:20" x14ac:dyDescent="0.25">
      <c r="A27" s="20" t="s">
        <v>121</v>
      </c>
      <c r="B27" s="9"/>
      <c r="C27" s="9"/>
      <c r="D27" s="9"/>
      <c r="E27" s="9"/>
      <c r="F27" s="9"/>
      <c r="G27" s="9"/>
      <c r="H27" s="9"/>
      <c r="I27" s="9"/>
      <c r="J27" s="9"/>
      <c r="K27" s="9"/>
      <c r="L27" s="9" t="s">
        <v>306</v>
      </c>
      <c r="M27" s="9"/>
      <c r="O27" s="9"/>
      <c r="P27" s="9"/>
      <c r="Q27" s="9"/>
      <c r="R27" s="9"/>
      <c r="S27" s="9"/>
      <c r="T27" s="9"/>
    </row>
    <row r="28" spans="1:20" x14ac:dyDescent="0.25">
      <c r="B28" s="9"/>
      <c r="C28" s="9"/>
      <c r="D28" s="9"/>
      <c r="E28" s="9"/>
      <c r="F28" s="9"/>
      <c r="G28" s="9"/>
      <c r="H28" s="9"/>
      <c r="I28" s="9"/>
      <c r="J28" s="9"/>
      <c r="K28" s="9"/>
      <c r="L28" s="9" t="s">
        <v>307</v>
      </c>
      <c r="M28" s="9"/>
      <c r="O28" s="9"/>
      <c r="P28" s="9"/>
      <c r="Q28" s="9"/>
      <c r="R28" s="9"/>
      <c r="S28" s="9"/>
      <c r="T28" s="9"/>
    </row>
    <row r="29" spans="1:20" x14ac:dyDescent="0.25">
      <c r="B29" s="9"/>
      <c r="C29" s="9"/>
      <c r="D29" s="9"/>
      <c r="E29" s="9"/>
      <c r="F29" s="9"/>
      <c r="G29" s="9"/>
      <c r="H29" s="9"/>
      <c r="I29" s="9"/>
      <c r="J29" s="9"/>
      <c r="K29" s="9"/>
      <c r="L29" s="9" t="s">
        <v>56</v>
      </c>
      <c r="M29" s="9"/>
      <c r="O29" s="9"/>
      <c r="P29" s="9"/>
      <c r="Q29" s="9"/>
      <c r="R29" s="9"/>
      <c r="S29" s="9"/>
      <c r="T29" s="9"/>
    </row>
    <row r="30" spans="1:20" x14ac:dyDescent="0.25">
      <c r="B30" s="9"/>
      <c r="C30" s="9"/>
      <c r="D30" s="9"/>
      <c r="E30" s="9"/>
      <c r="F30" s="9"/>
      <c r="G30" s="9"/>
      <c r="H30" s="9"/>
      <c r="I30" s="9"/>
      <c r="J30" s="9"/>
      <c r="K30" s="9"/>
      <c r="L30" s="9" t="s">
        <v>62</v>
      </c>
      <c r="M30" s="9"/>
      <c r="O30" s="9"/>
      <c r="P30" s="9"/>
      <c r="Q30" s="9"/>
      <c r="R30" s="9"/>
      <c r="S30" s="9"/>
      <c r="T30" s="9"/>
    </row>
    <row r="31" spans="1:20" x14ac:dyDescent="0.25">
      <c r="B31" s="9"/>
      <c r="C31" s="9"/>
      <c r="D31" s="9"/>
      <c r="E31" s="9"/>
      <c r="F31" s="9"/>
      <c r="G31" s="9"/>
      <c r="H31" s="9"/>
      <c r="I31" s="9"/>
      <c r="J31" s="9"/>
      <c r="K31" s="9"/>
      <c r="L31" s="9" t="s">
        <v>164</v>
      </c>
      <c r="M31" s="9"/>
      <c r="O31" s="9"/>
      <c r="P31" s="9"/>
      <c r="Q31" s="9"/>
      <c r="R31" s="9"/>
      <c r="S31" s="9"/>
      <c r="T31" s="9"/>
    </row>
    <row r="32" spans="1:20" x14ac:dyDescent="0.25">
      <c r="B32" s="9"/>
      <c r="C32" s="9"/>
      <c r="D32" s="9"/>
      <c r="E32" s="9"/>
      <c r="F32" s="9"/>
      <c r="G32" s="9"/>
      <c r="H32" s="9"/>
      <c r="I32" s="9"/>
      <c r="J32" s="9"/>
      <c r="K32" s="9"/>
      <c r="L32" s="9" t="s">
        <v>65</v>
      </c>
      <c r="M32" s="9"/>
      <c r="O32" s="9"/>
      <c r="P32" s="9"/>
      <c r="Q32" s="9"/>
      <c r="R32" s="9"/>
      <c r="S32" s="9"/>
      <c r="T32" s="9"/>
    </row>
    <row r="33" spans="2:20" x14ac:dyDescent="0.25">
      <c r="B33" s="9"/>
      <c r="C33" s="9"/>
      <c r="D33" s="9"/>
      <c r="E33" s="9"/>
      <c r="F33" s="9"/>
      <c r="G33" s="9"/>
      <c r="H33" s="9"/>
      <c r="I33" s="9"/>
      <c r="J33" s="9"/>
      <c r="K33" s="9"/>
      <c r="L33" s="9" t="s">
        <v>70</v>
      </c>
      <c r="M33" s="9"/>
      <c r="O33" s="9"/>
      <c r="P33" s="9"/>
      <c r="Q33" s="9"/>
      <c r="R33" s="9"/>
      <c r="S33" s="9"/>
      <c r="T33" s="9"/>
    </row>
    <row r="34" spans="2:20" x14ac:dyDescent="0.25">
      <c r="B34" s="9"/>
      <c r="C34" s="9"/>
      <c r="D34" s="9"/>
      <c r="E34" s="9"/>
      <c r="F34" s="9"/>
      <c r="G34" s="9"/>
      <c r="H34" s="9"/>
      <c r="I34" s="9"/>
      <c r="J34" s="9"/>
      <c r="K34" s="9"/>
      <c r="L34" s="9" t="s">
        <v>204</v>
      </c>
      <c r="M34" s="9"/>
      <c r="O34" s="9"/>
      <c r="P34" s="9"/>
      <c r="Q34" s="9"/>
      <c r="R34" s="9"/>
      <c r="S34" s="9"/>
      <c r="T34" s="9"/>
    </row>
    <row r="35" spans="2:20" x14ac:dyDescent="0.25">
      <c r="B35" s="9"/>
      <c r="C35" s="9"/>
      <c r="D35" s="9"/>
      <c r="E35" s="9"/>
      <c r="F35" s="9"/>
      <c r="G35" s="9"/>
      <c r="H35" s="9"/>
      <c r="I35" s="9"/>
      <c r="J35" s="9"/>
      <c r="K35" s="9"/>
      <c r="L35" s="9" t="s">
        <v>199</v>
      </c>
      <c r="M35" s="9"/>
      <c r="O35" s="9"/>
      <c r="P35" s="9"/>
      <c r="Q35" s="9"/>
      <c r="R35" s="9"/>
      <c r="S35" s="9"/>
      <c r="T35" s="9"/>
    </row>
    <row r="36" spans="2:20" x14ac:dyDescent="0.25">
      <c r="B36" s="9"/>
      <c r="C36" s="9"/>
      <c r="D36" s="9"/>
      <c r="E36" s="9"/>
      <c r="F36" s="9"/>
      <c r="G36" s="9"/>
      <c r="H36" s="9"/>
      <c r="I36" s="9"/>
      <c r="J36" s="9"/>
      <c r="K36" s="9"/>
      <c r="L36" s="9" t="s">
        <v>49</v>
      </c>
      <c r="M36" s="9"/>
      <c r="O36" s="9"/>
      <c r="P36" s="9"/>
      <c r="Q36" s="9"/>
      <c r="R36" s="9"/>
      <c r="S36" s="9"/>
      <c r="T36" s="9"/>
    </row>
    <row r="37" spans="2:20" x14ac:dyDescent="0.25">
      <c r="B37" s="9"/>
      <c r="C37" s="9"/>
      <c r="D37" s="9"/>
      <c r="E37" s="9"/>
      <c r="F37" s="9"/>
      <c r="G37" s="9"/>
      <c r="H37" s="9"/>
      <c r="I37" s="9"/>
      <c r="J37" s="9"/>
      <c r="K37" s="9"/>
      <c r="L37" s="9" t="s">
        <v>90</v>
      </c>
      <c r="M37" s="9"/>
      <c r="O37" s="9"/>
      <c r="P37" s="9"/>
      <c r="Q37" s="9"/>
      <c r="R37" s="9"/>
      <c r="S37" s="9"/>
      <c r="T37" s="9"/>
    </row>
    <row r="38" spans="2:20" x14ac:dyDescent="0.25">
      <c r="B38" s="9"/>
      <c r="C38" s="9"/>
      <c r="D38" s="9"/>
      <c r="E38" s="9"/>
      <c r="F38" s="9"/>
      <c r="G38" s="9"/>
      <c r="H38" s="9"/>
      <c r="I38" s="9"/>
      <c r="J38" s="9"/>
      <c r="K38" s="9"/>
      <c r="L38" s="9" t="s">
        <v>89</v>
      </c>
      <c r="M38" s="9"/>
      <c r="O38" s="9"/>
      <c r="P38" s="9"/>
      <c r="Q38" s="9"/>
      <c r="R38" s="9"/>
      <c r="S38" s="9"/>
      <c r="T38" s="9"/>
    </row>
    <row r="39" spans="2:20" x14ac:dyDescent="0.25">
      <c r="B39" s="9"/>
      <c r="C39" s="9"/>
      <c r="D39" s="9"/>
      <c r="E39" s="9"/>
      <c r="F39" s="9"/>
      <c r="G39" s="9"/>
      <c r="H39" s="9"/>
      <c r="I39" s="9"/>
      <c r="J39" s="9"/>
      <c r="K39" s="9"/>
      <c r="L39" s="9" t="s">
        <v>210</v>
      </c>
      <c r="M39" s="9"/>
      <c r="O39" s="9"/>
      <c r="P39" s="9"/>
      <c r="Q39" s="9"/>
      <c r="R39" s="9"/>
      <c r="S39" s="9"/>
      <c r="T39" s="9"/>
    </row>
    <row r="40" spans="2:20" x14ac:dyDescent="0.25">
      <c r="B40" s="9"/>
      <c r="C40" s="9"/>
      <c r="D40" s="9"/>
      <c r="E40" s="9"/>
      <c r="F40" s="9"/>
      <c r="G40" s="9"/>
      <c r="H40" s="9"/>
      <c r="I40" s="9"/>
      <c r="J40" s="9"/>
      <c r="K40" s="9"/>
      <c r="L40" s="9" t="s">
        <v>77</v>
      </c>
      <c r="M40" s="9"/>
      <c r="O40" s="9"/>
      <c r="P40" s="9"/>
      <c r="Q40" s="9"/>
      <c r="R40" s="9"/>
      <c r="S40" s="9"/>
      <c r="T40" s="9"/>
    </row>
    <row r="41" spans="2:20" x14ac:dyDescent="0.25">
      <c r="B41" s="9"/>
      <c r="C41" s="9"/>
      <c r="D41" s="9"/>
      <c r="E41" s="9"/>
      <c r="F41" s="9"/>
      <c r="G41" s="9"/>
      <c r="H41" s="9"/>
      <c r="I41" s="9"/>
      <c r="J41" s="9"/>
      <c r="K41" s="9"/>
      <c r="L41" s="9" t="s">
        <v>79</v>
      </c>
      <c r="M41" s="9"/>
      <c r="O41" s="9"/>
      <c r="P41" s="9"/>
      <c r="Q41" s="9"/>
      <c r="R41" s="9"/>
      <c r="S41" s="9"/>
      <c r="T41" s="9"/>
    </row>
    <row r="42" spans="2:20" x14ac:dyDescent="0.25">
      <c r="B42" s="9"/>
      <c r="C42" s="9"/>
      <c r="D42" s="9"/>
      <c r="E42" s="9"/>
      <c r="F42" s="9"/>
      <c r="G42" s="9"/>
      <c r="H42" s="9"/>
      <c r="I42" s="9"/>
      <c r="J42" s="9"/>
      <c r="K42" s="9"/>
      <c r="L42" s="9" t="s">
        <v>302</v>
      </c>
      <c r="M42" s="9"/>
      <c r="O42" s="9"/>
      <c r="P42" s="9"/>
      <c r="Q42" s="9"/>
      <c r="R42" s="9"/>
      <c r="S42" s="9"/>
      <c r="T42" s="9"/>
    </row>
    <row r="43" spans="2:20" x14ac:dyDescent="0.25">
      <c r="B43" s="9"/>
      <c r="C43" s="9"/>
      <c r="D43" s="9"/>
      <c r="E43" s="9"/>
      <c r="F43" s="9"/>
      <c r="G43" s="9"/>
      <c r="H43" s="9"/>
      <c r="I43" s="9"/>
      <c r="J43" s="9"/>
      <c r="K43" s="9"/>
      <c r="L43" s="9" t="s">
        <v>207</v>
      </c>
      <c r="M43" s="9"/>
      <c r="O43" s="9"/>
      <c r="P43" s="9"/>
      <c r="Q43" s="9"/>
      <c r="R43" s="9"/>
      <c r="S43" s="9"/>
      <c r="T43" s="9"/>
    </row>
    <row r="44" spans="2:20" x14ac:dyDescent="0.25">
      <c r="B44" s="9"/>
      <c r="C44" s="9"/>
      <c r="D44" s="9"/>
      <c r="E44" s="9"/>
      <c r="F44" s="9"/>
      <c r="G44" s="9"/>
      <c r="H44" s="9"/>
      <c r="L44" s="9" t="s">
        <v>308</v>
      </c>
      <c r="M44" s="9"/>
      <c r="O44" s="9"/>
      <c r="P44" s="9"/>
      <c r="Q44" s="9"/>
      <c r="R44" s="9"/>
      <c r="S44" s="9"/>
      <c r="T44" s="9"/>
    </row>
    <row r="45" spans="2:20" x14ac:dyDescent="0.25">
      <c r="B45" s="9"/>
      <c r="C45" s="9"/>
      <c r="D45" s="9"/>
      <c r="E45" s="9"/>
      <c r="F45" s="9"/>
      <c r="G45" s="9"/>
      <c r="H45" s="9"/>
      <c r="L45" s="9" t="s">
        <v>309</v>
      </c>
      <c r="M45" s="40"/>
      <c r="O45" s="9"/>
      <c r="P45" s="9"/>
      <c r="Q45" s="9"/>
      <c r="R45" s="9"/>
      <c r="S45" s="9"/>
      <c r="T45" s="9"/>
    </row>
    <row r="46" spans="2:20" x14ac:dyDescent="0.25">
      <c r="B46" s="9"/>
      <c r="C46" s="9"/>
      <c r="D46" s="9"/>
      <c r="E46" s="9"/>
      <c r="F46" s="9"/>
      <c r="G46" s="9"/>
      <c r="H46" s="9"/>
      <c r="L46" s="2" t="s">
        <v>201</v>
      </c>
      <c r="M46" s="40"/>
      <c r="O46" s="9"/>
      <c r="P46" s="9"/>
      <c r="Q46" s="9"/>
      <c r="R46" s="9"/>
      <c r="S46" s="9"/>
      <c r="T46" s="9"/>
    </row>
    <row r="47" spans="2:20" x14ac:dyDescent="0.25">
      <c r="B47" s="9"/>
      <c r="C47" s="9"/>
      <c r="D47" s="9"/>
      <c r="E47" s="9"/>
      <c r="F47" s="9"/>
      <c r="G47" s="9"/>
      <c r="H47" s="9"/>
      <c r="L47" s="128" t="s">
        <v>310</v>
      </c>
      <c r="M47" s="40"/>
      <c r="O47" s="9"/>
      <c r="P47" s="9"/>
      <c r="Q47" s="9"/>
      <c r="R47" s="9"/>
      <c r="S47" s="9"/>
      <c r="T47" s="9"/>
    </row>
    <row r="48" spans="2:20" x14ac:dyDescent="0.25">
      <c r="B48" s="9"/>
      <c r="C48" s="9"/>
      <c r="D48" s="9"/>
      <c r="E48" s="9"/>
      <c r="F48" s="9"/>
      <c r="G48" s="9"/>
      <c r="H48" s="9"/>
      <c r="L48" s="46" t="s">
        <v>304</v>
      </c>
      <c r="M48" s="40"/>
      <c r="O48" s="9"/>
      <c r="P48" s="9"/>
      <c r="Q48" s="9"/>
      <c r="R48" s="9"/>
      <c r="S48" s="9"/>
      <c r="T48" s="9"/>
    </row>
    <row r="49" spans="2:21" x14ac:dyDescent="0.25">
      <c r="B49" s="9"/>
      <c r="C49" s="9"/>
      <c r="D49" s="9"/>
      <c r="E49" s="9"/>
      <c r="F49" s="9"/>
      <c r="G49" s="9"/>
      <c r="H49" s="9"/>
      <c r="L49" s="46" t="s">
        <v>305</v>
      </c>
      <c r="M49" s="9"/>
      <c r="O49" s="9"/>
      <c r="P49" s="9"/>
      <c r="Q49" s="9"/>
      <c r="R49" s="9"/>
      <c r="S49" s="9"/>
      <c r="T49" s="9"/>
    </row>
    <row r="50" spans="2:21" x14ac:dyDescent="0.25">
      <c r="B50" s="9"/>
      <c r="H50" s="9"/>
      <c r="I50" s="9"/>
      <c r="J50" s="9"/>
      <c r="K50" s="9"/>
      <c r="L50" s="46" t="s">
        <v>313</v>
      </c>
      <c r="M50" s="9"/>
      <c r="O50" s="9"/>
      <c r="P50" s="9"/>
      <c r="Q50" s="9"/>
      <c r="R50" s="9"/>
      <c r="S50" s="9"/>
      <c r="T50" s="9"/>
      <c r="U50" s="9"/>
    </row>
    <row r="51" spans="2:21" x14ac:dyDescent="0.25">
      <c r="B51" s="9"/>
      <c r="H51" s="9"/>
      <c r="L51" s="2" t="s">
        <v>176</v>
      </c>
      <c r="M51" s="9"/>
      <c r="O51" s="9"/>
      <c r="P51" s="9"/>
      <c r="Q51" s="9"/>
      <c r="R51" s="9"/>
      <c r="S51" s="9"/>
      <c r="T51" s="9"/>
      <c r="U51" s="9"/>
    </row>
    <row r="52" spans="2:21" x14ac:dyDescent="0.25">
      <c r="B52" s="9"/>
      <c r="H52" s="9"/>
      <c r="L52" s="9" t="s">
        <v>87</v>
      </c>
      <c r="M52" s="9"/>
      <c r="O52" s="9"/>
      <c r="P52" s="9"/>
      <c r="Q52" s="9"/>
      <c r="R52" s="9"/>
      <c r="S52" s="9"/>
      <c r="T52" s="9"/>
      <c r="U52" s="9"/>
    </row>
    <row r="53" spans="2:21" x14ac:dyDescent="0.25">
      <c r="B53" s="9"/>
      <c r="H53" s="9"/>
      <c r="L53" s="9" t="s">
        <v>208</v>
      </c>
      <c r="M53" s="9"/>
      <c r="O53" s="9"/>
      <c r="P53" s="9"/>
      <c r="Q53" s="9"/>
      <c r="R53" s="9"/>
      <c r="S53" s="9"/>
      <c r="T53" s="9"/>
      <c r="U53" s="9"/>
    </row>
    <row r="54" spans="2:21" x14ac:dyDescent="0.25">
      <c r="B54" s="9"/>
      <c r="H54" s="9"/>
      <c r="L54" s="9" t="s">
        <v>314</v>
      </c>
      <c r="M54" s="9"/>
      <c r="O54" s="9"/>
      <c r="P54" s="9"/>
      <c r="Q54" s="9"/>
      <c r="R54" s="9"/>
      <c r="S54" s="9"/>
      <c r="T54" s="9"/>
      <c r="U54" s="9"/>
    </row>
    <row r="55" spans="2:21" x14ac:dyDescent="0.25">
      <c r="B55" s="9"/>
      <c r="H55" s="9"/>
      <c r="I55" s="20" t="s">
        <v>121</v>
      </c>
      <c r="J55" s="20"/>
      <c r="K55" s="20"/>
      <c r="L55" s="40" t="s">
        <v>165</v>
      </c>
      <c r="M55" s="9"/>
      <c r="O55" s="9"/>
      <c r="P55" s="9"/>
      <c r="Q55" s="9"/>
      <c r="R55" s="9"/>
      <c r="S55" s="9"/>
      <c r="T55" s="9"/>
      <c r="U55" s="9"/>
    </row>
    <row r="56" spans="2:21" x14ac:dyDescent="0.25">
      <c r="B56" s="9"/>
      <c r="H56" s="9"/>
      <c r="I56" s="20" t="s">
        <v>121</v>
      </c>
      <c r="J56" s="20"/>
      <c r="K56" s="20"/>
      <c r="L56" s="64" t="s">
        <v>177</v>
      </c>
      <c r="M56" s="9"/>
      <c r="O56" s="9"/>
      <c r="P56" s="9"/>
      <c r="Q56" s="9"/>
      <c r="R56" s="9"/>
      <c r="S56" s="9"/>
      <c r="T56" s="9"/>
      <c r="U56" s="9"/>
    </row>
    <row r="57" spans="2:21" x14ac:dyDescent="0.25">
      <c r="B57" s="9"/>
      <c r="H57" s="9"/>
      <c r="I57" s="20" t="s">
        <v>121</v>
      </c>
      <c r="J57" s="20"/>
      <c r="K57" s="20"/>
      <c r="L57" s="40" t="s">
        <v>311</v>
      </c>
      <c r="M57" s="9"/>
      <c r="O57" s="9"/>
      <c r="P57" s="9"/>
      <c r="Q57" s="9"/>
      <c r="R57" s="9"/>
      <c r="S57" s="9"/>
      <c r="T57" s="9"/>
      <c r="U57" s="9"/>
    </row>
    <row r="58" spans="2:21" x14ac:dyDescent="0.25">
      <c r="B58" s="9"/>
      <c r="H58" s="9"/>
      <c r="I58" s="20" t="s">
        <v>121</v>
      </c>
      <c r="J58" s="20"/>
      <c r="K58" s="20"/>
      <c r="L58" s="40" t="s">
        <v>76</v>
      </c>
      <c r="M58" s="9"/>
      <c r="O58" s="9"/>
      <c r="P58" s="9"/>
      <c r="Q58" s="9"/>
      <c r="R58" s="9"/>
      <c r="S58" s="9"/>
      <c r="T58" s="9"/>
      <c r="U58" s="9"/>
    </row>
    <row r="59" spans="2:21" x14ac:dyDescent="0.25">
      <c r="B59" s="9"/>
      <c r="H59" s="9"/>
      <c r="I59" s="20" t="s">
        <v>121</v>
      </c>
      <c r="J59" s="20"/>
      <c r="K59" s="20"/>
      <c r="L59" s="40" t="s">
        <v>85</v>
      </c>
      <c r="M59" s="9"/>
      <c r="O59" s="9"/>
      <c r="P59" s="9"/>
      <c r="Q59" s="9"/>
      <c r="R59" s="9"/>
      <c r="S59" s="9"/>
      <c r="T59" s="9"/>
      <c r="U59" s="9"/>
    </row>
    <row r="60" spans="2:21" x14ac:dyDescent="0.25">
      <c r="B60" s="9"/>
      <c r="H60" s="9"/>
      <c r="I60" s="20" t="s">
        <v>121</v>
      </c>
      <c r="J60" s="20"/>
      <c r="K60" s="20"/>
      <c r="L60" s="40" t="s">
        <v>74</v>
      </c>
      <c r="M60" s="9"/>
      <c r="O60" s="9"/>
      <c r="P60" s="9"/>
      <c r="Q60" s="9"/>
      <c r="R60" s="9"/>
      <c r="S60" s="9"/>
      <c r="T60" s="9"/>
      <c r="U60" s="9"/>
    </row>
    <row r="61" spans="2:21" x14ac:dyDescent="0.25">
      <c r="B61" s="9"/>
      <c r="H61" s="9"/>
      <c r="I61" s="20" t="s">
        <v>121</v>
      </c>
      <c r="J61" s="20"/>
      <c r="K61" s="20"/>
      <c r="L61" s="40" t="s">
        <v>88</v>
      </c>
      <c r="M61" s="9"/>
      <c r="O61" s="9"/>
      <c r="P61" s="9"/>
      <c r="Q61" s="9"/>
      <c r="R61" s="9"/>
      <c r="S61" s="9"/>
      <c r="T61" s="9"/>
      <c r="U61" s="9"/>
    </row>
    <row r="62" spans="2:21" x14ac:dyDescent="0.25">
      <c r="B62" s="9"/>
      <c r="H62" s="9"/>
      <c r="I62" s="20" t="s">
        <v>121</v>
      </c>
      <c r="J62" s="20"/>
      <c r="K62" s="20"/>
      <c r="L62" s="64" t="s">
        <v>179</v>
      </c>
      <c r="M62" s="9"/>
      <c r="O62" s="9"/>
      <c r="P62" s="9"/>
      <c r="Q62" s="9"/>
      <c r="R62" s="9"/>
      <c r="S62" s="9"/>
      <c r="T62" s="9"/>
      <c r="U62" s="9"/>
    </row>
    <row r="63" spans="2:21" x14ac:dyDescent="0.25">
      <c r="B63" s="9"/>
      <c r="H63" s="9"/>
      <c r="I63" s="20" t="s">
        <v>121</v>
      </c>
      <c r="J63" s="20"/>
      <c r="K63" s="20"/>
      <c r="L63" s="64" t="s">
        <v>80</v>
      </c>
      <c r="M63" s="9"/>
      <c r="O63" s="9"/>
      <c r="P63" s="9"/>
      <c r="Q63" s="9"/>
      <c r="R63" s="9"/>
      <c r="S63" s="9"/>
      <c r="T63" s="9"/>
      <c r="U63" s="9"/>
    </row>
    <row r="64" spans="2:21" x14ac:dyDescent="0.25">
      <c r="B64" s="9"/>
      <c r="H64" s="9"/>
      <c r="I64" s="20" t="s">
        <v>121</v>
      </c>
      <c r="J64" s="20"/>
      <c r="K64" s="20"/>
      <c r="L64" s="64" t="s">
        <v>81</v>
      </c>
      <c r="M64" s="9"/>
      <c r="O64" s="9"/>
      <c r="P64" s="9"/>
      <c r="Q64" s="9"/>
      <c r="R64" s="9"/>
      <c r="S64" s="9"/>
      <c r="T64" s="9"/>
      <c r="U64" s="9"/>
    </row>
    <row r="65" spans="9:12" x14ac:dyDescent="0.25">
      <c r="I65" s="20" t="s">
        <v>121</v>
      </c>
      <c r="J65" s="20"/>
      <c r="K65" s="20"/>
      <c r="L65" s="64" t="s">
        <v>312</v>
      </c>
    </row>
    <row r="66" spans="9:12" x14ac:dyDescent="0.25">
      <c r="I66" s="20" t="s">
        <v>121</v>
      </c>
      <c r="J66" s="20"/>
      <c r="K66" s="20"/>
      <c r="L66" s="40" t="s">
        <v>83</v>
      </c>
    </row>
    <row r="67" spans="9:12" x14ac:dyDescent="0.25">
      <c r="I67" s="20" t="s">
        <v>121</v>
      </c>
      <c r="J67" s="20"/>
      <c r="K67" s="20"/>
      <c r="L67" s="40" t="s">
        <v>84</v>
      </c>
    </row>
    <row r="68" spans="9:12" x14ac:dyDescent="0.25">
      <c r="I68" s="20" t="s">
        <v>121</v>
      </c>
      <c r="J68" s="20"/>
      <c r="K68" s="20"/>
      <c r="L68" s="40" t="s">
        <v>86</v>
      </c>
    </row>
    <row r="69" spans="9:12" x14ac:dyDescent="0.25">
      <c r="L69" s="40"/>
    </row>
    <row r="70" spans="9:12" x14ac:dyDescent="0.25">
      <c r="L70" s="40"/>
    </row>
    <row r="71" spans="9:12" x14ac:dyDescent="0.25">
      <c r="L71" s="40"/>
    </row>
    <row r="72" spans="9:12" x14ac:dyDescent="0.25">
      <c r="L72" s="40"/>
    </row>
    <row r="73" spans="9:12" x14ac:dyDescent="0.25">
      <c r="L73" s="40"/>
    </row>
    <row r="74" spans="9:12" x14ac:dyDescent="0.25">
      <c r="L74" s="40"/>
    </row>
    <row r="84" spans="12:12" x14ac:dyDescent="0.25">
      <c r="L84" s="64"/>
    </row>
  </sheetData>
  <sortState xmlns:xlrd2="http://schemas.microsoft.com/office/spreadsheetml/2017/richdata2" ref="L55:L68">
    <sortCondition ref="L55"/>
  </sortState>
  <conditionalFormatting sqref="L94:L1048576 L1:L3 L69:L92">
    <cfRule type="duplicateValues" dxfId="18" priority="19"/>
  </conditionalFormatting>
  <conditionalFormatting sqref="L10">
    <cfRule type="duplicateValues" dxfId="17" priority="17"/>
  </conditionalFormatting>
  <conditionalFormatting sqref="L4:L54 L69:L74">
    <cfRule type="duplicateValues" dxfId="16" priority="166"/>
  </conditionalFormatting>
  <conditionalFormatting sqref="L55">
    <cfRule type="duplicateValues" dxfId="15" priority="15"/>
  </conditionalFormatting>
  <conditionalFormatting sqref="L55">
    <cfRule type="duplicateValues" dxfId="14" priority="16"/>
  </conditionalFormatting>
  <conditionalFormatting sqref="L56">
    <cfRule type="duplicateValues" dxfId="13" priority="13"/>
  </conditionalFormatting>
  <conditionalFormatting sqref="L56">
    <cfRule type="duplicateValues" dxfId="12" priority="14"/>
  </conditionalFormatting>
  <conditionalFormatting sqref="L57">
    <cfRule type="duplicateValues" dxfId="11" priority="11"/>
  </conditionalFormatting>
  <conditionalFormatting sqref="L57">
    <cfRule type="duplicateValues" dxfId="10" priority="12"/>
  </conditionalFormatting>
  <conditionalFormatting sqref="L62:L63">
    <cfRule type="duplicateValues" dxfId="9" priority="9"/>
  </conditionalFormatting>
  <conditionalFormatting sqref="L62:L63">
    <cfRule type="duplicateValues" dxfId="8" priority="10"/>
  </conditionalFormatting>
  <conditionalFormatting sqref="L64">
    <cfRule type="duplicateValues" dxfId="7" priority="7"/>
  </conditionalFormatting>
  <conditionalFormatting sqref="L64">
    <cfRule type="duplicateValues" dxfId="6" priority="8"/>
  </conditionalFormatting>
  <conditionalFormatting sqref="L65:L66">
    <cfRule type="duplicateValues" dxfId="5" priority="5"/>
  </conditionalFormatting>
  <conditionalFormatting sqref="L65:L66">
    <cfRule type="duplicateValues" dxfId="4" priority="6"/>
  </conditionalFormatting>
  <conditionalFormatting sqref="L67">
    <cfRule type="duplicateValues" dxfId="3" priority="3"/>
  </conditionalFormatting>
  <conditionalFormatting sqref="L67">
    <cfRule type="duplicateValues" dxfId="2" priority="4"/>
  </conditionalFormatting>
  <conditionalFormatting sqref="L68">
    <cfRule type="duplicateValues" dxfId="1" priority="1"/>
  </conditionalFormatting>
  <conditionalFormatting sqref="L68">
    <cfRule type="duplicateValues" dxfId="0" priority="2"/>
  </conditionalFormatting>
  <pageMargins left="0.7" right="0.7" top="0.75" bottom="0.75" header="0.3" footer="0.3"/>
  <pageSetup paperSize="9" scale="3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C4D3-2A5D-4792-A65F-CAE4F1FA59A5}">
  <dimension ref="A1:K71"/>
  <sheetViews>
    <sheetView zoomScale="80" zoomScaleNormal="80" workbookViewId="0">
      <selection activeCell="B21" sqref="B21:C23"/>
    </sheetView>
  </sheetViews>
  <sheetFormatPr defaultRowHeight="15.75" x14ac:dyDescent="0.25"/>
  <cols>
    <col min="2" max="2" width="14.375" customWidth="1"/>
    <col min="3" max="3" width="21.125" bestFit="1" customWidth="1"/>
    <col min="4" max="4" width="20.25" customWidth="1"/>
    <col min="5" max="5" width="21.125" bestFit="1" customWidth="1"/>
    <col min="6" max="7" width="18.375" bestFit="1" customWidth="1"/>
    <col min="8" max="8" width="21.125" bestFit="1" customWidth="1"/>
  </cols>
  <sheetData>
    <row r="1" spans="1:11" ht="21" x14ac:dyDescent="0.35">
      <c r="A1" s="4" t="s">
        <v>356</v>
      </c>
    </row>
    <row r="2" spans="1:11" x14ac:dyDescent="0.25">
      <c r="A2" s="161" t="s">
        <v>359</v>
      </c>
    </row>
    <row r="4" spans="1:11" x14ac:dyDescent="0.25">
      <c r="B4" s="181" t="s">
        <v>387</v>
      </c>
    </row>
    <row r="6" spans="1:11" x14ac:dyDescent="0.25">
      <c r="H6" t="s">
        <v>388</v>
      </c>
      <c r="I6" t="s">
        <v>389</v>
      </c>
      <c r="J6" t="s">
        <v>115</v>
      </c>
      <c r="K6" t="s">
        <v>390</v>
      </c>
    </row>
    <row r="7" spans="1:11" x14ac:dyDescent="0.25">
      <c r="H7" t="s">
        <v>391</v>
      </c>
      <c r="I7" s="184">
        <v>141799</v>
      </c>
      <c r="J7" s="185">
        <f>I7/SUM($I$7:$I$15)</f>
        <v>0.99115087547618219</v>
      </c>
      <c r="K7" s="185"/>
    </row>
    <row r="8" spans="1:11" x14ac:dyDescent="0.25">
      <c r="H8" t="s">
        <v>392</v>
      </c>
      <c r="I8">
        <v>440</v>
      </c>
      <c r="J8" s="185">
        <f t="shared" ref="J8:J15" si="0">I8/SUM($I$7:$I$15)</f>
        <v>3.0755251109635482E-3</v>
      </c>
      <c r="K8" s="185">
        <f>I8/SUM($I$8:$I$15)</f>
        <v>0.34755134281200634</v>
      </c>
    </row>
    <row r="9" spans="1:11" x14ac:dyDescent="0.25">
      <c r="H9" t="s">
        <v>393</v>
      </c>
      <c r="I9">
        <v>401</v>
      </c>
      <c r="J9" s="185">
        <f t="shared" si="0"/>
        <v>2.8029217488554155E-3</v>
      </c>
      <c r="K9" s="185">
        <f t="shared" ref="K9:K15" si="1">I9/SUM($I$8:$I$15)</f>
        <v>0.31674565560821483</v>
      </c>
    </row>
    <row r="10" spans="1:11" x14ac:dyDescent="0.25">
      <c r="H10" t="s">
        <v>394</v>
      </c>
      <c r="I10">
        <v>238</v>
      </c>
      <c r="J10" s="185">
        <f t="shared" si="0"/>
        <v>1.6635794918393738E-3</v>
      </c>
      <c r="K10" s="185">
        <f t="shared" si="1"/>
        <v>0.18799368088467613</v>
      </c>
    </row>
    <row r="11" spans="1:11" x14ac:dyDescent="0.25">
      <c r="H11" t="s">
        <v>395</v>
      </c>
      <c r="I11">
        <v>80</v>
      </c>
      <c r="J11" s="185">
        <f t="shared" si="0"/>
        <v>5.5918638381155419E-4</v>
      </c>
      <c r="K11" s="185">
        <f t="shared" si="1"/>
        <v>6.3191153238546599E-2</v>
      </c>
    </row>
    <row r="12" spans="1:11" x14ac:dyDescent="0.25">
      <c r="H12" t="s">
        <v>396</v>
      </c>
      <c r="I12">
        <v>46</v>
      </c>
      <c r="J12" s="193">
        <f t="shared" si="0"/>
        <v>3.2153217069164368E-4</v>
      </c>
      <c r="K12" s="185">
        <f t="shared" si="1"/>
        <v>3.6334913112164295E-2</v>
      </c>
    </row>
    <row r="13" spans="1:11" x14ac:dyDescent="0.25">
      <c r="H13" t="s">
        <v>397</v>
      </c>
      <c r="I13">
        <v>30</v>
      </c>
      <c r="J13" s="185">
        <f t="shared" si="0"/>
        <v>2.0969489392933281E-4</v>
      </c>
      <c r="K13" s="185">
        <f t="shared" si="1"/>
        <v>2.3696682464454975E-2</v>
      </c>
    </row>
    <row r="14" spans="1:11" x14ac:dyDescent="0.25">
      <c r="H14" t="s">
        <v>398</v>
      </c>
      <c r="I14">
        <v>25</v>
      </c>
      <c r="J14" s="185">
        <f t="shared" si="0"/>
        <v>1.7474574494111069E-4</v>
      </c>
      <c r="K14" s="185">
        <f t="shared" si="1"/>
        <v>1.9747235387045814E-2</v>
      </c>
    </row>
    <row r="15" spans="1:11" x14ac:dyDescent="0.25">
      <c r="H15" t="s">
        <v>399</v>
      </c>
      <c r="I15">
        <v>6</v>
      </c>
      <c r="J15" s="185">
        <f t="shared" si="0"/>
        <v>4.1938978785866563E-5</v>
      </c>
      <c r="K15" s="185">
        <f t="shared" si="1"/>
        <v>4.7393364928909956E-3</v>
      </c>
    </row>
    <row r="16" spans="1:11" x14ac:dyDescent="0.25">
      <c r="H16" t="s">
        <v>400</v>
      </c>
    </row>
    <row r="30" spans="1:8" x14ac:dyDescent="0.25">
      <c r="A30" s="181" t="s">
        <v>318</v>
      </c>
    </row>
    <row r="31" spans="1:8" x14ac:dyDescent="0.25">
      <c r="A31" s="181"/>
      <c r="B31" s="181" t="s">
        <v>401</v>
      </c>
      <c r="C31" t="s">
        <v>437</v>
      </c>
      <c r="D31" t="s">
        <v>418</v>
      </c>
    </row>
    <row r="32" spans="1:8" x14ac:dyDescent="0.25">
      <c r="B32" t="s">
        <v>401</v>
      </c>
      <c r="C32" s="192">
        <v>500</v>
      </c>
      <c r="D32" s="192">
        <f>C32/1.11</f>
        <v>450.45045045045043</v>
      </c>
      <c r="G32" s="186"/>
      <c r="H32" s="187"/>
    </row>
    <row r="33" spans="2:8" x14ac:dyDescent="0.25">
      <c r="B33" t="s">
        <v>403</v>
      </c>
      <c r="C33" s="186"/>
      <c r="D33" s="186"/>
      <c r="G33" s="186"/>
      <c r="H33" s="187"/>
    </row>
    <row r="34" spans="2:8" x14ac:dyDescent="0.25">
      <c r="B34" s="188" t="s">
        <v>404</v>
      </c>
      <c r="C34" s="188"/>
      <c r="D34" s="189" t="s">
        <v>405</v>
      </c>
      <c r="G34" s="186"/>
      <c r="H34" s="187"/>
    </row>
    <row r="35" spans="2:8" x14ac:dyDescent="0.25">
      <c r="B35" s="190" t="s">
        <v>406</v>
      </c>
      <c r="C35" s="188"/>
      <c r="D35" s="189"/>
      <c r="G35" s="186"/>
      <c r="H35" s="187"/>
    </row>
    <row r="36" spans="2:8" x14ac:dyDescent="0.25">
      <c r="B36" s="188"/>
      <c r="C36" s="188"/>
      <c r="D36" s="189"/>
      <c r="G36" s="186"/>
      <c r="H36" s="187"/>
    </row>
    <row r="37" spans="2:8" x14ac:dyDescent="0.25">
      <c r="B37" s="190" t="s">
        <v>407</v>
      </c>
      <c r="C37" t="s">
        <v>416</v>
      </c>
      <c r="D37" t="s">
        <v>417</v>
      </c>
      <c r="E37" t="s">
        <v>418</v>
      </c>
      <c r="G37" s="186"/>
      <c r="H37" s="187"/>
    </row>
    <row r="38" spans="2:8" x14ac:dyDescent="0.25">
      <c r="B38" s="188" t="s">
        <v>408</v>
      </c>
      <c r="C38" s="194">
        <v>150</v>
      </c>
      <c r="D38" s="192">
        <f>C38/1.39</f>
        <v>107.91366906474821</v>
      </c>
      <c r="E38" s="192">
        <f>D38/0.9044</f>
        <v>119.32073094288833</v>
      </c>
      <c r="F38" s="186"/>
      <c r="G38" s="186"/>
      <c r="H38" s="187"/>
    </row>
    <row r="39" spans="2:8" x14ac:dyDescent="0.25">
      <c r="B39" s="188" t="s">
        <v>409</v>
      </c>
      <c r="C39" s="194">
        <v>1000</v>
      </c>
      <c r="D39" s="192">
        <f>C39/1.39</f>
        <v>719.42446043165478</v>
      </c>
      <c r="E39" s="192">
        <f>D39/0.9044</f>
        <v>795.47153961925562</v>
      </c>
      <c r="G39" s="186"/>
      <c r="H39" s="187"/>
    </row>
    <row r="40" spans="2:8" x14ac:dyDescent="0.25">
      <c r="B40" s="188" t="s">
        <v>410</v>
      </c>
      <c r="C40" s="191"/>
      <c r="D40" s="186"/>
      <c r="E40" s="186"/>
      <c r="G40" s="186"/>
      <c r="H40" s="187"/>
    </row>
    <row r="41" spans="2:8" x14ac:dyDescent="0.25">
      <c r="B41" s="188" t="s">
        <v>411</v>
      </c>
      <c r="C41" s="188"/>
      <c r="D41" s="189" t="s">
        <v>405</v>
      </c>
      <c r="E41" s="186"/>
      <c r="G41" s="186"/>
      <c r="H41" s="187"/>
    </row>
    <row r="42" spans="2:8" x14ac:dyDescent="0.25">
      <c r="B42" s="188" t="s">
        <v>412</v>
      </c>
      <c r="C42" s="188"/>
      <c r="D42" s="188" t="s">
        <v>225</v>
      </c>
      <c r="G42" s="186"/>
      <c r="H42" s="187"/>
    </row>
    <row r="43" spans="2:8" x14ac:dyDescent="0.25">
      <c r="G43" s="186"/>
      <c r="H43" s="187"/>
    </row>
    <row r="44" spans="2:8" x14ac:dyDescent="0.25">
      <c r="B44" s="181" t="s">
        <v>413</v>
      </c>
      <c r="C44" t="s">
        <v>414</v>
      </c>
      <c r="D44" t="s">
        <v>415</v>
      </c>
      <c r="E44" t="s">
        <v>416</v>
      </c>
      <c r="F44" t="s">
        <v>417</v>
      </c>
      <c r="G44" t="s">
        <v>418</v>
      </c>
      <c r="H44" t="s">
        <v>402</v>
      </c>
    </row>
    <row r="45" spans="2:8" x14ac:dyDescent="0.25">
      <c r="B45" t="s">
        <v>419</v>
      </c>
      <c r="C45">
        <v>700</v>
      </c>
      <c r="D45">
        <v>4</v>
      </c>
      <c r="E45">
        <f>C45/D45</f>
        <v>175</v>
      </c>
      <c r="F45" s="192">
        <f>E45/1.39</f>
        <v>125.89928057553958</v>
      </c>
      <c r="G45" s="192">
        <f>F45/0.9044</f>
        <v>139.20751943336973</v>
      </c>
      <c r="H45" s="187">
        <f>G45/1000</f>
        <v>0.13920751943336973</v>
      </c>
    </row>
    <row r="46" spans="2:8" x14ac:dyDescent="0.25">
      <c r="B46" t="s">
        <v>419</v>
      </c>
      <c r="C46">
        <v>2400</v>
      </c>
      <c r="D46">
        <v>4</v>
      </c>
      <c r="E46">
        <f>C46/D46</f>
        <v>600</v>
      </c>
      <c r="F46" s="192">
        <f>E46/1.39</f>
        <v>431.65467625899282</v>
      </c>
      <c r="G46" s="192">
        <f>F46/0.9044</f>
        <v>477.28292377155333</v>
      </c>
      <c r="H46" s="187">
        <f>G46/1000</f>
        <v>0.47728292377155335</v>
      </c>
    </row>
    <row r="47" spans="2:8" x14ac:dyDescent="0.25">
      <c r="B47" t="s">
        <v>419</v>
      </c>
      <c r="C47">
        <v>700</v>
      </c>
      <c r="D47">
        <v>2</v>
      </c>
      <c r="E47">
        <f>C47/D47</f>
        <v>350</v>
      </c>
      <c r="F47" s="192">
        <f>E47/1.39</f>
        <v>251.79856115107916</v>
      </c>
      <c r="G47" s="192">
        <f>F47/0.9044</f>
        <v>278.41503886673945</v>
      </c>
      <c r="H47" s="187">
        <f>G47/1000</f>
        <v>0.27841503886673946</v>
      </c>
    </row>
    <row r="48" spans="2:8" x14ac:dyDescent="0.25">
      <c r="B48" t="s">
        <v>419</v>
      </c>
      <c r="C48">
        <v>2400</v>
      </c>
      <c r="D48">
        <v>2</v>
      </c>
      <c r="E48">
        <f>C48/D48</f>
        <v>1200</v>
      </c>
      <c r="F48" s="192">
        <f>E48/1.39</f>
        <v>863.30935251798564</v>
      </c>
      <c r="G48" s="192">
        <f>F48/0.9044</f>
        <v>954.56584754310666</v>
      </c>
      <c r="H48" s="187">
        <f>G48/1000</f>
        <v>0.95456584754310669</v>
      </c>
    </row>
    <row r="49" spans="2:8" x14ac:dyDescent="0.25">
      <c r="B49" t="s">
        <v>420</v>
      </c>
      <c r="F49" s="192"/>
      <c r="G49" s="192"/>
      <c r="H49" s="187"/>
    </row>
    <row r="50" spans="2:8" x14ac:dyDescent="0.25">
      <c r="B50" s="188" t="s">
        <v>411</v>
      </c>
      <c r="C50" s="188"/>
      <c r="D50" s="189" t="s">
        <v>405</v>
      </c>
      <c r="G50" s="186"/>
      <c r="H50" s="187"/>
    </row>
    <row r="51" spans="2:8" x14ac:dyDescent="0.25">
      <c r="B51" s="188" t="s">
        <v>412</v>
      </c>
      <c r="C51" s="188"/>
      <c r="D51" s="188" t="s">
        <v>225</v>
      </c>
    </row>
    <row r="52" spans="2:8" x14ac:dyDescent="0.25">
      <c r="B52" s="188"/>
      <c r="C52" s="188"/>
      <c r="D52" s="188"/>
    </row>
    <row r="53" spans="2:8" x14ac:dyDescent="0.25">
      <c r="B53" s="190" t="s">
        <v>421</v>
      </c>
      <c r="C53" t="s">
        <v>438</v>
      </c>
      <c r="D53" t="s">
        <v>439</v>
      </c>
      <c r="E53" t="s">
        <v>418</v>
      </c>
    </row>
    <row r="54" spans="2:8" x14ac:dyDescent="0.25">
      <c r="B54" s="188" t="s">
        <v>422</v>
      </c>
      <c r="C54" s="188">
        <v>290</v>
      </c>
      <c r="D54" s="192">
        <f>C54/1.33</f>
        <v>218.04511278195488</v>
      </c>
      <c r="E54" s="192">
        <f>D54/0.9159</f>
        <v>238.06650593072919</v>
      </c>
    </row>
    <row r="55" spans="2:8" x14ac:dyDescent="0.25">
      <c r="B55" s="188" t="s">
        <v>423</v>
      </c>
      <c r="C55" s="188">
        <v>1350</v>
      </c>
      <c r="D55" s="192">
        <f>C55/1.33</f>
        <v>1015.0375939849623</v>
      </c>
      <c r="E55" s="192">
        <f>D55/0.9159</f>
        <v>1108.2406310568426</v>
      </c>
    </row>
    <row r="56" spans="2:8" x14ac:dyDescent="0.25">
      <c r="B56" s="188" t="s">
        <v>424</v>
      </c>
      <c r="C56" s="188"/>
      <c r="D56" s="186"/>
      <c r="E56" s="186"/>
    </row>
    <row r="57" spans="2:8" x14ac:dyDescent="0.25">
      <c r="B57" s="188" t="s">
        <v>425</v>
      </c>
      <c r="C57" s="188"/>
      <c r="D57" s="189" t="s">
        <v>405</v>
      </c>
    </row>
    <row r="58" spans="2:8" x14ac:dyDescent="0.25">
      <c r="B58" s="188" t="s">
        <v>426</v>
      </c>
      <c r="C58" s="188"/>
      <c r="D58" s="188" t="s">
        <v>225</v>
      </c>
    </row>
    <row r="59" spans="2:8" x14ac:dyDescent="0.25">
      <c r="B59" s="190" t="s">
        <v>427</v>
      </c>
      <c r="C59" s="188"/>
      <c r="D59" s="188"/>
    </row>
    <row r="60" spans="2:8" x14ac:dyDescent="0.25">
      <c r="C60" s="187"/>
      <c r="D60" s="187"/>
    </row>
    <row r="61" spans="2:8" x14ac:dyDescent="0.25">
      <c r="B61" s="190" t="s">
        <v>428</v>
      </c>
      <c r="C61" s="188" t="s">
        <v>440</v>
      </c>
      <c r="D61" s="188" t="s">
        <v>441</v>
      </c>
      <c r="E61" s="188" t="s">
        <v>418</v>
      </c>
    </row>
    <row r="62" spans="2:8" x14ac:dyDescent="0.25">
      <c r="B62" s="188" t="s">
        <v>429</v>
      </c>
      <c r="C62" s="192">
        <v>500</v>
      </c>
      <c r="D62" s="192">
        <f>C62/1.13</f>
        <v>442.47787610619474</v>
      </c>
      <c r="E62" s="192">
        <f>D62/1.014</f>
        <v>436.36871410867332</v>
      </c>
    </row>
    <row r="63" spans="2:8" x14ac:dyDescent="0.25">
      <c r="B63" s="188" t="s">
        <v>430</v>
      </c>
      <c r="C63" s="192">
        <v>1680</v>
      </c>
      <c r="D63" s="192">
        <f>C63/1.13</f>
        <v>1486.7256637168143</v>
      </c>
      <c r="E63" s="192">
        <f>D63/1.014</f>
        <v>1466.1988794051424</v>
      </c>
    </row>
    <row r="64" spans="2:8" x14ac:dyDescent="0.25">
      <c r="B64" s="188" t="s">
        <v>431</v>
      </c>
      <c r="C64" s="192">
        <v>200</v>
      </c>
      <c r="D64" s="192">
        <f>C64/1.13</f>
        <v>176.9911504424779</v>
      </c>
      <c r="E64" s="192">
        <f>D64/1.014</f>
        <v>174.54748564346934</v>
      </c>
    </row>
    <row r="65" spans="1:5" x14ac:dyDescent="0.25">
      <c r="B65" s="188" t="s">
        <v>432</v>
      </c>
      <c r="C65" s="192">
        <v>576</v>
      </c>
      <c r="D65" s="192">
        <f>C65/1.13</f>
        <v>509.73451327433634</v>
      </c>
      <c r="E65" s="192">
        <f>D65/1.014</f>
        <v>502.69675865319164</v>
      </c>
    </row>
    <row r="66" spans="1:5" x14ac:dyDescent="0.25">
      <c r="B66" s="188" t="s">
        <v>433</v>
      </c>
      <c r="C66" s="186"/>
      <c r="D66" s="186"/>
      <c r="E66" s="186"/>
    </row>
    <row r="67" spans="1:5" x14ac:dyDescent="0.25">
      <c r="B67" t="s">
        <v>434</v>
      </c>
      <c r="C67" s="186"/>
      <c r="D67" s="186"/>
      <c r="E67" s="186"/>
    </row>
    <row r="68" spans="1:5" x14ac:dyDescent="0.25">
      <c r="B68" s="188" t="s">
        <v>435</v>
      </c>
      <c r="C68" s="188"/>
      <c r="D68" s="189" t="s">
        <v>405</v>
      </c>
    </row>
    <row r="69" spans="1:5" x14ac:dyDescent="0.25">
      <c r="B69" s="188" t="s">
        <v>436</v>
      </c>
      <c r="C69" s="188"/>
      <c r="D69" s="188" t="s">
        <v>225</v>
      </c>
    </row>
    <row r="71" spans="1:5" x14ac:dyDescent="0.25">
      <c r="A71" s="181" t="s">
        <v>442</v>
      </c>
    </row>
  </sheetData>
  <hyperlinks>
    <hyperlink ref="D68" r:id="rId1" xr:uid="{97EE63D7-06FC-4CCF-9392-97885D4B7DFE}"/>
    <hyperlink ref="D34" r:id="rId2" xr:uid="{66111800-0EAC-4526-B28F-B40C111F8FA9}"/>
    <hyperlink ref="D50" r:id="rId3" xr:uid="{24DCC992-8465-4863-8A9E-5D7E2B5EE872}"/>
    <hyperlink ref="D41" r:id="rId4" xr:uid="{3DAF23B3-DCEF-49CB-8454-C23A32C1230F}"/>
    <hyperlink ref="D57" r:id="rId5" xr:uid="{0A62B0E8-E9A9-48EB-8C48-60CA149B46A2}"/>
  </hyperlinks>
  <pageMargins left="0.7" right="0.7" top="0.75" bottom="0.75" header="0.3" footer="0.3"/>
  <pageSetup paperSize="9"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287C0-199C-4F86-ADF6-41726CA069BE}">
  <dimension ref="A1:A3"/>
  <sheetViews>
    <sheetView zoomScale="80" zoomScaleNormal="80" workbookViewId="0">
      <selection activeCell="B21" sqref="B21:C23"/>
    </sheetView>
  </sheetViews>
  <sheetFormatPr defaultRowHeight="15.75" x14ac:dyDescent="0.25"/>
  <sheetData>
    <row r="1" spans="1:1" ht="21" x14ac:dyDescent="0.35">
      <c r="A1" s="4" t="s">
        <v>357</v>
      </c>
    </row>
    <row r="2" spans="1:1" x14ac:dyDescent="0.25">
      <c r="A2" s="162" t="s">
        <v>358</v>
      </c>
    </row>
    <row r="3" spans="1:1" x14ac:dyDescent="0.25">
      <c r="A3" s="161" t="s">
        <v>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FD83A-B980-4BDB-9FB9-77669C899048}">
  <dimension ref="A1:C10"/>
  <sheetViews>
    <sheetView workbookViewId="0"/>
  </sheetViews>
  <sheetFormatPr defaultRowHeight="15.75" x14ac:dyDescent="0.25"/>
  <cols>
    <col min="3" max="3" width="33.5" customWidth="1"/>
  </cols>
  <sheetData>
    <row r="1" spans="1:3" ht="21" x14ac:dyDescent="0.35">
      <c r="A1" s="4" t="s">
        <v>370</v>
      </c>
    </row>
    <row r="3" spans="1:3" x14ac:dyDescent="0.25">
      <c r="B3" s="181" t="s">
        <v>372</v>
      </c>
      <c r="C3" s="182" t="s">
        <v>371</v>
      </c>
    </row>
    <row r="4" spans="1:3" x14ac:dyDescent="0.25">
      <c r="B4" s="181" t="s">
        <v>373</v>
      </c>
      <c r="C4" s="183">
        <v>43409</v>
      </c>
    </row>
    <row r="5" spans="1:3" x14ac:dyDescent="0.25">
      <c r="B5" s="181" t="s">
        <v>374</v>
      </c>
      <c r="C5" t="s">
        <v>375</v>
      </c>
    </row>
    <row r="6" spans="1:3" x14ac:dyDescent="0.25">
      <c r="C6" t="s">
        <v>376</v>
      </c>
    </row>
    <row r="7" spans="1:3" x14ac:dyDescent="0.25">
      <c r="C7" t="s">
        <v>377</v>
      </c>
    </row>
    <row r="8" spans="1:3" x14ac:dyDescent="0.25">
      <c r="C8" t="s">
        <v>378</v>
      </c>
    </row>
    <row r="9" spans="1:3" x14ac:dyDescent="0.25">
      <c r="C9" t="s">
        <v>379</v>
      </c>
    </row>
    <row r="10" spans="1:3" x14ac:dyDescent="0.25">
      <c r="C10" t="s">
        <v>380</v>
      </c>
    </row>
  </sheetData>
  <sheetProtection algorithmName="SHA-512" hashValue="PE5jJWiGEwJCkzK1Clnm4kOUGZTtdSGcbxHRjqbrGqppz9HHEsV5lqODpy7X6t2sNV4xYthc1CD6YirH09J1PA==" saltValue="61NILTqGSUdTfxT9UcWQ/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NOC_ClusterName xmlns="2f6a910d-138e-42c1-8e8a-320c1b7cf3f7">5.5311 - Factsheets technologie-n</TNOC_ClusterName>
    <TNOC_ClusterId xmlns="2f6a910d-138e-42c1-8e8a-320c1b7cf3f7">060.33948</TNOC_ClusterId>
    <bac4ab11065f4f6c809c820c57e320e5 xmlns="611ea500-83e9-4ef4-bf2f-c0233a31331f">
      <Terms xmlns="http://schemas.microsoft.com/office/infopath/2007/PartnerControls"/>
    </bac4ab11065f4f6c809c820c57e320e5>
    <h15fbb78f4cb41d290e72f301ea2865f xmlns="611ea500-83e9-4ef4-bf2f-c0233a31331f">
      <Terms xmlns="http://schemas.microsoft.com/office/infopath/2007/PartnerControls">
        <TermInfo xmlns="http://schemas.microsoft.com/office/infopath/2007/PartnerControls">
          <TermName xmlns="http://schemas.microsoft.com/office/infopath/2007/PartnerControls">Project</TermName>
          <TermId xmlns="http://schemas.microsoft.com/office/infopath/2007/PartnerControls">fa11c4c9-105f-402c-bb40-9a56b4989397</TermId>
        </TermInfo>
      </Terms>
    </h15fbb78f4cb41d290e72f301ea2865f>
    <cf581d8792c646118aad2c2c4ecdfa8c xmlns="611ea500-83e9-4ef4-bf2f-c0233a31331f">
      <Terms xmlns="http://schemas.microsoft.com/office/infopath/2007/PartnerControls"/>
    </cf581d8792c646118aad2c2c4ecdfa8c>
    <n2a7a23bcc2241cb9261f9a914c7c1bb xmlns="611ea500-83e9-4ef4-bf2f-c0233a31331f">
      <Terms xmlns="http://schemas.microsoft.com/office/infopath/2007/PartnerControls">
        <TermInfo xmlns="http://schemas.microsoft.com/office/infopath/2007/PartnerControls">
          <TermName xmlns="http://schemas.microsoft.com/office/infopath/2007/PartnerControls">TNO Internal</TermName>
          <TermId xmlns="http://schemas.microsoft.com/office/infopath/2007/PartnerControls">1a23c89f-ef54-4907-86fd-8242403ff722</TermId>
        </TermInfo>
      </Terms>
    </n2a7a23bcc2241cb9261f9a914c7c1bb>
    <TaxCatchAll xmlns="611ea500-83e9-4ef4-bf2f-c0233a31331f">
      <Value>5</Value>
      <Value>1</Value>
    </TaxCatchAll>
    <lca20d149a844688b6abf34073d5c21d xmlns="611ea500-83e9-4ef4-bf2f-c0233a31331f">
      <Terms xmlns="http://schemas.microsoft.com/office/infopath/2007/PartnerControls"/>
    </lca20d149a844688b6abf34073d5c21d>
    <_dlc_DocId xmlns="611ea500-83e9-4ef4-bf2f-c0233a31331f">K5WJPCK5SUVE-119146697-12166</_dlc_DocId>
    <_dlc_DocIdUrl xmlns="611ea500-83e9-4ef4-bf2f-c0233a31331f">
      <Url>https://365tno.sharepoint.com/teams/P060.33948/_layouts/15/DocIdRedir.aspx?ID=K5WJPCK5SUVE-119146697-12166</Url>
      <Description>K5WJPCK5SUVE-119146697-12166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Team Document" ma:contentTypeID="0x010100A35317DCC28344A7B82488658A034A5C0100930A1513B42B0E4BA633819D1BDE4F35" ma:contentTypeVersion="13" ma:contentTypeDescription=" " ma:contentTypeScope="" ma:versionID="35139241cd4f05d57b4d02c08f33da92">
  <xsd:schema xmlns:xsd="http://www.w3.org/2001/XMLSchema" xmlns:xs="http://www.w3.org/2001/XMLSchema" xmlns:p="http://schemas.microsoft.com/office/2006/metadata/properties" xmlns:ns2="611ea500-83e9-4ef4-bf2f-c0233a31331f" xmlns:ns3="2f6a910d-138e-42c1-8e8a-320c1b7cf3f7" xmlns:ns5="cf22d98f-2e61-47ad-a8ad-1f63cee94d1b" targetNamespace="http://schemas.microsoft.com/office/2006/metadata/properties" ma:root="true" ma:fieldsID="76f799b448fd82abcbd4d0ba1242c0c2" ns2:_="" ns3:_="" ns5:_="">
    <xsd:import namespace="611ea500-83e9-4ef4-bf2f-c0233a31331f"/>
    <xsd:import namespace="2f6a910d-138e-42c1-8e8a-320c1b7cf3f7"/>
    <xsd:import namespace="cf22d98f-2e61-47ad-a8ad-1f63cee94d1b"/>
    <xsd:element name="properties">
      <xsd:complexType>
        <xsd:sequence>
          <xsd:element name="documentManagement">
            <xsd:complexType>
              <xsd:all>
                <xsd:element ref="ns2:_dlc_DocId" minOccurs="0"/>
                <xsd:element ref="ns2:_dlc_DocIdUrl" minOccurs="0"/>
                <xsd:element ref="ns2:_dlc_DocIdPersistId" minOccurs="0"/>
                <xsd:element ref="ns3:TNOC_ClusterName" minOccurs="0"/>
                <xsd:element ref="ns3:TNOC_ClusterId" minOccurs="0"/>
                <xsd:element ref="ns2:h15fbb78f4cb41d290e72f301ea2865f" minOccurs="0"/>
                <xsd:element ref="ns2:TaxCatchAll" minOccurs="0"/>
                <xsd:element ref="ns2:TaxCatchAllLabel" minOccurs="0"/>
                <xsd:element ref="ns2:n2a7a23bcc2241cb9261f9a914c7c1bb" minOccurs="0"/>
                <xsd:element ref="ns2:lca20d149a844688b6abf34073d5c21d" minOccurs="0"/>
                <xsd:element ref="ns2:cf581d8792c646118aad2c2c4ecdfa8c" minOccurs="0"/>
                <xsd:element ref="ns2:bac4ab11065f4f6c809c820c57e320e5" minOccurs="0"/>
                <xsd:element ref="ns5:MediaServiceMetadata" minOccurs="0"/>
                <xsd:element ref="ns5:MediaServiceFastMetadata" minOccurs="0"/>
                <xsd:element ref="ns5:MediaServiceDateTaken" minOccurs="0"/>
                <xsd:element ref="ns5:MediaServiceAutoTags" minOccurs="0"/>
                <xsd:element ref="ns5:MediaServiceOCR" minOccurs="0"/>
                <xsd:element ref="ns2:SharedWithUsers" minOccurs="0"/>
                <xsd:element ref="ns2:SharedWithDetails" minOccurs="0"/>
                <xsd:element ref="ns5:MediaServiceGenerationTime" minOccurs="0"/>
                <xsd:element ref="ns5:MediaServiceEventHashCode" minOccurs="0"/>
                <xsd:element ref="ns5:MediaServiceAutoKeyPoints" minOccurs="0"/>
                <xsd:element ref="ns5:MediaServiceKeyPoint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ea500-83e9-4ef4-bf2f-c0233a31331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15fbb78f4cb41d290e72f301ea2865f" ma:index="13" nillable="true" ma:taxonomy="true" ma:internalName="h15fbb78f4cb41d290e72f301ea2865f" ma:taxonomyFieldName="TNOC_ClusterType" ma:displayName="Cluster type" ma:default="1;#Project|fa11c4c9-105f-402c-bb40-9a56b4989397" ma:fieldId="{115fbb78-f4cb-41d2-90e7-2f301ea2865f}" ma:sspId="7378aa68-586f-4892-bb77-0985b40f41a6" ma:termSetId="e7feef8e-5ede-44cd-b7d5-7ed7dacef0b4"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74c981b9-958d-4dec-967d-0b3a4b128dac}" ma:internalName="TaxCatchAll" ma:showField="CatchAllData"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74c981b9-958d-4dec-967d-0b3a4b128dac}" ma:internalName="TaxCatchAllLabel" ma:readOnly="true" ma:showField="CatchAllDataLabel" ma:web="611ea500-83e9-4ef4-bf2f-c0233a31331f">
      <xsd:complexType>
        <xsd:complexContent>
          <xsd:extension base="dms:MultiChoiceLookup">
            <xsd:sequence>
              <xsd:element name="Value" type="dms:Lookup" maxOccurs="unbounded" minOccurs="0" nillable="true"/>
            </xsd:sequence>
          </xsd:extension>
        </xsd:complexContent>
      </xsd:complexType>
    </xsd:element>
    <xsd:element name="n2a7a23bcc2241cb9261f9a914c7c1bb" ma:index="17" nillable="true" ma:taxonomy="true" ma:internalName="n2a7a23bcc2241cb9261f9a914c7c1bb" ma:taxonomyFieldName="TNOC_DocumentClassification" ma:displayName="Document classification" ma:default="5;#TNO Internal|1a23c89f-ef54-4907-86fd-8242403ff722" ma:fieldId="{72a7a23b-cc22-41cb-9261-f9a914c7c1bb}" ma:sspId="7378aa68-586f-4892-bb77-0985b40f41a6" ma:termSetId="ff8f31fd-7572-41dc-9fe4-bd4c6d280f39" ma:anchorId="00000000-0000-0000-0000-000000000000" ma:open="false" ma:isKeyword="false">
      <xsd:complexType>
        <xsd:sequence>
          <xsd:element ref="pc:Terms" minOccurs="0" maxOccurs="1"/>
        </xsd:sequence>
      </xsd:complexType>
    </xsd:element>
    <xsd:element name="lca20d149a844688b6abf34073d5c21d" ma:index="19" nillable="true" ma:taxonomy="true" ma:internalName="lca20d149a844688b6abf34073d5c21d" ma:taxonomyFieldName="TNOC_DocumentType" ma:displayName="Document type" ma:fieldId="{5ca20d14-9a84-4688-b6ab-f34073d5c21d}" ma:sspId="7378aa68-586f-4892-bb77-0985b40f41a6" ma:termSetId="e8a13a9e-c4f3-4184-b8d9-8210abad4948" ma:anchorId="00000000-0000-0000-0000-000000000000" ma:open="false" ma:isKeyword="false">
      <xsd:complexType>
        <xsd:sequence>
          <xsd:element ref="pc:Terms" minOccurs="0" maxOccurs="1"/>
        </xsd:sequence>
      </xsd:complexType>
    </xsd:element>
    <xsd:element name="cf581d8792c646118aad2c2c4ecdfa8c" ma:index="22" nillable="true" ma:taxonomy="true" ma:internalName="cf581d8792c646118aad2c2c4ecdfa8c" ma:taxonomyFieldName="TNOC_DocumentSetType" ma:displayName="Document set type" ma:readOnly="false" ma:fieldId="{cf581d87-92c6-4611-8aad-2c2c4ecdfa8c}" ma:sspId="7378aa68-586f-4892-bb77-0985b40f41a6" ma:termSetId="a8d4306b-62bf-468f-9587-ff078c864327" ma:anchorId="00000000-0000-0000-0000-000000000000" ma:open="false" ma:isKeyword="false">
      <xsd:complexType>
        <xsd:sequence>
          <xsd:element ref="pc:Terms" minOccurs="0" maxOccurs="1"/>
        </xsd:sequence>
      </xsd:complexType>
    </xsd:element>
    <xsd:element name="bac4ab11065f4f6c809c820c57e320e5" ma:index="24" nillable="true" ma:taxonomy="true" ma:internalName="bac4ab11065f4f6c809c820c57e320e5" ma:taxonomyFieldName="TNOC_DocumentCategory" ma:displayName="Document category" ma:fieldId="{bac4ab11-065f-4f6c-809c-820c57e320e5}" ma:sspId="7378aa68-586f-4892-bb77-0985b40f41a6" ma:termSetId="94d42b6a-4155-4fa6-95e9-087bc306ceb3" ma:anchorId="00000000-0000-0000-0000-000000000000" ma:open="false" ma:isKeyword="false">
      <xsd:complexType>
        <xsd:sequence>
          <xsd:element ref="pc:Terms" minOccurs="0" maxOccurs="1"/>
        </xsd:sequence>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6a910d-138e-42c1-8e8a-320c1b7cf3f7" elementFormDefault="qualified">
    <xsd:import namespace="http://schemas.microsoft.com/office/2006/documentManagement/types"/>
    <xsd:import namespace="http://schemas.microsoft.com/office/infopath/2007/PartnerControls"/>
    <xsd:element name="TNOC_ClusterName" ma:index="11" nillable="true" ma:displayName="Cluster name" ma:default="5.5311 - Factsheets technologie-n" ma:internalName="TNOC_ClusterName">
      <xsd:simpleType>
        <xsd:restriction base="dms:Text">
          <xsd:maxLength value="255"/>
        </xsd:restriction>
      </xsd:simpleType>
    </xsd:element>
    <xsd:element name="TNOC_ClusterId" ma:index="12" nillable="true" ma:displayName="Cluster ID" ma:default="060.33948" ma:internalName="TNOC_Clust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22d98f-2e61-47ad-a8ad-1f63cee94d1b"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MediaServiceAutoTags" ma:internalName="MediaServiceAutoTags" ma:readOnly="true">
      <xsd:simpleType>
        <xsd:restriction base="dms:Text"/>
      </xsd:simpleType>
    </xsd:element>
    <xsd:element name="MediaServiceOCR" ma:index="30" nillable="true" ma:displayName="MediaServiceOCR"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ObjectDetectorVersions" ma:index="3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46A041-DD11-43DA-9354-C886714C5272}">
  <ds:schemaRefs>
    <ds:schemaRef ds:uri="http://schemas.microsoft.com/sharepoint/v3/contenttype/forms"/>
  </ds:schemaRefs>
</ds:datastoreItem>
</file>

<file path=customXml/itemProps2.xml><?xml version="1.0" encoding="utf-8"?>
<ds:datastoreItem xmlns:ds="http://schemas.openxmlformats.org/officeDocument/2006/customXml" ds:itemID="{5B5024E2-4571-4837-AA90-626DE1BCD0FB}">
  <ds:schemaRefs>
    <ds:schemaRef ds:uri="http://purl.org/dc/terms/"/>
    <ds:schemaRef ds:uri="2f6a910d-138e-42c1-8e8a-320c1b7cf3f7"/>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611ea500-83e9-4ef4-bf2f-c0233a31331f"/>
    <ds:schemaRef ds:uri="http://schemas.openxmlformats.org/package/2006/metadata/core-properties"/>
    <ds:schemaRef ds:uri="cf22d98f-2e61-47ad-a8ad-1f63cee94d1b"/>
    <ds:schemaRef ds:uri="http://purl.org/dc/dcmitype/"/>
  </ds:schemaRefs>
</ds:datastoreItem>
</file>

<file path=customXml/itemProps3.xml><?xml version="1.0" encoding="utf-8"?>
<ds:datastoreItem xmlns:ds="http://schemas.openxmlformats.org/officeDocument/2006/customXml" ds:itemID="{8FCF7CD7-1FDE-4439-929A-FB4FFDB4DE00}"/>
</file>

<file path=customXml/itemProps4.xml><?xml version="1.0" encoding="utf-8"?>
<ds:datastoreItem xmlns:ds="http://schemas.openxmlformats.org/officeDocument/2006/customXml" ds:itemID="{A8678EFA-B14D-4DC0-84E2-F747C40661C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READ ME</vt:lpstr>
      <vt:lpstr>Data input OLD</vt:lpstr>
      <vt:lpstr>ESDL Change log 02-12-2022</vt:lpstr>
      <vt:lpstr>Data input</vt:lpstr>
      <vt:lpstr>Technology Factsheet</vt:lpstr>
      <vt:lpstr>List</vt:lpstr>
      <vt:lpstr>Calculations</vt:lpstr>
      <vt:lpstr>Visual representation</vt:lpstr>
      <vt:lpstr>Change log</vt:lpstr>
      <vt:lpstr>'READ ME'!_ftn1</vt:lpstr>
      <vt:lpstr>'READ ME'!_ftnref1</vt:lpstr>
      <vt:lpstr>'READ ME'!Print_Area</vt:lpstr>
      <vt:lpstr>'Technology Factsheet'!Print_Area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Clisby, L.E. (Lauren)</cp:lastModifiedBy>
  <cp:lastPrinted>2019-10-25T08:36:09Z</cp:lastPrinted>
  <dcterms:created xsi:type="dcterms:W3CDTF">2018-07-06T12:34:34Z</dcterms:created>
  <dcterms:modified xsi:type="dcterms:W3CDTF">2023-12-05T12:25:52Z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0x010100A35317DCC28344A7B82488658A034A5C0100930A1513B42B0E4BA633819D1BDE4F35</vt:lpwstr>
  </property>
  <property fmtid="{D5CDD505-2E9C-101B-9397-08002B2CF9AE}" pid="3" name="TNOC_DocumentClassification">
    <vt:lpwstr>5;#TNO Internal|1a23c89f-ef54-4907-86fd-8242403ff722</vt:lpwstr>
  </property>
  <property fmtid="{D5CDD505-2E9C-101B-9397-08002B2CF9AE}" pid="4" name="TNOC_DocumentType">
    <vt:lpwstr/>
  </property>
  <property fmtid="{D5CDD505-2E9C-101B-9397-08002B2CF9AE}" pid="5" name="TNOC_ClusterType">
    <vt:lpwstr>1;#Project|fa11c4c9-105f-402c-bb40-9a56b4989397</vt:lpwstr>
  </property>
  <property fmtid="{D5CDD505-2E9C-101B-9397-08002B2CF9AE}" pid="6" name="TNOC_DocumentCategory">
    <vt:lpwstr/>
  </property>
  <property fmtid="{D5CDD505-2E9C-101B-9397-08002B2CF9AE}" pid="7" name="TNOC_DocumentSetType">
    <vt:lpwstr/>
  </property>
  <property fmtid="{D5CDD505-2E9C-101B-9397-08002B2CF9AE}" pid="8" name="_dlc_DocIdItemGuid">
    <vt:lpwstr>857e3a4e-0600-4b02-9266-795ce685994d</vt:lpwstr>
  </property>
  <property fmtid="{D5CDD505-2E9C-101B-9397-08002B2CF9AE}" pid="9" name="AuthorIds_UIVersion_3">
    <vt:lpwstr>40</vt:lpwstr>
  </property>
  <property fmtid="{D5CDD505-2E9C-101B-9397-08002B2CF9AE}" pid="10" name="AuthorIds_UIVersion_4">
    <vt:lpwstr>40</vt:lpwstr>
  </property>
  <property fmtid="{D5CDD505-2E9C-101B-9397-08002B2CF9AE}" pid="11" name="AuthorIds_UIVersion_5">
    <vt:lpwstr>40</vt:lpwstr>
  </property>
  <property fmtid="{D5CDD505-2E9C-101B-9397-08002B2CF9AE}" pid="12" name="AuthorIds_UIVersion_7">
    <vt:lpwstr>40</vt:lpwstr>
  </property>
  <property fmtid="{D5CDD505-2E9C-101B-9397-08002B2CF9AE}" pid="13" name="AuthorIds_UIVersion_8">
    <vt:lpwstr>12</vt:lpwstr>
  </property>
  <property fmtid="{D5CDD505-2E9C-101B-9397-08002B2CF9AE}" pid="14" name="SaveCode">
    <vt:r8>766240954399108</vt:r8>
  </property>
</Properties>
</file>