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365tno.sharepoint.com/teams/P060.33948/TeamDocuments/Team/Final Factsheets 2018-2021/ESDL ready/"/>
    </mc:Choice>
  </mc:AlternateContent>
  <xr:revisionPtr revIDLastSave="154" documentId="8_{704B3322-1A08-4330-B415-B219646C6037}" xr6:coauthVersionLast="47" xr6:coauthVersionMax="47" xr10:uidLastSave="{72A84AB5-A6E8-4761-BD90-2B3608B3F305}"/>
  <workbookProtection workbookAlgorithmName="SHA-512" workbookHashValue="hfzSOI7GHrM+dJ22otL9UAPLxm2ieB8xiASV4X5Vt/sTh9a2ayf870L+6AQLfZIwTvQAyRCqxPqmo+nSJFRLWQ==" workbookSaltValue="6hy1EvOvFJiLletO/Wl8Tg==" workbookSpinCount="100000" lockStructure="1"/>
  <bookViews>
    <workbookView xWindow="-120" yWindow="-120" windowWidth="51840" windowHeight="21240" tabRatio="500" firstSheet="4" activeTab="4" xr2:uid="{00000000-000D-0000-FFFF-FFFF00000000}"/>
  </bookViews>
  <sheets>
    <sheet name="READ ME" sheetId="3" state="hidden" r:id="rId1"/>
    <sheet name="Data input OLD" sheetId="14" state="hidden" r:id="rId2"/>
    <sheet name="ESDL Change log 10-11-2022" sheetId="15" state="hidden" r:id="rId3"/>
    <sheet name="Data input" sheetId="2" state="hidden" r:id="rId4"/>
    <sheet name="Technology Factsheet" sheetId="1" r:id="rId5"/>
    <sheet name="List" sheetId="4" state="hidden" r:id="rId6"/>
    <sheet name="Calculations" sheetId="8" state="hidden" r:id="rId7"/>
    <sheet name="JRC_ETRI_Wind energy" sheetId="9" state="hidden" r:id="rId8"/>
    <sheet name="Visual representation" sheetId="6" state="hidden" r:id="rId9"/>
    <sheet name="Change log" sheetId="7" state="hidden" r:id="rId10"/>
  </sheets>
  <definedNames>
    <definedName name="_ftn1" localSheetId="0">'READ ME'!$C$116</definedName>
    <definedName name="_ftnref1" localSheetId="0">'READ ME'!$C$104</definedName>
    <definedName name="_MailOriginal" localSheetId="6">Calculations!$D$252</definedName>
    <definedName name="_xlnm.Print_Area" localSheetId="0">'READ ME'!$A$1:$D$119</definedName>
    <definedName name="_xlnm.Print_Area" localSheetId="4">'Technology Factsheet'!$B$59:$O$92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12" i="15" l="1"/>
  <c r="D11" i="15"/>
  <c r="D10" i="15"/>
  <c r="D20" i="15"/>
  <c r="D19" i="15"/>
  <c r="D18" i="15"/>
  <c r="D16" i="15"/>
  <c r="D15" i="15"/>
  <c r="D14" i="15"/>
  <c r="B139" i="14" l="1"/>
  <c r="B132" i="14"/>
  <c r="B125" i="14"/>
  <c r="B120" i="14"/>
  <c r="B113" i="14"/>
  <c r="B110" i="14"/>
  <c r="B107" i="14"/>
  <c r="BA103" i="14"/>
  <c r="BA102" i="14"/>
  <c r="BA101" i="14"/>
  <c r="BA99" i="14"/>
  <c r="BA98" i="14"/>
  <c r="BA97" i="14"/>
  <c r="BA96" i="14"/>
  <c r="BA95" i="14"/>
  <c r="BA94" i="14"/>
  <c r="BA93" i="14"/>
  <c r="BA92" i="14"/>
  <c r="BA78" i="14"/>
  <c r="BA66" i="14"/>
  <c r="BA58" i="14"/>
  <c r="BA46" i="14"/>
  <c r="S45" i="14"/>
  <c r="R45" i="14"/>
  <c r="Q45" i="14"/>
  <c r="N45" i="14"/>
  <c r="M45" i="14"/>
  <c r="L45" i="14"/>
  <c r="I45" i="14"/>
  <c r="H45" i="14"/>
  <c r="G45" i="14"/>
  <c r="S44" i="14"/>
  <c r="R44" i="14"/>
  <c r="Q44" i="14"/>
  <c r="N44" i="14"/>
  <c r="M44" i="14"/>
  <c r="L44" i="14"/>
  <c r="I44" i="14"/>
  <c r="H44" i="14"/>
  <c r="G44" i="14"/>
  <c r="S43" i="14"/>
  <c r="R43" i="14"/>
  <c r="Q43" i="14"/>
  <c r="N43" i="14"/>
  <c r="M43" i="14"/>
  <c r="L43" i="14"/>
  <c r="I43" i="14"/>
  <c r="H43" i="14"/>
  <c r="G43" i="14"/>
  <c r="S42" i="14"/>
  <c r="R42" i="14"/>
  <c r="Q42" i="14"/>
  <c r="N42" i="14"/>
  <c r="M42" i="14"/>
  <c r="L42" i="14"/>
  <c r="I42" i="14"/>
  <c r="H42" i="14"/>
  <c r="G42" i="14"/>
  <c r="E42" i="14"/>
  <c r="E40" i="14"/>
  <c r="S39" i="14"/>
  <c r="R39" i="14"/>
  <c r="Q39" i="14"/>
  <c r="N39" i="14"/>
  <c r="M39" i="14"/>
  <c r="L39" i="14"/>
  <c r="I39" i="14"/>
  <c r="H39" i="14"/>
  <c r="G39" i="14"/>
  <c r="S38" i="14"/>
  <c r="R38" i="14"/>
  <c r="Q38" i="14"/>
  <c r="N38" i="14"/>
  <c r="M38" i="14"/>
  <c r="L38" i="14"/>
  <c r="I38" i="14"/>
  <c r="H38" i="14"/>
  <c r="G38" i="14"/>
  <c r="E38" i="14"/>
  <c r="AZ34" i="14"/>
  <c r="L23" i="14"/>
  <c r="G23" i="14"/>
  <c r="D19" i="14"/>
  <c r="AZ14" i="14"/>
  <c r="AZ12" i="14"/>
  <c r="B92" i="1"/>
  <c r="B91" i="1"/>
  <c r="B90" i="1"/>
  <c r="B89" i="1"/>
  <c r="B88" i="1"/>
  <c r="B87" i="1"/>
  <c r="B86" i="1"/>
  <c r="B85" i="1"/>
  <c r="B84" i="1"/>
  <c r="B83" i="1"/>
  <c r="C92" i="1"/>
  <c r="C91" i="1"/>
  <c r="C90" i="1"/>
  <c r="C89" i="1"/>
  <c r="C88" i="1"/>
  <c r="C87" i="1"/>
  <c r="C86" i="1"/>
  <c r="C85" i="1"/>
  <c r="C84" i="1"/>
  <c r="C83" i="1"/>
  <c r="C82" i="1"/>
  <c r="B82" i="1"/>
  <c r="D28" i="1"/>
  <c r="D10" i="1"/>
  <c r="D12" i="1" l="1"/>
  <c r="B139" i="2"/>
  <c r="B132" i="2"/>
  <c r="B125" i="2"/>
  <c r="B120" i="2"/>
  <c r="B113" i="2"/>
  <c r="B110" i="2"/>
  <c r="B107" i="2"/>
  <c r="S45" i="2"/>
  <c r="R45" i="2"/>
  <c r="Q45" i="2"/>
  <c r="S43" i="2"/>
  <c r="R43" i="2"/>
  <c r="Q43" i="2"/>
  <c r="S39" i="2"/>
  <c r="R39" i="2"/>
  <c r="Q39" i="2"/>
  <c r="N45" i="2"/>
  <c r="M45" i="2"/>
  <c r="L45" i="2"/>
  <c r="N43" i="2"/>
  <c r="M43" i="2"/>
  <c r="L43" i="2"/>
  <c r="N39" i="2"/>
  <c r="M39" i="2"/>
  <c r="L39" i="2"/>
  <c r="I45" i="2"/>
  <c r="H45" i="2"/>
  <c r="G45" i="2"/>
  <c r="I43" i="2"/>
  <c r="H43" i="2"/>
  <c r="G43" i="2"/>
  <c r="I39" i="2"/>
  <c r="H39" i="2"/>
  <c r="G39" i="2"/>
  <c r="H182" i="8"/>
  <c r="G182" i="8"/>
  <c r="F182" i="8"/>
  <c r="H173" i="8"/>
  <c r="G173" i="8"/>
  <c r="F173" i="8"/>
  <c r="H164" i="8"/>
  <c r="G164" i="8"/>
  <c r="F164" i="8"/>
  <c r="D140" i="8"/>
  <c r="H189" i="8"/>
  <c r="G189" i="8"/>
  <c r="F189" i="8"/>
  <c r="H171" i="8"/>
  <c r="G171" i="8"/>
  <c r="F171" i="8"/>
  <c r="H187" i="8"/>
  <c r="G187" i="8"/>
  <c r="F187" i="8"/>
  <c r="H169" i="8"/>
  <c r="G169" i="8"/>
  <c r="F169" i="8"/>
  <c r="H180" i="8"/>
  <c r="G180" i="8"/>
  <c r="F180" i="8"/>
  <c r="F178" i="8"/>
  <c r="H178" i="8"/>
  <c r="G178" i="8"/>
  <c r="H183" i="8"/>
  <c r="G183" i="8"/>
  <c r="H186" i="8"/>
  <c r="G177" i="8"/>
  <c r="F177" i="8"/>
  <c r="G148" i="8"/>
  <c r="G147" i="8"/>
  <c r="F168" i="8" s="1"/>
  <c r="H165" i="8"/>
  <c r="G165" i="8"/>
  <c r="F123" i="8"/>
  <c r="F122" i="8"/>
  <c r="F125" i="8"/>
  <c r="F124" i="8"/>
  <c r="F155" i="8"/>
  <c r="H122" i="8"/>
  <c r="H125" i="8"/>
  <c r="H124" i="8"/>
  <c r="H123" i="8"/>
  <c r="K125" i="8"/>
  <c r="K158" i="8" s="1"/>
  <c r="K124" i="8"/>
  <c r="K123" i="8"/>
  <c r="K122" i="8"/>
  <c r="I125" i="8"/>
  <c r="I124" i="8"/>
  <c r="I123" i="8"/>
  <c r="I122" i="8"/>
  <c r="I155" i="8" s="1"/>
  <c r="K117" i="8"/>
  <c r="K116" i="8"/>
  <c r="K115" i="8"/>
  <c r="K148" i="8" s="1"/>
  <c r="H188" i="8" s="1"/>
  <c r="K114" i="8"/>
  <c r="K147" i="8"/>
  <c r="H170" i="8" s="1"/>
  <c r="H114" i="8"/>
  <c r="I117" i="8"/>
  <c r="I150" i="8" s="1"/>
  <c r="I116" i="8"/>
  <c r="I115" i="8"/>
  <c r="I114" i="8"/>
  <c r="I147" i="8" s="1"/>
  <c r="G170" i="8" s="1"/>
  <c r="I149" i="8"/>
  <c r="F114" i="8"/>
  <c r="H117" i="8"/>
  <c r="H116" i="8"/>
  <c r="H115" i="8"/>
  <c r="F117" i="8"/>
  <c r="F116" i="8"/>
  <c r="F115" i="8"/>
  <c r="F150" i="8"/>
  <c r="F149" i="8"/>
  <c r="G186" i="8" s="1"/>
  <c r="H174" i="8"/>
  <c r="G174" i="8"/>
  <c r="C114" i="8"/>
  <c r="C122" i="8"/>
  <c r="J158" i="8"/>
  <c r="I158" i="8"/>
  <c r="H158" i="8"/>
  <c r="G158" i="8"/>
  <c r="D158" i="8"/>
  <c r="C158" i="8"/>
  <c r="K157" i="8"/>
  <c r="J157" i="8"/>
  <c r="H157" i="8"/>
  <c r="G157" i="8"/>
  <c r="D157" i="8"/>
  <c r="C157" i="8"/>
  <c r="K156" i="8"/>
  <c r="J156" i="8"/>
  <c r="G156" i="8"/>
  <c r="D156" i="8"/>
  <c r="C156" i="8"/>
  <c r="J155" i="8"/>
  <c r="H155" i="8"/>
  <c r="G155" i="8"/>
  <c r="D155" i="8"/>
  <c r="C155" i="8"/>
  <c r="J150" i="8"/>
  <c r="G150" i="8"/>
  <c r="D150" i="8"/>
  <c r="C150" i="8"/>
  <c r="J149" i="8"/>
  <c r="G149" i="8"/>
  <c r="F186" i="8" s="1"/>
  <c r="D149" i="8"/>
  <c r="C149" i="8"/>
  <c r="J148" i="8"/>
  <c r="F179" i="8" s="1"/>
  <c r="D148" i="8"/>
  <c r="C148" i="8"/>
  <c r="J147" i="8"/>
  <c r="F170" i="8" s="1"/>
  <c r="D147" i="8"/>
  <c r="C147" i="8"/>
  <c r="K155" i="8"/>
  <c r="I157" i="8"/>
  <c r="I156" i="8"/>
  <c r="H156" i="8"/>
  <c r="F158" i="8"/>
  <c r="E125" i="8"/>
  <c r="E158" i="8" s="1"/>
  <c r="F157" i="8"/>
  <c r="E124" i="8"/>
  <c r="E157" i="8" s="1"/>
  <c r="F156" i="8"/>
  <c r="E123" i="8"/>
  <c r="E156" i="8" s="1"/>
  <c r="E122" i="8"/>
  <c r="E155" i="8" s="1"/>
  <c r="C125" i="8"/>
  <c r="C124" i="8"/>
  <c r="C123" i="8"/>
  <c r="I148" i="8"/>
  <c r="G179" i="8" s="1"/>
  <c r="K150" i="8"/>
  <c r="K149" i="8"/>
  <c r="H147" i="8"/>
  <c r="H168" i="8" s="1"/>
  <c r="F147" i="8"/>
  <c r="G168" i="8" s="1"/>
  <c r="H150" i="8"/>
  <c r="H149" i="8"/>
  <c r="H148" i="8"/>
  <c r="H177" i="8" s="1"/>
  <c r="F148" i="8"/>
  <c r="E117" i="8"/>
  <c r="E150" i="8" s="1"/>
  <c r="E116" i="8"/>
  <c r="E149" i="8" s="1"/>
  <c r="E115" i="8"/>
  <c r="E148" i="8" s="1"/>
  <c r="E114" i="8"/>
  <c r="E147" i="8" s="1"/>
  <c r="C117" i="8"/>
  <c r="C116" i="8"/>
  <c r="C115" i="8"/>
  <c r="H179" i="8" l="1"/>
  <c r="F188" i="8"/>
  <c r="G188" i="8"/>
  <c r="H41" i="8" l="1"/>
  <c r="H40" i="8"/>
  <c r="H39" i="8"/>
  <c r="H38" i="8"/>
  <c r="H37" i="8"/>
  <c r="H36" i="8"/>
  <c r="H35" i="8"/>
  <c r="J35" i="8"/>
  <c r="J41" i="8"/>
  <c r="J40" i="8"/>
  <c r="J39" i="8"/>
  <c r="J38" i="8"/>
  <c r="J37" i="8"/>
  <c r="J36" i="8"/>
  <c r="J106" i="8"/>
  <c r="H106" i="8"/>
  <c r="E101" i="8"/>
  <c r="E100" i="8"/>
  <c r="E99" i="8"/>
  <c r="E98" i="8"/>
  <c r="E97" i="8"/>
  <c r="E96" i="8"/>
  <c r="E95" i="8"/>
  <c r="L15" i="8"/>
  <c r="J15" i="8"/>
  <c r="L11" i="8"/>
  <c r="J11" i="8"/>
  <c r="K11" i="8" s="1"/>
  <c r="K10" i="8"/>
  <c r="L10" i="8" s="1"/>
  <c r="G9" i="8"/>
  <c r="K9" i="8" s="1"/>
  <c r="L8" i="8"/>
  <c r="J8" i="8"/>
  <c r="K8" i="8" s="1"/>
  <c r="K7" i="8"/>
  <c r="J7" i="8" s="1"/>
  <c r="I106" i="8" l="1"/>
  <c r="J10" i="8"/>
  <c r="K15" i="8"/>
  <c r="L7" i="8"/>
  <c r="K13" i="8"/>
  <c r="L9" i="8"/>
  <c r="J9" i="8"/>
  <c r="J13" i="8" s="1"/>
  <c r="L13" i="8" l="1"/>
  <c r="D5" i="1" l="1"/>
  <c r="D6" i="1"/>
  <c r="D78" i="1" l="1"/>
  <c r="E38" i="1"/>
  <c r="D38" i="1"/>
  <c r="D36" i="1"/>
  <c r="D34" i="1"/>
  <c r="D32" i="1"/>
  <c r="B3" i="1"/>
  <c r="AZ82" i="1"/>
  <c r="G67" i="1"/>
  <c r="J18" i="1"/>
  <c r="AZ28" i="1"/>
  <c r="F17" i="1"/>
  <c r="D20" i="1"/>
  <c r="D17" i="1"/>
  <c r="D80" i="1"/>
  <c r="AZ80" i="1" s="1"/>
  <c r="D69" i="1"/>
  <c r="B78" i="1"/>
  <c r="B76" i="1"/>
  <c r="B74" i="1"/>
  <c r="B72" i="1"/>
  <c r="D72" i="1"/>
  <c r="D76" i="1"/>
  <c r="D74" i="1"/>
  <c r="F54" i="1"/>
  <c r="O79" i="1"/>
  <c r="M79" i="1"/>
  <c r="L79" i="1"/>
  <c r="J79" i="1"/>
  <c r="I79" i="1"/>
  <c r="G79" i="1"/>
  <c r="M78" i="1"/>
  <c r="J78" i="1"/>
  <c r="G78" i="1"/>
  <c r="O77" i="1"/>
  <c r="M77" i="1"/>
  <c r="L77" i="1"/>
  <c r="J77" i="1"/>
  <c r="I77" i="1"/>
  <c r="G77" i="1"/>
  <c r="M76" i="1"/>
  <c r="J76" i="1"/>
  <c r="G76" i="1"/>
  <c r="O75" i="1"/>
  <c r="M75" i="1"/>
  <c r="L75" i="1"/>
  <c r="J75" i="1"/>
  <c r="I75" i="1"/>
  <c r="G75" i="1"/>
  <c r="M74" i="1"/>
  <c r="J74" i="1"/>
  <c r="G74" i="1"/>
  <c r="E24" i="1"/>
  <c r="D25" i="1"/>
  <c r="AZ14" i="2"/>
  <c r="BA93" i="2"/>
  <c r="BA94" i="2"/>
  <c r="BA95" i="2"/>
  <c r="BA96" i="2"/>
  <c r="BA97" i="2"/>
  <c r="BA98" i="2"/>
  <c r="BA99" i="2"/>
  <c r="BA101" i="2"/>
  <c r="BA102" i="2"/>
  <c r="BA103" i="2"/>
  <c r="BA92" i="2"/>
  <c r="BA78" i="2"/>
  <c r="BA66" i="2"/>
  <c r="BA58" i="2"/>
  <c r="BA46" i="2"/>
  <c r="AZ34" i="2"/>
  <c r="AZ12" i="2"/>
  <c r="AZ69" i="1"/>
  <c r="O21" i="1"/>
  <c r="M21" i="1"/>
  <c r="L21" i="1"/>
  <c r="J21" i="1"/>
  <c r="I21" i="1"/>
  <c r="G21" i="1"/>
  <c r="M20" i="1"/>
  <c r="J20" i="1"/>
  <c r="G20" i="1"/>
  <c r="O19" i="1"/>
  <c r="M19" i="1"/>
  <c r="L19" i="1"/>
  <c r="J19" i="1"/>
  <c r="I19" i="1"/>
  <c r="G19" i="1"/>
  <c r="M18" i="1"/>
  <c r="G18" i="1"/>
  <c r="AZ92" i="1"/>
  <c r="F67" i="1"/>
  <c r="F65" i="1"/>
  <c r="F63" i="1"/>
  <c r="F61" i="1"/>
  <c r="AZ12" i="1"/>
  <c r="D67" i="1"/>
  <c r="D65" i="1"/>
  <c r="D63" i="1"/>
  <c r="D61" i="1"/>
  <c r="D44" i="1"/>
  <c r="D49" i="1"/>
  <c r="D47" i="1"/>
  <c r="D45" i="1"/>
  <c r="D22" i="1"/>
  <c r="AZ90" i="1"/>
  <c r="AZ91" i="1"/>
  <c r="AZ84" i="1"/>
  <c r="AZ85" i="1"/>
  <c r="AZ86" i="1"/>
  <c r="AZ87" i="1"/>
  <c r="AZ88" i="1"/>
  <c r="AZ89" i="1"/>
  <c r="AZ83" i="1"/>
  <c r="O73" i="1"/>
  <c r="M73" i="1"/>
  <c r="L73" i="1"/>
  <c r="J73" i="1"/>
  <c r="I73" i="1"/>
  <c r="G73" i="1"/>
  <c r="M72" i="1"/>
  <c r="J72" i="1"/>
  <c r="G72" i="1"/>
  <c r="D56" i="1"/>
  <c r="D58" i="1"/>
  <c r="AZ58" i="1" s="1"/>
  <c r="O68" i="1"/>
  <c r="M68" i="1"/>
  <c r="L68" i="1"/>
  <c r="J68" i="1"/>
  <c r="O66" i="1"/>
  <c r="M66" i="1"/>
  <c r="L66" i="1"/>
  <c r="J66" i="1"/>
  <c r="O64" i="1"/>
  <c r="M64" i="1"/>
  <c r="L64" i="1"/>
  <c r="J64" i="1"/>
  <c r="O62" i="1"/>
  <c r="M62" i="1"/>
  <c r="L62" i="1"/>
  <c r="J62" i="1"/>
  <c r="I68" i="1"/>
  <c r="G68" i="1"/>
  <c r="I66" i="1"/>
  <c r="G66" i="1"/>
  <c r="I64" i="1"/>
  <c r="G64" i="1"/>
  <c r="I62" i="1"/>
  <c r="G62" i="1"/>
  <c r="M67" i="1"/>
  <c r="J67" i="1"/>
  <c r="M65" i="1"/>
  <c r="J65" i="1"/>
  <c r="G65" i="1"/>
  <c r="M63" i="1"/>
  <c r="J63" i="1"/>
  <c r="G63" i="1"/>
  <c r="M61" i="1"/>
  <c r="J61" i="1"/>
  <c r="G61" i="1"/>
  <c r="D51" i="1"/>
  <c r="AZ51" i="1" s="1"/>
  <c r="O57" i="1"/>
  <c r="M57" i="1"/>
  <c r="L57" i="1"/>
  <c r="J57" i="1"/>
  <c r="I57" i="1"/>
  <c r="G57" i="1"/>
  <c r="O55" i="1"/>
  <c r="M55" i="1"/>
  <c r="L55" i="1"/>
  <c r="J55" i="1"/>
  <c r="I55" i="1"/>
  <c r="G55" i="1"/>
  <c r="M56" i="1"/>
  <c r="J56" i="1"/>
  <c r="M54" i="1"/>
  <c r="J54" i="1"/>
  <c r="G56" i="1"/>
  <c r="G54" i="1"/>
  <c r="F56" i="1"/>
  <c r="D54" i="1"/>
  <c r="D23" i="1"/>
  <c r="D40" i="1"/>
  <c r="AZ40" i="1" s="1"/>
  <c r="O50" i="1"/>
  <c r="M50" i="1"/>
  <c r="O48" i="1"/>
  <c r="M48" i="1"/>
  <c r="O46" i="1"/>
  <c r="M46" i="1"/>
  <c r="O44" i="1"/>
  <c r="M44" i="1"/>
  <c r="L50" i="1"/>
  <c r="J50" i="1"/>
  <c r="L48" i="1"/>
  <c r="J48" i="1"/>
  <c r="L46" i="1"/>
  <c r="J46" i="1"/>
  <c r="L44" i="1"/>
  <c r="J44" i="1"/>
  <c r="I50" i="1"/>
  <c r="G50" i="1"/>
  <c r="I48" i="1"/>
  <c r="G48" i="1"/>
  <c r="I46" i="1"/>
  <c r="G46" i="1"/>
  <c r="I44" i="1"/>
  <c r="G44" i="1"/>
  <c r="M49" i="1"/>
  <c r="M47" i="1"/>
  <c r="M45" i="1"/>
  <c r="M43" i="1"/>
  <c r="J49" i="1"/>
  <c r="J47" i="1"/>
  <c r="J45" i="1"/>
  <c r="J43" i="1"/>
  <c r="G49" i="1"/>
  <c r="G47" i="1"/>
  <c r="G45" i="1"/>
  <c r="G43" i="1"/>
  <c r="O39" i="1"/>
  <c r="M39" i="1"/>
  <c r="O37" i="1"/>
  <c r="M37" i="1"/>
  <c r="O35" i="1"/>
  <c r="M35" i="1"/>
  <c r="O33" i="1"/>
  <c r="M33" i="1"/>
  <c r="L39" i="1"/>
  <c r="J39" i="1"/>
  <c r="L37" i="1"/>
  <c r="J37" i="1"/>
  <c r="L35" i="1"/>
  <c r="J35" i="1"/>
  <c r="L33" i="1"/>
  <c r="J33" i="1"/>
  <c r="I39" i="1"/>
  <c r="G39" i="1"/>
  <c r="I37" i="1"/>
  <c r="G37" i="1"/>
  <c r="I35" i="1"/>
  <c r="G35" i="1"/>
  <c r="I33" i="1"/>
  <c r="G33" i="1"/>
  <c r="M38" i="1"/>
  <c r="J38" i="1"/>
  <c r="G38" i="1"/>
  <c r="M36" i="1"/>
  <c r="J36" i="1"/>
  <c r="G36" i="1"/>
  <c r="M34" i="1"/>
  <c r="J34" i="1"/>
  <c r="G34" i="1"/>
  <c r="M32" i="1"/>
  <c r="J32" i="1"/>
  <c r="G32" i="1"/>
  <c r="D26" i="1"/>
  <c r="D27" i="1"/>
  <c r="D24" i="1"/>
  <c r="D9" i="1"/>
  <c r="M16" i="1"/>
  <c r="G16" i="1"/>
  <c r="G15" i="1"/>
  <c r="D19" i="2"/>
  <c r="D15" i="1" s="1"/>
  <c r="D11" i="1"/>
  <c r="AZ10" i="1"/>
  <c r="D7" i="1"/>
  <c r="D8" i="1"/>
  <c r="D4" i="1"/>
</calcChain>
</file>

<file path=xl/sharedStrings.xml><?xml version="1.0" encoding="utf-8"?>
<sst xmlns="http://schemas.openxmlformats.org/spreadsheetml/2006/main" count="2178" uniqueCount="629">
  <si>
    <t>GENERAL INSTRUCTIONS</t>
  </si>
  <si>
    <t>●</t>
  </si>
  <si>
    <t>The technology factsheet contains information about one specific option (e.g. capacity, potential, costs, energy and emission effects and supporting descriptions).</t>
  </si>
  <si>
    <t>The factsheet should be filled-in by technical experts in the technology field and used as a reference internally (e.g. input for OPERA model) and externally.</t>
  </si>
  <si>
    <t xml:space="preserve">The data in the technology factsheet is for technology options in the Netherlands and could be used for EU countries. </t>
  </si>
  <si>
    <t>A regular update of technology factsheet is required every 3-5 years.</t>
  </si>
  <si>
    <t>Read carefully the definitions and instructions for each parameter below and fill-in all data in the 'Data input' tab. The data will be automatically allocated in the factsheet (see 'Factsheet' tab).</t>
  </si>
  <si>
    <t>The 'Factsheet' tab is locked. If a change is necessary, please send a request to Silvana Gamboa or Koen Smekens.</t>
  </si>
  <si>
    <t>→</t>
  </si>
  <si>
    <r>
      <rPr>
        <b/>
        <i/>
        <sz val="12"/>
        <color theme="1"/>
        <rFont val="Calibri"/>
        <family val="2"/>
        <scheme val="minor"/>
      </rPr>
      <t>READ ME</t>
    </r>
    <r>
      <rPr>
        <i/>
        <sz val="12"/>
        <color theme="1"/>
        <rFont val="Calibri"/>
        <family val="2"/>
        <scheme val="minor"/>
      </rPr>
      <t>: Definitions of parameters and instructions. Units and conversions factors (incl. monetary conversions) are also found below.</t>
    </r>
  </si>
  <si>
    <r>
      <rPr>
        <b/>
        <i/>
        <sz val="12"/>
        <color theme="1"/>
        <rFont val="Calibri"/>
        <family val="2"/>
        <scheme val="minor"/>
      </rPr>
      <t>Data input:</t>
    </r>
    <r>
      <rPr>
        <i/>
        <sz val="12"/>
        <color theme="1"/>
        <rFont val="Calibri"/>
        <family val="2"/>
        <scheme val="minor"/>
      </rPr>
      <t xml:space="preserve"> Technology factsheet data to be filled-in by the expert.</t>
    </r>
  </si>
  <si>
    <r>
      <rPr>
        <b/>
        <i/>
        <sz val="12"/>
        <color theme="1"/>
        <rFont val="Calibri"/>
        <family val="2"/>
        <scheme val="minor"/>
      </rPr>
      <t xml:space="preserve">Technology Factsheet: </t>
    </r>
    <r>
      <rPr>
        <i/>
        <sz val="12"/>
        <color theme="1"/>
        <rFont val="Calibri"/>
        <family val="2"/>
        <scheme val="minor"/>
      </rPr>
      <t>Factsheet filled-in automatically from the data in the 'Data input' tab. This tab is protected.</t>
    </r>
  </si>
  <si>
    <r>
      <rPr>
        <b/>
        <i/>
        <sz val="12"/>
        <color theme="1"/>
        <rFont val="Calibri"/>
        <family val="2"/>
        <scheme val="minor"/>
      </rPr>
      <t>List:</t>
    </r>
    <r>
      <rPr>
        <i/>
        <sz val="12"/>
        <color theme="1"/>
        <rFont val="Calibri"/>
        <family val="2"/>
        <scheme val="minor"/>
      </rPr>
      <t xml:space="preserve"> Lists of sectors, units, energy carriers, etc. that are used in the 'Data input' tab (drop-down menu's)</t>
    </r>
  </si>
  <si>
    <r>
      <rPr>
        <b/>
        <i/>
        <sz val="12"/>
        <color theme="1"/>
        <rFont val="Calibri"/>
        <family val="2"/>
        <scheme val="minor"/>
      </rPr>
      <t>Calculations:</t>
    </r>
    <r>
      <rPr>
        <i/>
        <sz val="12"/>
        <color theme="1"/>
        <rFont val="Calibri"/>
        <family val="2"/>
        <scheme val="minor"/>
      </rPr>
      <t xml:space="preserve"> Here, calcuations, screen-shots and other references can be placed to back-up the data of the factsheet. Please note that the information placed here will not be included in the Technology Factsheet for disclosure.</t>
    </r>
  </si>
  <si>
    <r>
      <rPr>
        <b/>
        <i/>
        <sz val="12"/>
        <color theme="1"/>
        <rFont val="Calibri"/>
        <family val="2"/>
        <scheme val="minor"/>
      </rPr>
      <t xml:space="preserve">Visual representation: </t>
    </r>
    <r>
      <rPr>
        <i/>
        <sz val="12"/>
        <color theme="1"/>
        <rFont val="Calibri"/>
        <family val="2"/>
        <scheme val="minor"/>
      </rPr>
      <t xml:space="preserve">A relevant visual representation of the technology can be placed here. The image will be placed in the final technology factsheet to be disclosed. </t>
    </r>
  </si>
  <si>
    <t>PARAMETER</t>
  </si>
  <si>
    <t>DEFINITION</t>
  </si>
  <si>
    <t>HOW TO FILL-IN THE FACTSHEET?</t>
  </si>
  <si>
    <t>Sector</t>
  </si>
  <si>
    <t>To which sector the technology belongs to (according to OPERA classification).</t>
  </si>
  <si>
    <t xml:space="preserve">Select the sector from the drop-down menu. If the sector is not available in the menu, please specify in the field 'Other'. </t>
  </si>
  <si>
    <t>New sectors can be added to the drop-down menu within the tab 'List' upon request.</t>
  </si>
  <si>
    <t>ETS / Non-ETS</t>
  </si>
  <si>
    <t>Indicate if the technology falls within the Emissions Trading Scheme (ETS).</t>
  </si>
  <si>
    <t>Type of Technology</t>
  </si>
  <si>
    <t xml:space="preserve">Examples: renewable, saving, CCS, biomass, emission reduction, network (e.g. transformer), etc. </t>
  </si>
  <si>
    <t xml:space="preserve">Select the type of technology from the drop-down menu. New types of technologies can be added within the tab 'List' upon request. </t>
  </si>
  <si>
    <t>Description</t>
  </si>
  <si>
    <t xml:space="preserve">Description of the technology, including technology boundaries, components, applications, etc. </t>
  </si>
  <si>
    <t>The description is limited up to 700 characters.</t>
  </si>
  <si>
    <t xml:space="preserve">TRL </t>
  </si>
  <si>
    <t>Select the Technology Readiness Level (TRL) for 2020 based on the assessment below:</t>
  </si>
  <si>
    <t>Please specify data sources in the explanation box.</t>
  </si>
  <si>
    <t xml:space="preserve">NASA/DOD Technology Readiness Level </t>
  </si>
  <si>
    <t>TRL 9</t>
  </si>
  <si>
    <t>Actual system 'flight proven' through succesful mission operations</t>
  </si>
  <si>
    <t>TRL 8</t>
  </si>
  <si>
    <t>Actual system completed and 'flight qualified' through test and demonstration</t>
  </si>
  <si>
    <t>TRL 7</t>
  </si>
  <si>
    <t>System prototype demonstration in space environment</t>
  </si>
  <si>
    <t>TRL 6</t>
  </si>
  <si>
    <t>System/subsystem model or prototype demonstration in a relevant environment (ground or space)</t>
  </si>
  <si>
    <t>TRL 5</t>
  </si>
  <si>
    <t>Component and/or breadboard validation in relevant environment</t>
  </si>
  <si>
    <t>TRL 4</t>
  </si>
  <si>
    <t>Component and/or breadboard validation in laboratory environment</t>
  </si>
  <si>
    <t>TRL 3</t>
  </si>
  <si>
    <t>Analytical and experimental critical function and/or characteristic proof-of-concept</t>
  </si>
  <si>
    <t>TRL 2</t>
  </si>
  <si>
    <t>Technology concept and/or application formulated</t>
  </si>
  <si>
    <t>TRL 1</t>
  </si>
  <si>
    <t>Basic principles observed and reported</t>
  </si>
  <si>
    <t>TECHNICAL DIMENSIONS</t>
  </si>
  <si>
    <t>Factsheet Functional Unit</t>
  </si>
  <si>
    <t>Unit in which the capacity for production of the main output is expressed e.g. Mton or PJ</t>
  </si>
  <si>
    <t>The Factsheet Functional Unit chosen provides a reference for the other parameters (i.e. capacity) in order to keep consistency through the factsheet.</t>
  </si>
  <si>
    <t>Select the functional unit from the drop-down menu. Conversion factors are found at the bottom of this tab (please specify in the explanation box if other conversion factors are used).</t>
  </si>
  <si>
    <t>Capacity</t>
  </si>
  <si>
    <t xml:space="preserve">The typical technology capacity size or sizes if there is clear size dependent data. </t>
  </si>
  <si>
    <t xml:space="preserve">Technologies that differ largely in size (e.g. large and small scale) must be placed in different factsheets. </t>
  </si>
  <si>
    <t xml:space="preserve">Specify the Capacity value and its respective reference from up to 5 different data sources. Please aggregate all sources in the references and sources box at the bottom of 'Data input' tab. </t>
  </si>
  <si>
    <t xml:space="preserve">Data ranges (min,max) will be automatically allocated in the factsheet. </t>
  </si>
  <si>
    <t>Potential</t>
  </si>
  <si>
    <t>How much of the technology option can be installed in The Netherlands or EU?</t>
  </si>
  <si>
    <t xml:space="preserve">Specify the Potential value and its respective reference from up to 5 different data sources. Please aggregate all sources in the references and sources box at the bottom of 'Data input' tab. </t>
  </si>
  <si>
    <t>Select which region is covered for the potential from the drop-down menu.</t>
  </si>
  <si>
    <t>Market share (Deployment share)</t>
  </si>
  <si>
    <t xml:space="preserve">Current market share and maximum expected market share in the future (2030 and 2050). </t>
  </si>
  <si>
    <t>Market share can be optional for some technologies, in that case, please specify the Potential instead or vice-versa.</t>
  </si>
  <si>
    <t xml:space="preserve">Only for competing technologies e.g. heat supply appliances for households such as heat pumps with a market share of 80% of the households. </t>
  </si>
  <si>
    <t xml:space="preserve">Specify the Market share and its respective reference from up to 5 different data sources. Please aggregate all sources in the references and sources box at the bottom of 'Data input' tab. </t>
  </si>
  <si>
    <t>Capacity utilization factor</t>
  </si>
  <si>
    <t xml:space="preserve">The capacity utilization factor is the percentage of the total capacity that is actually being utilized e.g. capacity expansion to absorb additional renewable electricity or over-dimensioning.  </t>
  </si>
  <si>
    <t>If the capacity utlization factor is not filled-in, the value will be automatically assigned as one.</t>
  </si>
  <si>
    <t>Full-load running hours per year</t>
  </si>
  <si>
    <t>The typical number of hours that the technology in question operates per year.</t>
  </si>
  <si>
    <t>Unit of Activity</t>
  </si>
  <si>
    <t>Unit of annual production (output) per year</t>
  </si>
  <si>
    <t xml:space="preserve">Select the activity unit from the drop-down menu. </t>
  </si>
  <si>
    <t>Activity (Cap2Act) (Optional)</t>
  </si>
  <si>
    <t>Actual annual production (output) per year</t>
  </si>
  <si>
    <t>Specify the value for Activity.</t>
  </si>
  <si>
    <t>Activity = Capacity*Load Factor</t>
  </si>
  <si>
    <t>Only relevant for infrastructure technologies (e.g. the amount of energy per hour that can be delivered)</t>
  </si>
  <si>
    <t>Technical lifetime (years)</t>
  </si>
  <si>
    <t>The total amount of years during which the technology can technically perform/function before it must be replaced.</t>
  </si>
  <si>
    <t>Progress ratio</t>
  </si>
  <si>
    <t>Progress ratio (PR) is the cost reduction factor achieved by a doubling of the cumulative installed capacity of a technology.
Learning rate (LR) = 1 – PR
The underlying formula is : Ci= α*Ccumi^b 
Ci = cost of unit i
α = constant (cost unit 1)
Ccumi = Cumulative capacity at time of unit i
b = learning elasticity
A doubling of total cumulative capacity reduces specific costs by a factor of 2b. In the usual case where b is negative, 2b (labelled the progress ratio, PR) is between zero and one. The complement of the progress ratio (1-PR) is called the learning rate (LR). A learning elasticity (b) of -0.32, for example, yields a progress ratio of 0.80 and a learning rate of 20%. This means that the specific capital cost of newly installed capacity decreases by 20% for each doubling of total installed capacity. On a double-logarithmic scale, the decrease in costs appears as a straight line.</t>
  </si>
  <si>
    <t>Hourly profile</t>
  </si>
  <si>
    <t>Is there an hourly profile for the technology?</t>
  </si>
  <si>
    <t>Select YES/NO</t>
  </si>
  <si>
    <t xml:space="preserve">COSTS </t>
  </si>
  <si>
    <t>Year of Euro</t>
  </si>
  <si>
    <t>All costs data must be specified as €2015</t>
  </si>
  <si>
    <t>If amounts are expresed in other currencies or in euros of another year (e.g. €2016), the amount has to be converted. See Monetary conversions at the bottom of the tab.</t>
  </si>
  <si>
    <t>Investment costs</t>
  </si>
  <si>
    <t xml:space="preserve">Total investment costs (CAPEX) in (million) euro in 2020, 2030 and 2050 per functional unit (e.g. per MW, per PJ). </t>
  </si>
  <si>
    <t xml:space="preserve">Specify the Costs and their respective reference for 2020(current), 2030 and 2050 from up to 5 different data sources. Please aggregate all sources in the references and sources box at the bottom of 'Data input' tab. </t>
  </si>
  <si>
    <t xml:space="preserve">The investments costs are in the case of a new application of the technology. This includes purchase costs, construction costs, net equipment costs and installation costs. Excludes indirect costs, design and site-specific costs. </t>
  </si>
  <si>
    <t>Specify in the costs explanation box what specifically is included in the investment costs.</t>
  </si>
  <si>
    <t xml:space="preserve">The costs should not be annualized. Site-specific costs (greenfield/brownfield), pre-design costs, pre-construction costs, financing costs should be extracted from the total value. </t>
  </si>
  <si>
    <t xml:space="preserve">Other costs </t>
  </si>
  <si>
    <t>E.g. electricity connection costs,  demolition and removal costs of decommissioned installations.</t>
  </si>
  <si>
    <t>Please specify Other costs within the Costs explanation box.</t>
  </si>
  <si>
    <t>Data input same as above.</t>
  </si>
  <si>
    <t xml:space="preserve">Fixed operational costs (excluding fuel costs) </t>
  </si>
  <si>
    <t>Fixed operational costs are per year.</t>
  </si>
  <si>
    <t xml:space="preserve">Variable costs (excluding fuel costs) </t>
  </si>
  <si>
    <t>Variable costs are per year.</t>
  </si>
  <si>
    <t>ENERGY IN- AND OUTPUTS</t>
  </si>
  <si>
    <t>Energy carriers</t>
  </si>
  <si>
    <t>Input/output of energy carriers per unit of the main output. The technology may consume/produce more than one input/output.</t>
  </si>
  <si>
    <t xml:space="preserve">Select the energy carrier from the drop-down menu (please specify the main output first). Other energy carriers can be added within the tab 'List' upon request. </t>
  </si>
  <si>
    <r>
      <t>For each technology, the amount of energy input/output to the process have to be filled in. The process may require more than one input e.g. available waste heat streams can be described as energy outputs or captured CO</t>
    </r>
    <r>
      <rPr>
        <vertAlign val="subscript"/>
        <sz val="12"/>
        <color theme="1"/>
        <rFont val="Calibri"/>
        <family val="2"/>
        <scheme val="minor"/>
      </rPr>
      <t>2</t>
    </r>
    <r>
      <rPr>
        <sz val="12"/>
        <color theme="1"/>
        <rFont val="Calibri"/>
        <family val="2"/>
        <scheme val="minor"/>
      </rPr>
      <t xml:space="preserve"> can also be seen as an output).</t>
    </r>
  </si>
  <si>
    <r>
      <t xml:space="preserve">Specify the values in PJ for 2020, 2030 and 2050 with their respective references from up to 5 different data sources. Please aggregate all sources in the references and sources box at the bottom of 'Data input' tab. </t>
    </r>
    <r>
      <rPr>
        <i/>
        <sz val="12"/>
        <color rgb="FFFF0000"/>
        <rFont val="Calibri"/>
        <family val="2"/>
        <scheme val="minor"/>
      </rPr>
      <t xml:space="preserve">Values should be expressed as a ratio per unit of main output whereas inputs should be expressed as positive and values for outputs as negative. </t>
    </r>
  </si>
  <si>
    <t xml:space="preserve">The value should correspond 'per unit of output' (e.g. output of natural gas with 60% efficiency). Explain the details (i.e. efficiency) in the explanation box. </t>
  </si>
  <si>
    <t>MATERIAL FLOWS (Optional)</t>
  </si>
  <si>
    <t xml:space="preserve">Material flows </t>
  </si>
  <si>
    <t xml:space="preserve">Optional except for technologies with activity level associated e.g. iron, steel, ammonia production, ethylene, ethene. </t>
  </si>
  <si>
    <t>Specify the material flows and units and add the values for 2020, 2030 and 2050 withtheir respective references from up to 5 difference data sources. Please aggregate all sources in the references and sources box at the bottom of 'Data input' tab.</t>
  </si>
  <si>
    <t xml:space="preserve">EMISSIONS </t>
  </si>
  <si>
    <t>Emissions</t>
  </si>
  <si>
    <t>Non-fuel/energy-related emissions or emissions reductions (e.g. CCS)</t>
  </si>
  <si>
    <t xml:space="preserve">Select the substance and unit from the drop-down menu. Other emissions can be added within the tab 'List' upon request. </t>
  </si>
  <si>
    <t>Specify the Emissions for 2020, 2030 and 2050 with their respective references from up to 5 difference data sources. Please aggregate all sources in the references and sources box at the bottom of 'Data input' tab.</t>
  </si>
  <si>
    <t>OTHER (Optional)</t>
  </si>
  <si>
    <t>Other</t>
  </si>
  <si>
    <t>Extra relevant parameters for specific technologies e.g. charge/discharge time for batteries, efficiency, etc.</t>
  </si>
  <si>
    <t xml:space="preserve">Specify the parameter and unit adding more details in the explanations box below the sub- section. Here, you can specify the relevance of this parameter for the specific technology and references.  </t>
  </si>
  <si>
    <t>You may add one single value in the main reference for 2020 (current) or add values for 2020, 2030 and 2050 with their respective references from up to 5 difference data sources. Please aggregate all sources in the references and sources box at the bottom of 'Data input' tab.</t>
  </si>
  <si>
    <t>REFERENCES AND SOURCES</t>
  </si>
  <si>
    <t>For data values: Add references for each value in their 'Reference' cell (i.e. author and year) and aggregate all references with complete description at the bottom of the 'Data input' tab (in order of importance). If more than 10 references, add other sources under 'Others' box.</t>
  </si>
  <si>
    <t>For complementary data and text: Add all data sources with complete description at the bottom of the 'Data input' tab (in order of importance or mostly used). You may link these references with text in the explanatory boxes. If more than 10 references, add other sources under 'Others' box.</t>
  </si>
  <si>
    <t>UNITS</t>
  </si>
  <si>
    <t>Bln vehicle - km</t>
  </si>
  <si>
    <t>Use this unit to represent transport technologies</t>
  </si>
  <si>
    <t>GWe</t>
  </si>
  <si>
    <t>Gigawatt electrical</t>
  </si>
  <si>
    <t>kton</t>
  </si>
  <si>
    <t>Kiloton</t>
  </si>
  <si>
    <t>Mton</t>
  </si>
  <si>
    <t>Megaton</t>
  </si>
  <si>
    <t>Mton ethene</t>
  </si>
  <si>
    <t>Megaton ethene</t>
  </si>
  <si>
    <t>Mton NH3</t>
  </si>
  <si>
    <t>Megaton Ammonia</t>
  </si>
  <si>
    <t>Mton steel</t>
  </si>
  <si>
    <t>Megaton steel</t>
  </si>
  <si>
    <t>Mvtg</t>
  </si>
  <si>
    <t>Million vehicles</t>
  </si>
  <si>
    <t>PJ</t>
  </si>
  <si>
    <t>PetaJoule</t>
  </si>
  <si>
    <t>CONVERSION FACTORS</t>
  </si>
  <si>
    <t>COMMON CONVERSIONS</t>
  </si>
  <si>
    <r>
      <rPr>
        <sz val="12"/>
        <color theme="1"/>
        <rFont val="Calibri"/>
        <family val="2"/>
        <scheme val="minor"/>
      </rPr>
      <t>1 MJ = 10</t>
    </r>
    <r>
      <rPr>
        <vertAlign val="superscript"/>
        <sz val="12"/>
        <color theme="1"/>
        <rFont val="Calibri"/>
        <family val="2"/>
        <scheme val="minor"/>
      </rPr>
      <t>6</t>
    </r>
    <r>
      <rPr>
        <sz val="12"/>
        <color theme="1"/>
        <rFont val="Calibri"/>
        <family val="2"/>
        <scheme val="minor"/>
      </rPr>
      <t xml:space="preserve"> Joule</t>
    </r>
  </si>
  <si>
    <r>
      <rPr>
        <sz val="12"/>
        <color theme="1"/>
        <rFont val="Calibri"/>
        <family val="2"/>
        <scheme val="minor"/>
      </rPr>
      <t>1 GJ = 10</t>
    </r>
    <r>
      <rPr>
        <vertAlign val="superscript"/>
        <sz val="12"/>
        <color theme="1"/>
        <rFont val="Calibri"/>
        <family val="2"/>
        <scheme val="minor"/>
      </rPr>
      <t>9</t>
    </r>
    <r>
      <rPr>
        <sz val="12"/>
        <color theme="1"/>
        <rFont val="Calibri"/>
        <family val="2"/>
        <scheme val="minor"/>
      </rPr>
      <t xml:space="preserve"> Joule</t>
    </r>
  </si>
  <si>
    <r>
      <rPr>
        <sz val="12"/>
        <color theme="1"/>
        <rFont val="Calibri"/>
        <family val="2"/>
        <scheme val="minor"/>
      </rPr>
      <t>1 TJ = 10</t>
    </r>
    <r>
      <rPr>
        <vertAlign val="superscript"/>
        <sz val="12"/>
        <color theme="1"/>
        <rFont val="Calibri"/>
        <family val="2"/>
        <scheme val="minor"/>
      </rPr>
      <t>12</t>
    </r>
    <r>
      <rPr>
        <sz val="12"/>
        <color theme="1"/>
        <rFont val="Calibri"/>
        <family val="2"/>
        <scheme val="minor"/>
      </rPr>
      <t xml:space="preserve"> Joule</t>
    </r>
  </si>
  <si>
    <r>
      <rPr>
        <sz val="12"/>
        <color theme="1"/>
        <rFont val="Calibri"/>
        <family val="2"/>
        <scheme val="minor"/>
      </rPr>
      <t>1 PJ = 10</t>
    </r>
    <r>
      <rPr>
        <vertAlign val="superscript"/>
        <sz val="12"/>
        <color theme="1"/>
        <rFont val="Calibri"/>
        <family val="2"/>
        <scheme val="minor"/>
      </rPr>
      <t>15</t>
    </r>
    <r>
      <rPr>
        <sz val="12"/>
        <color theme="1"/>
        <rFont val="Calibri"/>
        <family val="2"/>
        <scheme val="minor"/>
      </rPr>
      <t xml:space="preserve"> Joule</t>
    </r>
  </si>
  <si>
    <t>1 MWh = 3,6 GJ</t>
  </si>
  <si>
    <t>1 GWh = 3,6 TJ</t>
  </si>
  <si>
    <t xml:space="preserve">1 TWh = 3,6 PJ </t>
  </si>
  <si>
    <t>OTHER CONVERSIONS</t>
  </si>
  <si>
    <t xml:space="preserve">The International Energy Agency offers a converter for energy units, you can find the converter in the link below: </t>
  </si>
  <si>
    <t>https://www.iea.org/statistics/resources/unitconverter/</t>
  </si>
  <si>
    <t>MONETARY CONVERSIONS</t>
  </si>
  <si>
    <t>If amounts are expresed in other currencies or in euros of another year (e.g. €2016), the amount has to be converted.</t>
  </si>
  <si>
    <r>
      <t xml:space="preserve">A standard method to correct for inflation is to use the </t>
    </r>
    <r>
      <rPr>
        <i/>
        <sz val="12"/>
        <color theme="1"/>
        <rFont val="Calibri"/>
        <family val="2"/>
        <scheme val="minor"/>
      </rPr>
      <t>Harmonised Index of Consumer Prices (HICP) (see below)</t>
    </r>
    <r>
      <rPr>
        <sz val="12"/>
        <color theme="1"/>
        <rFont val="Calibri"/>
        <family val="2"/>
        <scheme val="minor"/>
      </rPr>
      <t xml:space="preserve">. To convert an amount expressed in €2014 to €2017, it has to be multiplied by a factor (HICP 2017/ HICP 2014) = (101,40/99,79) = 1,016. </t>
    </r>
  </si>
  <si>
    <t>Harmonised Index of Consumer Prices (HICP) for the Netherlands:</t>
  </si>
  <si>
    <t>HICP (2015 =100)</t>
  </si>
  <si>
    <t>Statistics Netherlands (CBS), “Consumentenprijzen; Europees geharmoniseerde prijsindex 2015=100”</t>
  </si>
  <si>
    <t>TEMPLATE VERSION - CHANGE LOG</t>
  </si>
  <si>
    <t>Last change date</t>
  </si>
  <si>
    <t>Changes</t>
  </si>
  <si>
    <t>Final version of template</t>
  </si>
  <si>
    <t>Factsheet name in dark blue in the 'Technology Factsheet' tab</t>
  </si>
  <si>
    <t>Change to decimal separator (.) and thousand separator (,)</t>
  </si>
  <si>
    <r>
      <t xml:space="preserve">Fix error in 'Other' section from 'Technology Factsheet' tab: Data input in D77 should come from </t>
    </r>
    <r>
      <rPr>
        <i/>
        <sz val="12"/>
        <color theme="1"/>
        <rFont val="Calibri"/>
        <family val="2"/>
        <scheme val="minor"/>
      </rPr>
      <t xml:space="preserve">Input Data!D87 </t>
    </r>
  </si>
  <si>
    <t>Update all values in the 'Technology Factsheet' tab to 2 decimals</t>
  </si>
  <si>
    <t>FACTSHEET DATA INPUT</t>
  </si>
  <si>
    <t>Please fill-in here all technology option data including detailed references and sources at the bottom.</t>
  </si>
  <si>
    <t>TECHNOLOGY DESCRIPTION</t>
  </si>
  <si>
    <t>Name of technology option</t>
  </si>
  <si>
    <t>Specify here</t>
  </si>
  <si>
    <t>Date of factsheet</t>
  </si>
  <si>
    <t>Please select</t>
  </si>
  <si>
    <t>TRL level 2020</t>
  </si>
  <si>
    <t>Functional Unit</t>
  </si>
  <si>
    <t>Main Source</t>
  </si>
  <si>
    <t>Source 2</t>
  </si>
  <si>
    <t>Source 3</t>
  </si>
  <si>
    <t>Source 4</t>
  </si>
  <si>
    <t>Source 5</t>
  </si>
  <si>
    <t>Reference</t>
  </si>
  <si>
    <t>Context</t>
  </si>
  <si>
    <t>Unit</t>
  </si>
  <si>
    <t>2020 (Current)</t>
  </si>
  <si>
    <t>Please select the region</t>
  </si>
  <si>
    <t>Market share</t>
  </si>
  <si>
    <t>Specify here the market</t>
  </si>
  <si>
    <t>%</t>
  </si>
  <si>
    <t>Specify here (if not specified, value will be 1)</t>
  </si>
  <si>
    <t>Explanation</t>
  </si>
  <si>
    <t>COSTS</t>
  </si>
  <si>
    <t xml:space="preserve">Reference year: €2015 - If amounts are expresed in other currencies or in euros of another year (e.g. €2014), the amount has to be converted. See conversion method in 'READ ME' tab. Costs are per unit of output. </t>
  </si>
  <si>
    <t xml:space="preserve">mln. € / </t>
  </si>
  <si>
    <t>Other costs per year</t>
  </si>
  <si>
    <t>Fixed operational costs per year (excl. fuel costs)</t>
  </si>
  <si>
    <t>Variable costs per year (exc. Fuel costs)</t>
  </si>
  <si>
    <t>Please select based on chosen Functional Unit</t>
  </si>
  <si>
    <t>Costs explanation</t>
  </si>
  <si>
    <t xml:space="preserve">Values expressed as a ratio per unit of main output. Inputs  as positive and outputs as negative. </t>
  </si>
  <si>
    <t>Energy carrier</t>
  </si>
  <si>
    <t>Energy carriers (per unit of main output)</t>
  </si>
  <si>
    <t>Please select main output here</t>
  </si>
  <si>
    <t>Energy in- and Outputs explanation</t>
  </si>
  <si>
    <t>Explain here (e.g. flexible in and out)</t>
  </si>
  <si>
    <t>MATERIAL FLOWS (OPTIONAL)</t>
  </si>
  <si>
    <t>Material flows</t>
  </si>
  <si>
    <t>Material</t>
  </si>
  <si>
    <t>Material flows explanation</t>
  </si>
  <si>
    <t>Explain here</t>
  </si>
  <si>
    <t>EMISSIONS (Non-fuel/energy-related emissions or emissions reductions (e.g. CCS)</t>
  </si>
  <si>
    <t>Substance</t>
  </si>
  <si>
    <t>Emissions explanation</t>
  </si>
  <si>
    <t>Explain here (e.g. emission factors if calculated)</t>
  </si>
  <si>
    <t>OTHER</t>
  </si>
  <si>
    <t>Specify below the other relevant parameters for the specific technology</t>
  </si>
  <si>
    <t>Add here</t>
  </si>
  <si>
    <t>Others</t>
  </si>
  <si>
    <t>Add other sources here</t>
  </si>
  <si>
    <t>TECHNOLOGY FACTSHEET</t>
  </si>
  <si>
    <t>Value and Range</t>
  </si>
  <si>
    <t>-</t>
  </si>
  <si>
    <t>Current</t>
  </si>
  <si>
    <t>−</t>
  </si>
  <si>
    <t>Capacity utlization factor</t>
  </si>
  <si>
    <t>Euro per Functional Unit</t>
  </si>
  <si>
    <t xml:space="preserve">Fixed operational costs per year               (excl. fuel costs) </t>
  </si>
  <si>
    <t>Variable costs per year</t>
  </si>
  <si>
    <t>Main output:</t>
  </si>
  <si>
    <t>Parameter</t>
  </si>
  <si>
    <t xml:space="preserve"> </t>
  </si>
  <si>
    <t>Sectors:</t>
  </si>
  <si>
    <t>Type of Technology:</t>
  </si>
  <si>
    <t>Functional Units Capacity:</t>
  </si>
  <si>
    <t>Functional Units Activity:</t>
  </si>
  <si>
    <t>Variable costs units:</t>
  </si>
  <si>
    <t xml:space="preserve">Energy carriers: </t>
  </si>
  <si>
    <t>Energy Carriers Units:</t>
  </si>
  <si>
    <t>Material flows:</t>
  </si>
  <si>
    <t>Emissions:</t>
  </si>
  <si>
    <t>Emissions Units:</t>
  </si>
  <si>
    <t>ETS</t>
  </si>
  <si>
    <t>Agriculture: Horticulture</t>
  </si>
  <si>
    <t>Biomass</t>
  </si>
  <si>
    <t>Bln vehicle - km/year</t>
  </si>
  <si>
    <t>MWh</t>
  </si>
  <si>
    <t>Ambient heat</t>
  </si>
  <si>
    <t>CH4</t>
  </si>
  <si>
    <t>Non-ETS</t>
  </si>
  <si>
    <t>Agriculture: Other</t>
  </si>
  <si>
    <t>CCS</t>
  </si>
  <si>
    <t>MW</t>
  </si>
  <si>
    <t>PJ/year</t>
  </si>
  <si>
    <t>Biobenzine</t>
  </si>
  <si>
    <t>Add here -&gt;</t>
  </si>
  <si>
    <t>CO2</t>
  </si>
  <si>
    <t>Electricity generation</t>
  </si>
  <si>
    <t>Emission reduction</t>
  </si>
  <si>
    <t>kton/year</t>
  </si>
  <si>
    <t>kWh</t>
  </si>
  <si>
    <t>Biodiesel</t>
  </si>
  <si>
    <t>F-gassen</t>
  </si>
  <si>
    <t>Mton CO2-eq</t>
  </si>
  <si>
    <t>Gas supply</t>
  </si>
  <si>
    <t>Energy saving</t>
  </si>
  <si>
    <t>Mton/year</t>
  </si>
  <si>
    <t>Biofuels</t>
  </si>
  <si>
    <t>N2O</t>
  </si>
  <si>
    <t>Yes</t>
  </si>
  <si>
    <t>Households</t>
  </si>
  <si>
    <t>Renewable</t>
  </si>
  <si>
    <t>Mton ethene/year</t>
  </si>
  <si>
    <t>Biofuels FT</t>
  </si>
  <si>
    <t>Fijn stof PM10</t>
  </si>
  <si>
    <t>No</t>
  </si>
  <si>
    <t>Hydrogen</t>
  </si>
  <si>
    <t>CHP</t>
  </si>
  <si>
    <t>Mton NH3/year</t>
  </si>
  <si>
    <t>Biogas</t>
  </si>
  <si>
    <t>Fijn stof PM2,5</t>
  </si>
  <si>
    <t>Industry: Anorganic chemics</t>
  </si>
  <si>
    <t>Network</t>
  </si>
  <si>
    <t>Mton steel/year</t>
  </si>
  <si>
    <t>Bio-LPG</t>
  </si>
  <si>
    <t>SO2</t>
  </si>
  <si>
    <t>Industry: Chemics</t>
  </si>
  <si>
    <t>Storage</t>
  </si>
  <si>
    <t>Biomass (coferment)</t>
  </si>
  <si>
    <t>NH3</t>
  </si>
  <si>
    <t>NL</t>
  </si>
  <si>
    <t>Industry: Construction</t>
  </si>
  <si>
    <t xml:space="preserve">Electrolysis </t>
  </si>
  <si>
    <t>NMVOS</t>
  </si>
  <si>
    <t>EU</t>
  </si>
  <si>
    <t>Industry: Fertiliser</t>
  </si>
  <si>
    <t>MWth</t>
  </si>
  <si>
    <t>Biomass (high quality)</t>
  </si>
  <si>
    <t>NOx</t>
  </si>
  <si>
    <t>Global</t>
  </si>
  <si>
    <t>Industry: Generic</t>
  </si>
  <si>
    <t>Biomass (manure)</t>
  </si>
  <si>
    <t>Industry: Iron and steel</t>
  </si>
  <si>
    <t>Biomass (starch)</t>
  </si>
  <si>
    <t>Industry: Non ETS</t>
  </si>
  <si>
    <t>Biomass (sugars)</t>
  </si>
  <si>
    <t xml:space="preserve">€ / </t>
  </si>
  <si>
    <t>Industry: Petrochemics</t>
  </si>
  <si>
    <t>Biomass (waste biogenic)</t>
  </si>
  <si>
    <t>Mobile machinery</t>
  </si>
  <si>
    <t>Biomass (wet streams)</t>
  </si>
  <si>
    <t>Refineries</t>
  </si>
  <si>
    <t>Trade, services and utilities</t>
  </si>
  <si>
    <t>Transport</t>
  </si>
  <si>
    <t>Biomass (wood)</t>
  </si>
  <si>
    <t>Bio-waste gases</t>
  </si>
  <si>
    <t>Blast furnace gas</t>
  </si>
  <si>
    <t>CCF gas</t>
  </si>
  <si>
    <t>Chemical residual gas</t>
  </si>
  <si>
    <t>Coal</t>
  </si>
  <si>
    <t>Coke</t>
  </si>
  <si>
    <t>Coke oven gas</t>
  </si>
  <si>
    <t>Coking coal</t>
  </si>
  <si>
    <t>Diesel</t>
  </si>
  <si>
    <t>Electricity</t>
  </si>
  <si>
    <t>Energy content manure</t>
  </si>
  <si>
    <t>Fermentation gas</t>
  </si>
  <si>
    <t>Gasoline</t>
  </si>
  <si>
    <t>Geothermal heat</t>
  </si>
  <si>
    <t>Heat</t>
  </si>
  <si>
    <t>Heavy fuel oil</t>
  </si>
  <si>
    <t>Import electricity</t>
  </si>
  <si>
    <t>Injection coal</t>
  </si>
  <si>
    <t>LPG</t>
  </si>
  <si>
    <t>Natural gas</t>
  </si>
  <si>
    <t>Natural gas feedstock</t>
  </si>
  <si>
    <t>Oil</t>
  </si>
  <si>
    <t>Oil excluding gases</t>
  </si>
  <si>
    <t>Oil raw materials</t>
  </si>
  <si>
    <t>Other bio-oil products</t>
  </si>
  <si>
    <t>Other oil products</t>
  </si>
  <si>
    <t>Residual gases</t>
  </si>
  <si>
    <t>Solar energy</t>
  </si>
  <si>
    <t>Synthetic fuels</t>
  </si>
  <si>
    <t>Uranium</t>
  </si>
  <si>
    <t>Waste (non-biogenic)</t>
  </si>
  <si>
    <t>Wind energy</t>
  </si>
  <si>
    <t>Benzine</t>
  </si>
  <si>
    <t>Coal excluding gases</t>
  </si>
  <si>
    <t>Electricity import</t>
  </si>
  <si>
    <t>Fuel oil</t>
  </si>
  <si>
    <t>High Pressure Steam</t>
  </si>
  <si>
    <t>Hydro</t>
  </si>
  <si>
    <t>Kerosene</t>
  </si>
  <si>
    <t>Oil feedstock</t>
  </si>
  <si>
    <t>Oil products</t>
  </si>
  <si>
    <t>Propane</t>
  </si>
  <si>
    <t>SNG</t>
  </si>
  <si>
    <t>Steam</t>
  </si>
  <si>
    <t>ADD VISUAL REPRESENTATION OF TECHNOLOGY HERE (OPTIONAL)</t>
  </si>
  <si>
    <t>If available, a visual representation of the technology can be placed here (including sources) to complement the technology description.</t>
  </si>
  <si>
    <t>Please note that the image will be placed in Technology Factsheet to be disclosed, other non-relevant images can be placed in the 'Calculations' tab.</t>
  </si>
  <si>
    <t>CHANGE LOG</t>
  </si>
  <si>
    <t>Version:</t>
  </si>
  <si>
    <t>1.1</t>
  </si>
  <si>
    <t>Date:</t>
  </si>
  <si>
    <t>Updates:</t>
  </si>
  <si>
    <t>Visual representation</t>
  </si>
  <si>
    <t>Decimals</t>
  </si>
  <si>
    <t>mln. Euro/Euro</t>
  </si>
  <si>
    <t>Variable costs MWh/PJ/kWh</t>
  </si>
  <si>
    <t>Name of technology option (bigger)</t>
  </si>
  <si>
    <t>ECN part of TNO logo</t>
  </si>
  <si>
    <t>Author name</t>
  </si>
  <si>
    <t>Cell 'Author name' added to the 'Data Input' tab</t>
  </si>
  <si>
    <t>Author</t>
  </si>
  <si>
    <t xml:space="preserve">Source: https://goo.gl/rvWufC </t>
  </si>
  <si>
    <t>Biomass (VFG &amp; FBI)</t>
  </si>
  <si>
    <t>Biomass (wood import)</t>
  </si>
  <si>
    <t>Biomass (wood domestic)</t>
  </si>
  <si>
    <t>Bioethanol</t>
  </si>
  <si>
    <t>BioHFO</t>
  </si>
  <si>
    <t>Biomass (UFO import)</t>
  </si>
  <si>
    <t>Biokerosene</t>
  </si>
  <si>
    <t>Luuk Beurskens</t>
  </si>
  <si>
    <t>EUR/kW</t>
  </si>
  <si>
    <t>Input assumptions on learning rate method for onshore wind energy</t>
  </si>
  <si>
    <t>Input assumptions on learning rate method for offshore wind energy</t>
  </si>
  <si>
    <t>Global deployment</t>
  </si>
  <si>
    <t>Baseline</t>
  </si>
  <si>
    <t>GW</t>
  </si>
  <si>
    <t>Diversified</t>
  </si>
  <si>
    <t>ProRES</t>
  </si>
  <si>
    <t>Global capacity additions</t>
  </si>
  <si>
    <t>GW/year</t>
  </si>
  <si>
    <t>Learning rate</t>
  </si>
  <si>
    <t>High</t>
  </si>
  <si>
    <t>Low</t>
  </si>
  <si>
    <t>Lifetime</t>
  </si>
  <si>
    <t>Years</t>
  </si>
  <si>
    <t>Capital investment cost trajectories of onshore wind turbines (low specific capacity, high hub height)</t>
  </si>
  <si>
    <t>Capital investment cost trajectories of offshore wind turbines (monopole, medium distance to shore)</t>
  </si>
  <si>
    <t>Capital investment costs</t>
  </si>
  <si>
    <t>EUR 2015/kW</t>
  </si>
  <si>
    <t>Min</t>
  </si>
  <si>
    <t>Max</t>
  </si>
  <si>
    <t>O&amp;M costs</t>
  </si>
  <si>
    <r>
      <t>%</t>
    </r>
    <r>
      <rPr>
        <vertAlign val="subscript"/>
        <sz val="10"/>
        <color rgb="FF000000"/>
        <rFont val="Verdana"/>
        <family val="2"/>
      </rPr>
      <t>CAPEX</t>
    </r>
  </si>
  <si>
    <t>Capital investment cost trajectories of onshore wind turbines (medium specific capacity, medium hub height)</t>
  </si>
  <si>
    <t>Capital investment cost trajectories of offshore wind turbines (jacket, medium distance to shore)</t>
  </si>
  <si>
    <t>Capital investment cost trajectories of onshore wind turbines (high specific capacity, low hub height)</t>
  </si>
  <si>
    <t>Capital investment cost trajectories of offshore wind turbines (floating, long distance to shore)</t>
  </si>
  <si>
    <t>Average</t>
  </si>
  <si>
    <t>(estimate)</t>
  </si>
  <si>
    <t>Let op:</t>
  </si>
  <si>
    <t>Beveiliging is van dit worksheet gehaald!</t>
  </si>
  <si>
    <t>Voor WoZ &gt;&gt;</t>
  </si>
  <si>
    <t xml:space="preserve">For 2030, the Climate Agreement introduces 11.5 GW offshore wind and 11,5 GW (49 TWh) offshore wind. </t>
  </si>
  <si>
    <t>Wind Offshore</t>
  </si>
  <si>
    <t>Costs [EUR]</t>
  </si>
  <si>
    <t>Per kW</t>
  </si>
  <si>
    <t>Uncertainty</t>
  </si>
  <si>
    <t>Investment</t>
  </si>
  <si>
    <t>Wind turbine</t>
  </si>
  <si>
    <t>Substructure</t>
  </si>
  <si>
    <t>Intra-array cables</t>
  </si>
  <si>
    <t>Project development</t>
  </si>
  <si>
    <t>Installation costs</t>
  </si>
  <si>
    <t>Grid connection strategy</t>
  </si>
  <si>
    <t>x</t>
  </si>
  <si>
    <t>Total investment costs</t>
  </si>
  <si>
    <t>O&amp;M annually</t>
  </si>
  <si>
    <t>Bron:</t>
  </si>
  <si>
    <t>Cost Evaluation of North Sea Offshore Wind Post 2030</t>
  </si>
  <si>
    <t>On behalf of the North Sea Wind Power Hub Consortium</t>
  </si>
  <si>
    <t>E.C.M. Ruijgrok PhD, E.J. van Druten MSc, B.H. Bulder MSc (ECN part of TNO)</t>
  </si>
  <si>
    <t>4 February 2019</t>
  </si>
  <si>
    <t>https://northseawindpowerhub.eu/wp-content/uploads/2019/02/112522-19-001.830-rapd-report-Cost-Evaluation-of-North-Sea-Offshore-Wind....pdf</t>
  </si>
  <si>
    <t>Offshore area</t>
  </si>
  <si>
    <t>Distance to port</t>
  </si>
  <si>
    <t>Cable lenght</t>
  </si>
  <si>
    <t>Wave height</t>
  </si>
  <si>
    <t>Water depth</t>
  </si>
  <si>
    <t>name</t>
  </si>
  <si>
    <t>[km]</t>
  </si>
  <si>
    <t>[m]</t>
  </si>
  <si>
    <t>a</t>
  </si>
  <si>
    <t>b</t>
  </si>
  <si>
    <t>c</t>
  </si>
  <si>
    <t>d</t>
  </si>
  <si>
    <t>e</t>
  </si>
  <si>
    <t>f</t>
  </si>
  <si>
    <t>g</t>
  </si>
  <si>
    <t>Note that these data need to be replaced by REAL data (these are estimates)</t>
  </si>
  <si>
    <t>Turbine</t>
  </si>
  <si>
    <t>Uncertainty range</t>
  </si>
  <si>
    <t>Depends on water depth</t>
  </si>
  <si>
    <t>Ref. depth</t>
  </si>
  <si>
    <t>Total investment costs [EUR/kW]</t>
  </si>
  <si>
    <t>Av</t>
  </si>
  <si>
    <t>Av [EUR/kW/yr]</t>
  </si>
  <si>
    <t>Range</t>
  </si>
  <si>
    <t>min</t>
  </si>
  <si>
    <t>av</t>
  </si>
  <si>
    <t>max</t>
  </si>
  <si>
    <t>Final result</t>
  </si>
  <si>
    <t>Intermediate calculation result</t>
  </si>
  <si>
    <t>Start of the calculation</t>
  </si>
  <si>
    <t>https://gwec.net/global-wind-report-2021</t>
  </si>
  <si>
    <t>https://www.cbs.nl/nl-nl/cijfers/detail/82610NED</t>
  </si>
  <si>
    <t>For 2020: 20 years. For 2030 and 2050: 30 years</t>
  </si>
  <si>
    <t>https://zoek.officielebekendmakingen.nl/blg-961238</t>
  </si>
  <si>
    <t>Noordzee Energie Outlook, DNV, Hans Cleijne, Mats de Ronde, Martijn Duvoort, Willem de Kleuver, Jillis Raadschelders, september 2020</t>
  </si>
  <si>
    <t>CBS, 2021</t>
  </si>
  <si>
    <t>https://www.rijksoverheid.nl/documenten/kamerstukken/2019/04/05/kamerbrief-over-de-voortgang-uitvoering-routekaart-windenergie-op-zee-2030</t>
  </si>
  <si>
    <t>Kamerbrief over de voortgang uitvoering routekaart windenergie op zee 2030, Minister Wiebes (EZK), 5 april 2019</t>
  </si>
  <si>
    <t>72 GW</t>
  </si>
  <si>
    <t>38 GW</t>
  </si>
  <si>
    <t>DNV 2020, scenario still dependent on imports</t>
  </si>
  <si>
    <t>DNV 2020, scenario for self-support</t>
  </si>
  <si>
    <t>https://www.klimaatakkoord.nl/elektriciteit</t>
  </si>
  <si>
    <t>Klimaatakkoord, afspraken voor elektriciteit</t>
  </si>
  <si>
    <t>Klimaatakkoord, 2019</t>
  </si>
  <si>
    <t>Pathways to potential cost reductions for offshore wind energy</t>
  </si>
  <si>
    <t>TNO: B.H. Bulder, S. Krishna Swamy, P.M.J. Warnaar</t>
  </si>
  <si>
    <t>BLIX Consultancy: I.D. Maassen van den Brink, M.L. de la Vieter</t>
  </si>
  <si>
    <t>January 2021</t>
  </si>
  <si>
    <t>https://www.topsectorenergie.nl/sites/default/files/uploads/Wind%20op%20Zee/Documenten/20210125_RAP_Pathways_to_potential_cost_reduction_offshore_wind_energy_F03.pdf</t>
  </si>
  <si>
    <t xml:space="preserve">Excluding export cable </t>
  </si>
  <si>
    <t>and offshore substation</t>
  </si>
  <si>
    <t>Jaar</t>
  </si>
  <si>
    <t>Full load 
hours [hrs/yr]</t>
  </si>
  <si>
    <t>Economic lifetime [yr]</t>
  </si>
  <si>
    <t>Monetary year</t>
  </si>
  <si>
    <t>Bron</t>
  </si>
  <si>
    <t>EUR2020</t>
  </si>
  <si>
    <t>TNO 2021</t>
  </si>
  <si>
    <t>reduction</t>
  </si>
  <si>
    <t>investment</t>
  </si>
  <si>
    <t>fix OM</t>
  </si>
  <si>
    <t>var OM</t>
  </si>
  <si>
    <t>2020-2030</t>
  </si>
  <si>
    <t>2020-2040</t>
  </si>
  <si>
    <t>TNO 2021, JRC 2018</t>
  </si>
  <si>
    <t>Including export cable</t>
  </si>
  <si>
    <t>CAPEX
[€/kW]</t>
  </si>
  <si>
    <t>Fixed O&amp;M [€/kW]</t>
  </si>
  <si>
    <t>Variable O&amp;M  [€/kWh]</t>
  </si>
  <si>
    <t>CONVERSION</t>
  </si>
  <si>
    <t>TO EUR 2015</t>
  </si>
  <si>
    <t>100 EUR2015 =</t>
  </si>
  <si>
    <t>Factor for multiplication:</t>
  </si>
  <si>
    <t xml:space="preserve"> To convert an amount expressed in €2014 to €2017, it has to be multiplied by a factor (HICP 2017/ HICP 2014) = (101,40/99,79) = 1,016. </t>
  </si>
  <si>
    <t>EUR2015</t>
  </si>
  <si>
    <t>Capex 
Min</t>
  </si>
  <si>
    <t>Capex 
Max</t>
  </si>
  <si>
    <t>FOM 
Min</t>
  </si>
  <si>
    <t>FOM 
Max</t>
  </si>
  <si>
    <t>VOM 
Min</t>
  </si>
  <si>
    <t>VOM 
Max</t>
  </si>
  <si>
    <t>Ranges following from the lower and higher variants:</t>
  </si>
  <si>
    <t>CAPEX AND O&amp;M ARE THE SAME</t>
  </si>
  <si>
    <t>Source: WindEurope ETIP underlying data</t>
  </si>
  <si>
    <t>The data in the tables below have been borrowed from a separate memo (Beurskens, August 2021) and here also the data ranges and conversion to EUR2015 are calculated.</t>
  </si>
  <si>
    <t>Combining data for input sheet:</t>
  </si>
  <si>
    <t>2020:</t>
  </si>
  <si>
    <t>mln. € / MW</t>
  </si>
  <si>
    <t>mln. € / MWh</t>
  </si>
  <si>
    <t>Max. est.</t>
  </si>
  <si>
    <t>Min. est.</t>
  </si>
  <si>
    <t>2030:</t>
  </si>
  <si>
    <t>2050:</t>
  </si>
  <si>
    <t>10 MW (2020)</t>
  </si>
  <si>
    <t>20 MW (2030+)</t>
  </si>
  <si>
    <t>Old (2019) values):</t>
  </si>
  <si>
    <t>CAPEX
[EUR/MW]</t>
  </si>
  <si>
    <t>Factor 1000 to arrive at MEUR/MW.</t>
  </si>
  <si>
    <t>Fixed O&amp;M [MEUR/MW]</t>
  </si>
  <si>
    <t>Variable O&amp;M  [MEUR/MWh]</t>
  </si>
  <si>
    <t>https://northseawindpowerhub.eu/sites/northseawindpowerhub.eu/files/media/document/Cost-Evaluation-of-North-Sea-Offshore-Wind-1.pdf</t>
  </si>
  <si>
    <t>Update Aug 2021:</t>
  </si>
  <si>
    <t>CBS, Hernieuwbare elektriciteit; productie en vermogen, 2021</t>
  </si>
  <si>
    <t>Global Wind Report 2021, GWEC, 2021,</t>
  </si>
  <si>
    <t>Technology pathways in decarbonisation scenarios</t>
  </si>
  <si>
    <t>ASSET (Advanced System Studies for Energy Transition) project</t>
  </si>
  <si>
    <t>Alessia De Vita (E3Modelling),   Izabela Kielichowska (Ecofys),  Pavla  Mandatowa (Tractebel)</t>
  </si>
  <si>
    <t>July 2018</t>
  </si>
  <si>
    <t>https://ec.europa.eu/energy/sites/ener/files/documents/2018_06_27_technology_pathways_-_finalreportmain2.pdf</t>
  </si>
  <si>
    <t>ECN-TNO 2019: Ruijgrok, van Druten, Bulder, ‘Cost Evaluation of North Sea Offshore Wind Post 2030’, ECN-TNO, 2019, https://northseawindpowerhub.eu/sites/northseawindpowerhub.eu/files/media/document/Cost-Evaluation-of-North-Sea-Offshore-Wind-1.pdf</t>
  </si>
  <si>
    <t>Global Wind Report 2021, GWEC, 2021, https://gwec.net/global-wind-report-2021</t>
  </si>
  <si>
    <t>CBS, Hernieuwbare elektriciteit; productie en vermogen, 2021 https://www.cbs.nl/nl-nl/cijfers/detail/82610NED</t>
  </si>
  <si>
    <t>Noordzee Energie Outlook, DNV, Hans Cleijne, Mats de Ronde, Martijn Duvoort, Willem de Kleuver, Jillis Raadschelders, september 2020 https://zoek.officielebekendmakingen.nl/blg-961238</t>
  </si>
  <si>
    <t>Klimaatakkoord, afspraken voor elektriciteit https://www.klimaatakkoord.nl/elektriciteit</t>
  </si>
  <si>
    <t>Pathways to potential cost reductions for offshore wind energy https://www.topsectorenergie.nl/sites/default/files/uploads/Wind%20op%20Zee/Documenten/20210125_RAP_Pathways_to_potential_cost_reduction_offshore_wind_energy_F03.pdf</t>
  </si>
  <si>
    <t>Technology pathways in decarbonisation scenarios https://ec.europa.eu/energy/sites/ener/files/documents/2018_06_27_technology_pathways_-_finalreportmain2.pdf</t>
  </si>
  <si>
    <t>CBS 2021, Hernieuwbare elektriciteit; productie en vermogen, 2021 , https://www.cbs.nl/nl-nl/cijfers/detail/82610NED</t>
  </si>
  <si>
    <t>DNV 2020, Noordzee Energie Outlook, DNV, Hans Cleijne, Mats de Ronde, Martijn Duvoort, Willem de Kleuver, Jillis Raadschelders, september 2020, https://zoek.officielebekendmakingen.nl/blg-961238</t>
  </si>
  <si>
    <t>Klimaatakkoord, afspraken voor elektriciteit, https://www.klimaatakkoord.nl/elektriciteit</t>
  </si>
  <si>
    <t>Rijksoverheid, 2021, https://www.windopzee.nl</t>
  </si>
  <si>
    <t>Electricity Generation Costs (2020)</t>
  </si>
  <si>
    <t>Department for Business, Energy &amp; Industry Strategy</t>
  </si>
  <si>
    <t>Report and spreadsheet on technical and cost assumptions</t>
  </si>
  <si>
    <t>United Kingdom, August 2020</t>
  </si>
  <si>
    <t xml:space="preserve">https://www.gov.uk/government/publications/beis-electricity-generation-costs-2020 </t>
  </si>
  <si>
    <t xml:space="preserve">Electricity Generation Costs (2020) https://www.gov.uk/government/publications/beis-electricity-generation-costs-2020 </t>
  </si>
  <si>
    <t xml:space="preserve">BEIS 2020, Electricity Generation Costs (2020) , https://www.gov.uk/government/publications/beis-electricity-generation-costs-2020 </t>
  </si>
  <si>
    <t>ASSET 2018, Technology pathways in decarbonisation scenarios, https://ec.europa.eu/energy/sites/ener/files/documents/2018_06_27_technology_pathways_-_finalreportmain2.pdf</t>
  </si>
  <si>
    <t xml:space="preserve">WindEurope (2021) Getting fit for 55 and set for 2050, Electrifying Europe with wind energy, ETIP Wind, WindEurope, June 2021, https://etipwind.eu/publications/getting-fit-for-55 </t>
  </si>
  <si>
    <t>JRC 2018, Cost development of low carbon energy technologies: Scenario-based cost trajectories to 2050, 2017 edition, Tsiropoulos, I., Tarvydas, D. and Zucker, A., https://publications.jrc.ec.europa.eu/repository/handle/JRC109894</t>
  </si>
  <si>
    <t>TNO 2021, Pathways to potential cost reductions for offshore wind energy, Bulder, Krishna Swamy, Warnaar, Maassen van den Brink, de la Vieter, January 2021, https://www.topsectorenergie.nl/sites/default/files/uploads/Wind%20op%20Zee/Documenten/20210125_RAP_Pathways_to_potential_cost_reduction_offshore_wind_energy_F03.pdf</t>
  </si>
  <si>
    <t>Old values (2019 version):</t>
  </si>
  <si>
    <t>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t>
  </si>
  <si>
    <t>4735 hrs/year according to TNO (2021)</t>
  </si>
  <si>
    <t>108 GW</t>
  </si>
  <si>
    <t>180 GW</t>
  </si>
  <si>
    <t>DNV 2020, technical optimisation</t>
  </si>
  <si>
    <t>DNV 2020, economical optimisation</t>
  </si>
  <si>
    <t>DNV 2020, economical optimisation potential</t>
  </si>
  <si>
    <t xml:space="preserve">The cost figures mentioned here refer to wind farm zone IJmuiden Ver (70 km from shore, 100 km from grid) in the North Sea with a water depth of around 40 m. For investment costs, two figures are given: the difference lies in the costs for the (DC) power export cable and the offshore power substation: the first value includes these costs, the second (in parentheses) excludes them. All figures derive from TNO (2021), completed with assumptions where relevant. Development costs are included (based on the Dutch situation). For the year 2020, a virtual but realistic wind turbine (10 MW turbine with rotor diameter of 193 m, hub at 126.5 m) is assessed; for 2030, data have been based on further upscaling (20 MW turbine with rotor diameter of 290 m, hub at 175 m). For the year 2050, a 8% cost reduction (relative to 2030) is assumed for investment cost and fixed and variable costs are based on JRC (2018) and TNO (2021). Other reports mention cost declines that are even stronger: ASSET (2018) and ETIP Wind/WindEurope (2021) and BEIS (2020), for example. The offshore wind full load hours of 4735 hrs/year are based on the 2030 value from TNO (2021) and these are assumed to remain unchanged in the period 2030 - 2050 (note that, based on this figure, the 49 TWh/year by 2030 can be met from less than the 11.5 GW that are mentioned in Dutch policy documents). Assumptions on economic lifetime (30 years from 2030 onwards) further lower the electricity generation costs. The data ranges in the cost parameters refer among others to the distance to shore and consequently to the water depth. Deeper water results in more expensive foundations. The geographical scope of this range is not further specified here. </t>
  </si>
  <si>
    <t>Offshore wind power is a mature technology, deployed mainly in Europe and Asia. To produce more power against lower costs, wind turbine rotors have grown significantly over the past decades. The larger the diameter of a wind turbine rotor, the larger the swept area, which increases quadratically with the length of a blade. This makes upscaling both technically and economically attractive. The issue of landscape integration for onshore wind is an important barrier, which is much less relevant for offshore wind power. On the other hand, for offshore wind the impact on the marine environment is a point of attention. Offshore wind power benefits from economies of scale by increasing wind turbine capacity. Another offshore advantage is that maritime wind speeds on average are higher than continental wind speeds. Offshore wind turbines are combined in large wind parks, and three main approaches exist for locating the offshore wind turbines: attached to the seabed through a monopile, through a tripod or similar construction, or floating. For the typical Dutch North Sea circumstances, monopiles are commonly used. In offshore wind turbines, just like onshore, the turbine blades are driving a hub attached to an electric generator, located in the nacelle. The electricity is led to a power substation, from where the undersea cable is connected to the onshore electricity grid. The connection is often very long, from a few kilometers to several tens of kilometers, or above 100. Besides water depth and distance to shore, operation and maintenance costs are relatively high for offshore wind power, making maintenance concepts and strategies an important aspect of offshore wind power operation. The yield of wind turbines depends on the average annual wind conditions.</t>
  </si>
  <si>
    <r>
      <t xml:space="preserve">For 2020, the offshore wind realisation according to CBS is given. For 2030, the Climate agreement specifies that 49 TWh should be generated from offshore wind annually, translating into 11,5 GW (Klimaatakkoord 2019). The report </t>
    </r>
    <r>
      <rPr>
        <i/>
        <sz val="11"/>
        <rFont val="Calibri"/>
        <family val="2"/>
      </rPr>
      <t>Noordzee Energie Outlook</t>
    </r>
    <r>
      <rPr>
        <sz val="11"/>
        <rFont val="Calibri"/>
        <family val="2"/>
      </rPr>
      <t xml:space="preserve"> (DNV, 2020) sketches two pathways to 2050: one in which renewable electricity import will still be needed (32 GW offshore wind in 2050, 170 TWh) and one in which the Netherlands could be self-sufficient in renewable electricity by 2050. The latter scenario assumes 72 GW (325 TWh) offshore wind by 2050. The potential for offshore wind on the Dutch continental plateau is even larger: 108 GW when economical optimisation is applied (6 MW/km2), and 180 GW based on technical optimisation (10 MW/km2), accepting higher losses and higher costs (DNV, 2020). For the potential the economical optimum is selected: 108 GW. Assumed turbine capacities are 10 MW in 2020 and 20 MW for the period after 2030. From 2030 onwards, lifetime for offshore wind power is estimated 30 years, increasing from 20 years in 2020 (Bulder 2021)</t>
    </r>
  </si>
  <si>
    <t>kW</t>
  </si>
  <si>
    <t>€ / kW</t>
  </si>
  <si>
    <t>Instructions:</t>
  </si>
  <si>
    <t>1) make use of the long description to summarize the technology description for ESDL; 2) mention the boundaries of technology potential and market share, if any (see 'context' session: range D22:E26 in this tab)</t>
  </si>
  <si>
    <t>Short Description for ESDL</t>
  </si>
  <si>
    <t>Offshore wind power is a mature technology, deployed mainly in Europe and Asia. To produce more power against lower costs, wind turbine rotors have grown significantly over the past decades.</t>
  </si>
  <si>
    <t>Date</t>
  </si>
  <si>
    <t>Old</t>
  </si>
  <si>
    <t>New</t>
  </si>
  <si>
    <t>Comment</t>
  </si>
  <si>
    <t xml:space="preserve">Capacity value </t>
  </si>
  <si>
    <t>Potential unit</t>
  </si>
  <si>
    <t>2020 value chosen</t>
  </si>
  <si>
    <t>Technical lifetime</t>
  </si>
  <si>
    <t>Costs unit</t>
  </si>
  <si>
    <t>For comparisson purposes, based on sources. Updated also in the Technology Factsheet tab</t>
  </si>
  <si>
    <t>Investments costs 2020</t>
  </si>
  <si>
    <t>Investments costs 2030</t>
  </si>
  <si>
    <t>Investments costs 2050</t>
  </si>
  <si>
    <t>Investment costs min and max values</t>
  </si>
  <si>
    <t>Changed them to € / kW</t>
  </si>
  <si>
    <t>Operational costs per year 2020</t>
  </si>
  <si>
    <t>Operational costs per year 2030</t>
  </si>
  <si>
    <t>Operational costs per year 2050</t>
  </si>
  <si>
    <t>Operational costs min and max values</t>
  </si>
  <si>
    <t>Variable costs per year 2020</t>
  </si>
  <si>
    <t>Variable costs per year 2030</t>
  </si>
  <si>
    <t>Variable costs per year 2050</t>
  </si>
  <si>
    <t>Variable costs min and max values</t>
  </si>
  <si>
    <t>Changed them to € / kWh</t>
  </si>
  <si>
    <t xml:space="preserve">Costs decimals in factsheets </t>
  </si>
  <si>
    <t>Also changed source 2 value to numeric value</t>
  </si>
  <si>
    <t>Potential value 2050</t>
  </si>
  <si>
    <t>Also changed other sources to numeric values</t>
  </si>
  <si>
    <t>2.27 (1.43)</t>
  </si>
  <si>
    <t>2.40 (1.62)</t>
  </si>
  <si>
    <t>2.21 (1.49)</t>
  </si>
  <si>
    <t>Chose the highest based on JRC costs comparisson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</si>
</sst>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 #,##0.00_ ;_ * \-#,##0.00_ ;_ * &quot;-&quot;??_ ;_ @_ "/>
    <numFmt numFmtId="164" formatCode="_ \ \ \ \ #,##0.00_ ;_ \ \ \ \ \-#,##0.00_ ;_ \ \ \ \ &quot;-&quot;??_ ;_ @_ "/>
    <numFmt numFmtId="165" formatCode="_ \ #,##0.00_ ;_ \ \-#,##0.00_ ;_ \ &quot;-&quot;??_ ;_ @_ "/>
    <numFmt numFmtId="166" formatCode="0.0"/>
    <numFmt numFmtId="167" formatCode="_ * #,##0.0000_ ;_ * \-#,##0.0000_ ;_ * &quot;-&quot;??_ ;_ @_ "/>
    <numFmt numFmtId="168" formatCode="_ * #,##0.000_ ;_ * \-#,##0.000_ ;_ * &quot;-&quot;??_ ;_ @_ "/>
    <numFmt numFmtId="169" formatCode="_ * #,##0.0000000_ ;_ * \-#,##0.0000000_ ;_ * &quot;-&quot;??_ ;_ @_ "/>
    <numFmt numFmtId="170" formatCode="_ * #,##0.0_ ;_ * \-#,##0.0_ ;_ * &quot;-&quot;??_ ;_ @_ "/>
    <numFmt numFmtId="171" formatCode="_ \ \ \ \ #,##0.0_ ;_ \ \ \ \ \-#,##0.0_ ;_ \ \ \ \ &quot;-&quot;??_ ;_ @_ "/>
    <numFmt numFmtId="172" formatCode="0.0000"/>
    <numFmt numFmtId="173" formatCode="0.000"/>
    <numFmt numFmtId="174" formatCode="0.000000"/>
    <numFmt numFmtId="175" formatCode="_ * #,##0.000000_ ;_ * \-#,##0.000000_ ;_ * &quot;-&quot;??_ ;_ @_ "/>
    <numFmt numFmtId="176" formatCode="_ \ \ \ \ #,##0.0000_ ;_ \ \ \ \ \-#,##0.0000_ ;_ \ \ \ \ &quot;-&quot;??_ ;_ @_ "/>
    <numFmt numFmtId="177" formatCode="_ * #,##0_ ;_ * \-#,##0_ ;_ * &quot;-&quot;??_ ;_ @_ "/>
    <numFmt numFmtId="178" formatCode="_ \ \ \ \ #,##0_ ;_ \ \ \ \ \-#,##0_ ;_ \ \ \ \ &quot;-&quot;??_ ;_ @_ "/>
  </numFmts>
  <fonts count="66" x14ac:knownFonts="1">
    <font>
      <sz val="12"/>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Calibri"/>
      <family val="2"/>
    </font>
    <font>
      <sz val="12"/>
      <color theme="1"/>
      <name val="Calibri"/>
      <family val="2"/>
    </font>
    <font>
      <b/>
      <sz val="12"/>
      <color theme="1"/>
      <name val="Calibri"/>
      <family val="2"/>
    </font>
    <font>
      <i/>
      <sz val="12"/>
      <color rgb="FFFF0000"/>
      <name val="Calibri"/>
      <family val="2"/>
      <scheme val="minor"/>
    </font>
    <font>
      <sz val="14"/>
      <color theme="1"/>
      <name val="Calibri"/>
      <family val="2"/>
      <scheme val="minor"/>
    </font>
    <font>
      <b/>
      <u/>
      <sz val="16"/>
      <color theme="1"/>
      <name val="Calibri"/>
      <family val="2"/>
      <scheme val="minor"/>
    </font>
    <font>
      <i/>
      <sz val="14"/>
      <color theme="1"/>
      <name val="Calibri"/>
      <family val="2"/>
      <scheme val="minor"/>
    </font>
    <font>
      <sz val="12"/>
      <color theme="1" tint="0.499984740745262"/>
      <name val="Calibri"/>
      <family val="2"/>
    </font>
    <font>
      <b/>
      <sz val="12"/>
      <color theme="1"/>
      <name val="Calibri"/>
      <family val="2"/>
      <scheme val="minor"/>
    </font>
    <font>
      <i/>
      <sz val="11"/>
      <color theme="1" tint="0.499984740745262"/>
      <name val="Calibri"/>
      <family val="2"/>
    </font>
    <font>
      <b/>
      <sz val="14"/>
      <color theme="1"/>
      <name val="Calibri"/>
      <family val="2"/>
      <scheme val="minor"/>
    </font>
    <font>
      <sz val="10"/>
      <color theme="1"/>
      <name val="Calibri"/>
      <family val="2"/>
      <scheme val="minor"/>
    </font>
    <font>
      <i/>
      <sz val="12"/>
      <color theme="1"/>
      <name val="Calibri"/>
      <family val="2"/>
      <scheme val="minor"/>
    </font>
    <font>
      <i/>
      <u/>
      <sz val="12"/>
      <color theme="1"/>
      <name val="Calibri"/>
      <family val="2"/>
    </font>
    <font>
      <b/>
      <sz val="12"/>
      <name val="Calibri"/>
      <family val="2"/>
    </font>
    <font>
      <sz val="12"/>
      <color rgb="FFFF0000"/>
      <name val="Calibri"/>
      <family val="2"/>
    </font>
    <font>
      <sz val="12"/>
      <name val="Calibri"/>
      <family val="2"/>
      <scheme val="minor"/>
    </font>
    <font>
      <sz val="12"/>
      <color rgb="FFFF0000"/>
      <name val="Calibri"/>
      <family val="2"/>
      <scheme val="minor"/>
    </font>
    <font>
      <sz val="11"/>
      <color rgb="FFFF0000"/>
      <name val="Calibri"/>
      <family val="2"/>
      <scheme val="minor"/>
    </font>
    <font>
      <u/>
      <sz val="12"/>
      <color theme="10"/>
      <name val="Calibri"/>
      <family val="2"/>
      <scheme val="minor"/>
    </font>
    <font>
      <sz val="11"/>
      <name val="Calibri"/>
      <family val="2"/>
      <scheme val="minor"/>
    </font>
    <font>
      <vertAlign val="subscript"/>
      <sz val="12"/>
      <color theme="1"/>
      <name val="Calibri"/>
      <family val="2"/>
      <scheme val="minor"/>
    </font>
    <font>
      <sz val="12"/>
      <color rgb="FF000000"/>
      <name val="Calibri"/>
      <family val="2"/>
      <scheme val="minor"/>
    </font>
    <font>
      <vertAlign val="superscript"/>
      <sz val="12"/>
      <color theme="1"/>
      <name val="Calibri"/>
      <family val="2"/>
      <scheme val="minor"/>
    </font>
    <font>
      <b/>
      <u/>
      <sz val="12"/>
      <color theme="1"/>
      <name val="Calibri"/>
      <family val="2"/>
      <scheme val="minor"/>
    </font>
    <font>
      <b/>
      <sz val="14"/>
      <color theme="1"/>
      <name val="Calibri"/>
      <family val="2"/>
    </font>
    <font>
      <sz val="12"/>
      <color theme="1"/>
      <name val="Calibri"/>
      <family val="2"/>
      <scheme val="minor"/>
    </font>
    <font>
      <i/>
      <sz val="12"/>
      <color theme="1" tint="0.499984740745262"/>
      <name val="Calibri"/>
      <family val="2"/>
      <scheme val="minor"/>
    </font>
    <font>
      <b/>
      <sz val="11"/>
      <color theme="1"/>
      <name val="Calibri"/>
      <family val="2"/>
      <scheme val="minor"/>
    </font>
    <font>
      <b/>
      <sz val="11"/>
      <color theme="1"/>
      <name val="Calibri"/>
      <family val="2"/>
    </font>
    <font>
      <sz val="11"/>
      <color theme="1"/>
      <name val="Calibri"/>
      <family val="2"/>
    </font>
    <font>
      <sz val="11"/>
      <name val="Calibri"/>
      <family val="2"/>
    </font>
    <font>
      <i/>
      <sz val="11"/>
      <color theme="1" tint="0.499984740745262"/>
      <name val="Calibri"/>
      <family val="2"/>
      <scheme val="minor"/>
    </font>
    <font>
      <i/>
      <sz val="11"/>
      <color rgb="FFFF0000"/>
      <name val="Calibri"/>
      <family val="2"/>
      <scheme val="minor"/>
    </font>
    <font>
      <i/>
      <sz val="11"/>
      <name val="Calibri"/>
      <family val="2"/>
      <scheme val="minor"/>
    </font>
    <font>
      <i/>
      <sz val="12"/>
      <color rgb="FFFF0000"/>
      <name val="Calibri"/>
      <family val="2"/>
    </font>
    <font>
      <i/>
      <sz val="10"/>
      <color rgb="FFFF0000"/>
      <name val="Calibri"/>
      <family val="2"/>
      <scheme val="minor"/>
    </font>
    <font>
      <sz val="12"/>
      <color rgb="FFFF0000"/>
      <name val="Times New Roman"/>
      <family val="1"/>
    </font>
    <font>
      <sz val="11"/>
      <color theme="0"/>
      <name val="Calibri"/>
      <family val="2"/>
      <scheme val="minor"/>
    </font>
    <font>
      <b/>
      <sz val="12"/>
      <name val="Calibri"/>
      <family val="2"/>
      <scheme val="minor"/>
    </font>
    <font>
      <sz val="14"/>
      <name val="Calibri"/>
      <family val="2"/>
      <scheme val="minor"/>
    </font>
    <font>
      <i/>
      <sz val="10"/>
      <color rgb="FFFF0000"/>
      <name val="Calibri"/>
      <family val="2"/>
    </font>
    <font>
      <i/>
      <sz val="12"/>
      <name val="Calibri"/>
      <family val="2"/>
      <scheme val="minor"/>
    </font>
    <font>
      <sz val="8"/>
      <color rgb="FF000000"/>
      <name val="Arial"/>
      <family val="2"/>
    </font>
    <font>
      <sz val="8"/>
      <color rgb="FF333333"/>
      <name val="Arial"/>
      <family val="2"/>
    </font>
    <font>
      <b/>
      <i/>
      <sz val="12"/>
      <color theme="1"/>
      <name val="Calibri"/>
      <family val="2"/>
      <scheme val="minor"/>
    </font>
    <font>
      <b/>
      <i/>
      <u/>
      <sz val="12"/>
      <color theme="1"/>
      <name val="Calibri"/>
      <family val="2"/>
      <scheme val="minor"/>
    </font>
    <font>
      <b/>
      <sz val="18"/>
      <color theme="0"/>
      <name val="Calibri"/>
      <family val="2"/>
    </font>
    <font>
      <b/>
      <sz val="16"/>
      <color theme="1"/>
      <name val="Calibri"/>
      <family val="2"/>
      <scheme val="minor"/>
    </font>
    <font>
      <b/>
      <sz val="10"/>
      <color rgb="FFFFFFFF"/>
      <name val="Verdana"/>
      <family val="2"/>
    </font>
    <font>
      <sz val="10"/>
      <color rgb="FF000000"/>
      <name val="Verdana"/>
      <family val="2"/>
    </font>
    <font>
      <vertAlign val="subscript"/>
      <sz val="10"/>
      <color rgb="FF000000"/>
      <name val="Verdana"/>
      <family val="2"/>
    </font>
    <font>
      <i/>
      <sz val="11"/>
      <color rgb="FFFF0000"/>
      <name val="Calibri"/>
      <family val="2"/>
    </font>
    <font>
      <i/>
      <sz val="11"/>
      <name val="Calibri"/>
      <family val="2"/>
    </font>
    <font>
      <i/>
      <sz val="11"/>
      <color rgb="FF00B050"/>
      <name val="Calibri"/>
      <family val="2"/>
      <scheme val="minor"/>
    </font>
    <font>
      <sz val="12"/>
      <color theme="4"/>
      <name val="Calibri"/>
      <family val="2"/>
      <scheme val="minor"/>
    </font>
    <font>
      <b/>
      <sz val="16"/>
      <color theme="4"/>
      <name val="Calibri"/>
      <family val="2"/>
      <scheme val="minor"/>
    </font>
  </fonts>
  <fills count="18">
    <fill>
      <patternFill patternType="none"/>
    </fill>
    <fill>
      <patternFill patternType="gray125"/>
    </fill>
    <fill>
      <patternFill patternType="solid">
        <fgColor indexed="65"/>
        <bgColor indexed="64"/>
      </patternFill>
    </fill>
    <fill>
      <patternFill patternType="solid">
        <fgColor rgb="FFE5E5E5"/>
        <bgColor indexed="64"/>
      </patternFill>
    </fill>
    <fill>
      <patternFill patternType="solid">
        <fgColor rgb="FFFFFFFF"/>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rgb="FF73FDD6"/>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theme="4" tint="-0.499984740745262"/>
        <bgColor indexed="64"/>
      </patternFill>
    </fill>
    <fill>
      <patternFill patternType="solid">
        <fgColor rgb="FF4BACC6"/>
        <bgColor indexed="64"/>
      </patternFill>
    </fill>
    <fill>
      <patternFill patternType="solid">
        <fgColor rgb="FFA5D5E2"/>
        <bgColor indexed="64"/>
      </patternFill>
    </fill>
    <fill>
      <patternFill patternType="solid">
        <fgColor rgb="FFD2EAF1"/>
        <bgColor indexed="64"/>
      </patternFill>
    </fill>
    <fill>
      <patternFill patternType="solid">
        <fgColor rgb="FFFFC000"/>
        <bgColor indexed="64"/>
      </patternFill>
    </fill>
    <fill>
      <patternFill patternType="solid">
        <fgColor theme="4" tint="0.79998168889431442"/>
        <bgColor indexed="64"/>
      </patternFill>
    </fill>
  </fills>
  <borders count="71">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auto="1"/>
      </right>
      <top style="thin">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style="medium">
        <color indexed="64"/>
      </bottom>
      <diagonal/>
    </border>
    <border>
      <left/>
      <right style="medium">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thin">
        <color auto="1"/>
      </left>
      <right/>
      <top style="medium">
        <color auto="1"/>
      </top>
      <bottom/>
      <diagonal/>
    </border>
    <border>
      <left/>
      <right style="medium">
        <color indexed="64"/>
      </right>
      <top style="medium">
        <color indexed="64"/>
      </top>
      <bottom style="thin">
        <color auto="1"/>
      </bottom>
      <diagonal/>
    </border>
    <border>
      <left/>
      <right style="medium">
        <color indexed="64"/>
      </right>
      <top style="thin">
        <color auto="1"/>
      </top>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auto="1"/>
      </left>
      <right style="thin">
        <color auto="1"/>
      </right>
      <top style="medium">
        <color indexed="64"/>
      </top>
      <bottom style="medium">
        <color indexed="64"/>
      </bottom>
      <diagonal/>
    </border>
    <border>
      <left style="thin">
        <color auto="1"/>
      </left>
      <right/>
      <top/>
      <bottom style="medium">
        <color indexed="64"/>
      </bottom>
      <diagonal/>
    </border>
    <border>
      <left style="thin">
        <color auto="1"/>
      </left>
      <right/>
      <top style="thin">
        <color auto="1"/>
      </top>
      <bottom style="medium">
        <color auto="1"/>
      </bottom>
      <diagonal/>
    </border>
    <border>
      <left style="medium">
        <color rgb="FFFFFFFF"/>
      </left>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thick">
        <color rgb="FFFFFFFF"/>
      </right>
      <top style="thick">
        <color rgb="FFFFFFFF"/>
      </top>
      <bottom/>
      <diagonal/>
    </border>
    <border>
      <left/>
      <right style="medium">
        <color rgb="FFFFFFFF"/>
      </right>
      <top/>
      <bottom style="medium">
        <color rgb="FFFFFFFF"/>
      </bottom>
      <diagonal/>
    </border>
    <border>
      <left style="medium">
        <color rgb="FFFFFFFF"/>
      </left>
      <right style="thick">
        <color rgb="FFFFFFFF"/>
      </right>
      <top/>
      <bottom/>
      <diagonal/>
    </border>
    <border>
      <left style="medium">
        <color rgb="FFFFFFFF"/>
      </left>
      <right style="thick">
        <color rgb="FFFFFFFF"/>
      </right>
      <top/>
      <bottom style="medium">
        <color rgb="FFFFFFFF"/>
      </bottom>
      <diagonal/>
    </border>
    <border>
      <left style="medium">
        <color rgb="FFFFFFFF"/>
      </left>
      <right style="thick">
        <color rgb="FFFFFFFF"/>
      </right>
      <top style="medium">
        <color rgb="FFFFFFFF"/>
      </top>
      <bottom/>
      <diagonal/>
    </border>
    <border>
      <left style="medium">
        <color rgb="FFFFFFFF"/>
      </left>
      <right style="thick">
        <color rgb="FFFFFFFF"/>
      </right>
      <top style="medium">
        <color rgb="FFFFFFFF"/>
      </top>
      <bottom style="medium">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s>
  <cellStyleXfs count="5">
    <xf numFmtId="0" fontId="0" fillId="0" borderId="0"/>
    <xf numFmtId="0" fontId="28" fillId="0" borderId="0" applyNumberFormat="0" applyFill="0" applyBorder="0" applyAlignment="0" applyProtection="0"/>
    <xf numFmtId="43" fontId="35" fillId="0" borderId="0" applyFont="0" applyFill="0" applyBorder="0" applyAlignment="0" applyProtection="0"/>
    <xf numFmtId="0" fontId="6" fillId="0" borderId="0"/>
    <xf numFmtId="9" fontId="35" fillId="0" borderId="0" applyFont="0" applyFill="0" applyBorder="0" applyAlignment="0" applyProtection="0"/>
  </cellStyleXfs>
  <cellXfs count="679">
    <xf numFmtId="0" fontId="0" fillId="0" borderId="0" xfId="0"/>
    <xf numFmtId="0" fontId="0" fillId="0" borderId="0" xfId="0" applyFill="1"/>
    <xf numFmtId="0" fontId="0" fillId="7" borderId="0" xfId="0" applyFill="1"/>
    <xf numFmtId="0" fontId="13" fillId="7" borderId="0" xfId="0" applyFont="1" applyFill="1"/>
    <xf numFmtId="0" fontId="14" fillId="7" borderId="0" xfId="0" applyFont="1" applyFill="1"/>
    <xf numFmtId="0" fontId="15" fillId="7" borderId="0" xfId="0" applyFont="1" applyFill="1"/>
    <xf numFmtId="0" fontId="16" fillId="0" borderId="0" xfId="0" applyFont="1" applyFill="1" applyBorder="1" applyAlignment="1">
      <alignment vertical="center" wrapText="1"/>
    </xf>
    <xf numFmtId="0" fontId="0" fillId="0" borderId="0" xfId="0" applyBorder="1"/>
    <xf numFmtId="0" fontId="0" fillId="7" borderId="0" xfId="0" applyFont="1" applyFill="1" applyAlignment="1">
      <alignment horizontal="right"/>
    </xf>
    <xf numFmtId="0" fontId="0" fillId="7" borderId="0" xfId="0" applyFill="1" applyBorder="1"/>
    <xf numFmtId="0" fontId="10" fillId="7" borderId="0" xfId="0" applyFont="1" applyFill="1" applyBorder="1" applyAlignment="1">
      <alignment vertical="center" wrapText="1"/>
    </xf>
    <xf numFmtId="0" fontId="11" fillId="7" borderId="0" xfId="0" applyFont="1" applyFill="1" applyBorder="1" applyAlignment="1">
      <alignment vertical="center" wrapText="1"/>
    </xf>
    <xf numFmtId="0" fontId="9" fillId="7" borderId="15" xfId="0" applyFont="1" applyFill="1" applyBorder="1" applyAlignment="1">
      <alignment vertical="center" wrapText="1"/>
    </xf>
    <xf numFmtId="0" fontId="9" fillId="7" borderId="29" xfId="0" applyFont="1" applyFill="1" applyBorder="1" applyAlignment="1">
      <alignment vertical="center" wrapText="1"/>
    </xf>
    <xf numFmtId="0" fontId="9" fillId="7" borderId="18" xfId="0" applyFont="1" applyFill="1" applyBorder="1" applyAlignment="1">
      <alignment vertical="center" wrapText="1"/>
    </xf>
    <xf numFmtId="0" fontId="20" fillId="7" borderId="13" xfId="0" applyFont="1" applyFill="1" applyBorder="1" applyAlignment="1">
      <alignment horizontal="right"/>
    </xf>
    <xf numFmtId="0" fontId="20" fillId="7" borderId="43" xfId="0" applyFont="1" applyFill="1" applyBorder="1" applyAlignment="1">
      <alignment horizontal="right"/>
    </xf>
    <xf numFmtId="0" fontId="20" fillId="7" borderId="16" xfId="0" applyFont="1" applyFill="1" applyBorder="1" applyAlignment="1">
      <alignment horizontal="right"/>
    </xf>
    <xf numFmtId="0" fontId="20" fillId="7" borderId="19" xfId="0" applyFont="1" applyFill="1" applyBorder="1" applyAlignment="1">
      <alignment horizontal="right"/>
    </xf>
    <xf numFmtId="0" fontId="17" fillId="7" borderId="0" xfId="0" applyFont="1" applyFill="1" applyBorder="1"/>
    <xf numFmtId="0" fontId="0" fillId="7" borderId="0" xfId="0" applyFill="1" applyBorder="1" applyAlignment="1">
      <alignment horizontal="right"/>
    </xf>
    <xf numFmtId="0" fontId="21" fillId="7" borderId="0" xfId="0" applyFont="1" applyFill="1" applyBorder="1"/>
    <xf numFmtId="0" fontId="10" fillId="7" borderId="18" xfId="0" applyFont="1" applyFill="1" applyBorder="1" applyAlignment="1">
      <alignment vertical="top" wrapText="1"/>
    </xf>
    <xf numFmtId="0" fontId="10" fillId="7" borderId="15" xfId="0" applyFont="1" applyFill="1" applyBorder="1" applyAlignment="1">
      <alignment vertical="top" wrapText="1"/>
    </xf>
    <xf numFmtId="0" fontId="10" fillId="7" borderId="29" xfId="0" applyFont="1" applyFill="1" applyBorder="1" applyAlignment="1">
      <alignment vertical="top" wrapText="1"/>
    </xf>
    <xf numFmtId="0" fontId="10" fillId="7" borderId="43" xfId="0" applyFont="1" applyFill="1" applyBorder="1" applyAlignment="1">
      <alignment horizontal="right" vertical="top" wrapText="1"/>
    </xf>
    <xf numFmtId="0" fontId="23" fillId="7" borderId="19" xfId="0" applyFont="1" applyFill="1" applyBorder="1" applyAlignment="1">
      <alignment vertical="top" wrapText="1"/>
    </xf>
    <xf numFmtId="0" fontId="20" fillId="7" borderId="43" xfId="0" applyFont="1" applyFill="1" applyBorder="1" applyAlignment="1">
      <alignment horizontal="right" vertical="top"/>
    </xf>
    <xf numFmtId="0" fontId="10" fillId="7" borderId="15" xfId="0" applyFont="1" applyFill="1" applyBorder="1" applyAlignment="1">
      <alignment vertical="center" wrapText="1"/>
    </xf>
    <xf numFmtId="0" fontId="10" fillId="7" borderId="29" xfId="0" applyFont="1" applyFill="1" applyBorder="1" applyAlignment="1">
      <alignment vertical="center" wrapText="1"/>
    </xf>
    <xf numFmtId="0" fontId="9" fillId="7" borderId="29" xfId="0" applyFont="1" applyFill="1" applyBorder="1" applyAlignment="1">
      <alignment vertical="top" wrapText="1"/>
    </xf>
    <xf numFmtId="0" fontId="20" fillId="7" borderId="0" xfId="0" applyFont="1" applyFill="1" applyBorder="1" applyAlignment="1">
      <alignment horizontal="right"/>
    </xf>
    <xf numFmtId="0" fontId="20" fillId="7" borderId="14" xfId="0" applyFont="1" applyFill="1" applyBorder="1" applyAlignment="1">
      <alignment horizontal="right"/>
    </xf>
    <xf numFmtId="0" fontId="0" fillId="7" borderId="29" xfId="0" applyFill="1" applyBorder="1"/>
    <xf numFmtId="0" fontId="0" fillId="7" borderId="17" xfId="0" applyFill="1" applyBorder="1"/>
    <xf numFmtId="0" fontId="0" fillId="7" borderId="18" xfId="0" applyFill="1" applyBorder="1"/>
    <xf numFmtId="0" fontId="17" fillId="7" borderId="21" xfId="0" applyFont="1" applyFill="1" applyBorder="1"/>
    <xf numFmtId="0" fontId="17" fillId="7" borderId="42" xfId="0" applyFont="1" applyFill="1" applyBorder="1"/>
    <xf numFmtId="0" fontId="17" fillId="7" borderId="22" xfId="0" applyFont="1" applyFill="1" applyBorder="1"/>
    <xf numFmtId="0" fontId="20" fillId="7" borderId="19" xfId="0" applyFont="1" applyFill="1" applyBorder="1" applyAlignment="1">
      <alignment horizontal="right" vertical="top"/>
    </xf>
    <xf numFmtId="0" fontId="26" fillId="7" borderId="0" xfId="0" applyFont="1" applyFill="1" applyBorder="1"/>
    <xf numFmtId="0" fontId="20" fillId="7" borderId="13" xfId="0" applyFont="1" applyFill="1" applyBorder="1" applyAlignment="1">
      <alignment horizontal="right" vertical="top"/>
    </xf>
    <xf numFmtId="0" fontId="9" fillId="7" borderId="15" xfId="0" applyFont="1" applyFill="1" applyBorder="1" applyAlignment="1">
      <alignment vertical="top" wrapText="1"/>
    </xf>
    <xf numFmtId="0" fontId="25" fillId="7" borderId="0" xfId="0" applyFont="1" applyFill="1" applyBorder="1"/>
    <xf numFmtId="0" fontId="9" fillId="7" borderId="0" xfId="0" applyFont="1" applyFill="1" applyBorder="1" applyAlignment="1">
      <alignment vertical="center" wrapText="1"/>
    </xf>
    <xf numFmtId="0" fontId="9" fillId="7" borderId="14" xfId="0" applyFont="1" applyFill="1" applyBorder="1" applyAlignment="1">
      <alignment vertical="center" wrapText="1"/>
    </xf>
    <xf numFmtId="0" fontId="10" fillId="7" borderId="14" xfId="0" applyFont="1" applyFill="1" applyBorder="1" applyAlignment="1">
      <alignment vertical="top" wrapText="1"/>
    </xf>
    <xf numFmtId="0" fontId="10" fillId="7" borderId="0" xfId="0" applyFont="1" applyFill="1" applyBorder="1" applyAlignment="1">
      <alignment vertical="top" wrapText="1"/>
    </xf>
    <xf numFmtId="0" fontId="22" fillId="7" borderId="0" xfId="0" applyFont="1" applyFill="1" applyBorder="1" applyAlignment="1">
      <alignment vertical="top" wrapText="1"/>
    </xf>
    <xf numFmtId="0" fontId="9" fillId="7" borderId="14" xfId="0" applyFont="1" applyFill="1" applyBorder="1" applyAlignment="1">
      <alignment vertical="top" wrapText="1"/>
    </xf>
    <xf numFmtId="0" fontId="0" fillId="7" borderId="43" xfId="0" applyFill="1" applyBorder="1"/>
    <xf numFmtId="0" fontId="0" fillId="7" borderId="16" xfId="0" applyFill="1" applyBorder="1"/>
    <xf numFmtId="0" fontId="20" fillId="7" borderId="16" xfId="0" applyFont="1" applyFill="1" applyBorder="1" applyAlignment="1">
      <alignment horizontal="right" vertical="top"/>
    </xf>
    <xf numFmtId="0" fontId="9" fillId="7" borderId="20" xfId="0" applyFont="1" applyFill="1" applyBorder="1" applyAlignment="1">
      <alignment vertical="center" wrapText="1"/>
    </xf>
    <xf numFmtId="0" fontId="10" fillId="7" borderId="20" xfId="0" applyFont="1" applyFill="1" applyBorder="1" applyAlignment="1">
      <alignment vertical="top" wrapText="1"/>
    </xf>
    <xf numFmtId="0" fontId="23" fillId="7" borderId="19" xfId="0" applyFont="1" applyFill="1" applyBorder="1" applyAlignment="1">
      <alignment vertical="center" wrapText="1"/>
    </xf>
    <xf numFmtId="0" fontId="24" fillId="7" borderId="18" xfId="0" applyFont="1" applyFill="1" applyBorder="1" applyAlignment="1">
      <alignment vertical="center" wrapText="1"/>
    </xf>
    <xf numFmtId="0" fontId="20" fillId="7" borderId="14" xfId="0" applyFont="1" applyFill="1" applyBorder="1" applyAlignment="1">
      <alignment horizontal="right" vertical="top"/>
    </xf>
    <xf numFmtId="0" fontId="9" fillId="7" borderId="18" xfId="0" applyFont="1" applyFill="1" applyBorder="1" applyAlignment="1">
      <alignment vertical="top" wrapText="1"/>
    </xf>
    <xf numFmtId="0" fontId="0" fillId="7" borderId="0" xfId="0" applyFont="1" applyFill="1"/>
    <xf numFmtId="0" fontId="26" fillId="7" borderId="0" xfId="0" applyFont="1" applyFill="1"/>
    <xf numFmtId="0" fontId="21" fillId="7" borderId="0" xfId="0" applyFont="1" applyFill="1"/>
    <xf numFmtId="0" fontId="19" fillId="8" borderId="12" xfId="0" applyFont="1" applyFill="1" applyBorder="1"/>
    <xf numFmtId="0" fontId="11" fillId="7" borderId="17" xfId="0" applyFont="1" applyFill="1" applyBorder="1" applyAlignment="1">
      <alignment vertical="center" wrapText="1"/>
    </xf>
    <xf numFmtId="0" fontId="0" fillId="7" borderId="15" xfId="0" applyFont="1" applyFill="1" applyBorder="1" applyAlignment="1">
      <alignment horizontal="left" vertical="center"/>
    </xf>
    <xf numFmtId="0" fontId="0" fillId="7" borderId="29" xfId="0" applyFont="1" applyFill="1" applyBorder="1" applyAlignment="1">
      <alignment horizontal="left" vertical="center"/>
    </xf>
    <xf numFmtId="0" fontId="0" fillId="7" borderId="18" xfId="0" applyFont="1" applyFill="1" applyBorder="1" applyAlignment="1">
      <alignment horizontal="left" vertical="center"/>
    </xf>
    <xf numFmtId="0" fontId="17" fillId="7" borderId="21" xfId="0" applyFont="1" applyFill="1" applyBorder="1" applyAlignment="1">
      <alignment vertical="top"/>
    </xf>
    <xf numFmtId="0" fontId="13" fillId="7" borderId="13" xfId="0" applyFont="1" applyFill="1" applyBorder="1"/>
    <xf numFmtId="0" fontId="0" fillId="7" borderId="15" xfId="0" applyFont="1" applyFill="1" applyBorder="1" applyAlignment="1">
      <alignment vertical="center" wrapText="1"/>
    </xf>
    <xf numFmtId="0" fontId="13" fillId="7" borderId="43" xfId="0" applyFont="1" applyFill="1" applyBorder="1"/>
    <xf numFmtId="0" fontId="28" fillId="7" borderId="29" xfId="1" applyFill="1" applyBorder="1" applyAlignment="1">
      <alignment vertical="center"/>
    </xf>
    <xf numFmtId="0" fontId="0" fillId="7" borderId="29" xfId="0" applyFont="1" applyFill="1" applyBorder="1" applyAlignment="1">
      <alignment vertical="center" wrapText="1"/>
    </xf>
    <xf numFmtId="0" fontId="0" fillId="7" borderId="29" xfId="0" applyFont="1" applyFill="1" applyBorder="1" applyAlignment="1">
      <alignment horizontal="left" vertical="center" wrapText="1"/>
    </xf>
    <xf numFmtId="0" fontId="31" fillId="7" borderId="43" xfId="0" applyFont="1" applyFill="1" applyBorder="1" applyAlignment="1">
      <alignment vertical="center" wrapText="1"/>
    </xf>
    <xf numFmtId="0" fontId="31" fillId="7" borderId="42" xfId="0" applyFont="1" applyFill="1" applyBorder="1" applyAlignment="1">
      <alignment horizontal="left" vertical="center" wrapText="1"/>
    </xf>
    <xf numFmtId="0" fontId="33" fillId="7" borderId="42" xfId="0" applyFont="1" applyFill="1" applyBorder="1" applyAlignment="1">
      <alignment horizontal="left"/>
    </xf>
    <xf numFmtId="0" fontId="21" fillId="0" borderId="16" xfId="0" applyFont="1" applyFill="1" applyBorder="1"/>
    <xf numFmtId="0" fontId="26" fillId="7" borderId="29" xfId="0" applyFont="1" applyFill="1" applyBorder="1" applyAlignment="1">
      <alignment vertical="center" wrapText="1"/>
    </xf>
    <xf numFmtId="0" fontId="8" fillId="0" borderId="0" xfId="0" applyFont="1"/>
    <xf numFmtId="0" fontId="39" fillId="7" borderId="0" xfId="0" applyFont="1" applyFill="1" applyBorder="1" applyAlignment="1" applyProtection="1">
      <alignment vertical="top" wrapText="1"/>
      <protection locked="0"/>
    </xf>
    <xf numFmtId="0" fontId="40" fillId="7" borderId="0" xfId="0" applyFont="1" applyFill="1" applyBorder="1" applyAlignment="1" applyProtection="1">
      <alignment vertical="top" wrapText="1"/>
      <protection locked="0"/>
    </xf>
    <xf numFmtId="0" fontId="38" fillId="7" borderId="0" xfId="0" applyFont="1" applyFill="1" applyBorder="1" applyAlignment="1">
      <alignment vertical="center" wrapText="1"/>
    </xf>
    <xf numFmtId="0" fontId="39" fillId="7" borderId="0" xfId="0" applyFont="1" applyFill="1" applyBorder="1" applyAlignment="1" applyProtection="1">
      <alignment vertical="center" wrapText="1"/>
      <protection locked="0"/>
    </xf>
    <xf numFmtId="0" fontId="37" fillId="7" borderId="0" xfId="0" applyFont="1" applyFill="1" applyBorder="1" applyAlignment="1">
      <alignment vertical="center" wrapText="1"/>
    </xf>
    <xf numFmtId="43" fontId="18" fillId="7" borderId="0" xfId="2" applyFont="1" applyFill="1" applyBorder="1" applyAlignment="1">
      <alignment vertical="center" wrapText="1"/>
    </xf>
    <xf numFmtId="0" fontId="18" fillId="7" borderId="0" xfId="0" applyFont="1" applyFill="1" applyBorder="1" applyAlignment="1">
      <alignment vertical="center" wrapText="1"/>
    </xf>
    <xf numFmtId="0" fontId="40" fillId="7" borderId="0" xfId="0" applyFont="1" applyFill="1" applyBorder="1" applyAlignment="1" applyProtection="1">
      <alignment vertical="center" wrapText="1"/>
      <protection locked="0"/>
    </xf>
    <xf numFmtId="0" fontId="26" fillId="0" borderId="0" xfId="0" applyFont="1"/>
    <xf numFmtId="0" fontId="41" fillId="0" borderId="12" xfId="0" applyFont="1" applyBorder="1" applyAlignment="1">
      <alignment horizontal="center" vertical="top" wrapText="1"/>
    </xf>
    <xf numFmtId="0" fontId="0" fillId="7" borderId="20" xfId="0" applyFill="1" applyBorder="1" applyAlignment="1">
      <alignment vertical="top"/>
    </xf>
    <xf numFmtId="0" fontId="9" fillId="7" borderId="23" xfId="0" applyFont="1" applyFill="1" applyBorder="1" applyAlignment="1">
      <alignment vertical="top" wrapText="1"/>
    </xf>
    <xf numFmtId="0" fontId="25" fillId="7" borderId="0" xfId="0" applyFont="1" applyFill="1" applyAlignment="1">
      <alignment vertical="top" wrapText="1"/>
    </xf>
    <xf numFmtId="0" fontId="0" fillId="7" borderId="19" xfId="0" applyFill="1" applyBorder="1" applyAlignment="1">
      <alignment vertical="top"/>
    </xf>
    <xf numFmtId="0" fontId="9" fillId="7" borderId="20" xfId="0" applyFont="1" applyFill="1" applyBorder="1" applyAlignment="1">
      <alignment vertical="top" wrapText="1"/>
    </xf>
    <xf numFmtId="0" fontId="0" fillId="7" borderId="18" xfId="0" applyFont="1" applyFill="1" applyBorder="1" applyAlignment="1">
      <alignment vertical="top"/>
    </xf>
    <xf numFmtId="0" fontId="40" fillId="3" borderId="7" xfId="0" applyFont="1" applyFill="1" applyBorder="1" applyAlignment="1">
      <alignment vertical="center" wrapText="1"/>
    </xf>
    <xf numFmtId="0" fontId="40" fillId="3" borderId="10" xfId="0" applyFont="1" applyFill="1" applyBorder="1" applyAlignment="1">
      <alignment vertical="center" wrapText="1"/>
    </xf>
    <xf numFmtId="0" fontId="44" fillId="7" borderId="29" xfId="0" applyFont="1" applyFill="1" applyBorder="1" applyAlignment="1">
      <alignment vertical="center" wrapText="1"/>
    </xf>
    <xf numFmtId="43" fontId="43" fillId="10" borderId="12" xfId="2" applyFont="1" applyFill="1" applyBorder="1"/>
    <xf numFmtId="43" fontId="29" fillId="7" borderId="12" xfId="2" applyFont="1" applyFill="1" applyBorder="1"/>
    <xf numFmtId="43" fontId="29" fillId="10" borderId="12" xfId="2" applyFont="1" applyFill="1" applyBorder="1"/>
    <xf numFmtId="0" fontId="0" fillId="7" borderId="20" xfId="0" applyFill="1" applyBorder="1" applyAlignment="1">
      <alignment vertical="top" wrapText="1"/>
    </xf>
    <xf numFmtId="0" fontId="11" fillId="7" borderId="12" xfId="0" applyFont="1" applyFill="1" applyBorder="1" applyAlignment="1">
      <alignment vertical="top" wrapText="1"/>
    </xf>
    <xf numFmtId="0" fontId="9" fillId="7" borderId="0" xfId="0" applyFont="1" applyFill="1" applyBorder="1" applyAlignment="1">
      <alignment vertical="top"/>
    </xf>
    <xf numFmtId="0" fontId="0" fillId="7" borderId="0" xfId="0" applyFill="1" applyBorder="1" applyAlignment="1">
      <alignment vertical="top"/>
    </xf>
    <xf numFmtId="0" fontId="0" fillId="7" borderId="29" xfId="0" applyFill="1" applyBorder="1" applyAlignment="1">
      <alignment vertical="top" wrapText="1"/>
    </xf>
    <xf numFmtId="0" fontId="42" fillId="7" borderId="0" xfId="0" applyFont="1" applyFill="1"/>
    <xf numFmtId="0" fontId="12" fillId="7" borderId="0" xfId="0" applyFont="1" applyFill="1"/>
    <xf numFmtId="0" fontId="27" fillId="7" borderId="0" xfId="0" applyFont="1" applyFill="1"/>
    <xf numFmtId="43" fontId="29" fillId="0" borderId="12" xfId="2" applyFont="1" applyBorder="1"/>
    <xf numFmtId="0" fontId="43" fillId="0" borderId="12" xfId="0" applyFont="1" applyBorder="1" applyAlignment="1">
      <alignment horizontal="center"/>
    </xf>
    <xf numFmtId="0" fontId="43" fillId="0" borderId="20" xfId="0" applyFont="1" applyBorder="1" applyAlignment="1">
      <alignment horizontal="center"/>
    </xf>
    <xf numFmtId="0" fontId="46" fillId="7" borderId="0" xfId="0" applyFont="1" applyFill="1" applyAlignment="1">
      <alignment vertical="center"/>
    </xf>
    <xf numFmtId="0" fontId="25" fillId="7" borderId="0" xfId="0" applyFont="1" applyFill="1"/>
    <xf numFmtId="0" fontId="47" fillId="0" borderId="0" xfId="0" applyFont="1"/>
    <xf numFmtId="0" fontId="47" fillId="0" borderId="0" xfId="0" applyFont="1" applyAlignment="1">
      <alignment horizontal="left" vertical="top" wrapText="1"/>
    </xf>
    <xf numFmtId="0" fontId="0" fillId="0" borderId="0" xfId="0" applyAlignment="1">
      <alignment horizontal="left" vertical="top" wrapText="1"/>
    </xf>
    <xf numFmtId="0" fontId="48" fillId="7" borderId="42" xfId="0" applyFont="1" applyFill="1" applyBorder="1"/>
    <xf numFmtId="0" fontId="49" fillId="7" borderId="0" xfId="0" applyFont="1" applyFill="1" applyBorder="1"/>
    <xf numFmtId="0" fontId="25" fillId="7" borderId="29" xfId="0" applyFont="1" applyFill="1" applyBorder="1"/>
    <xf numFmtId="0" fontId="9" fillId="7" borderId="0" xfId="0" applyFont="1" applyFill="1" applyBorder="1" applyAlignment="1">
      <alignment vertical="top" wrapText="1"/>
    </xf>
    <xf numFmtId="0" fontId="40" fillId="2" borderId="1" xfId="0" applyFont="1" applyFill="1" applyBorder="1" applyAlignment="1" applyProtection="1">
      <alignment vertical="center" wrapText="1"/>
    </xf>
    <xf numFmtId="0" fontId="9" fillId="7" borderId="17" xfId="0" applyFont="1" applyFill="1" applyBorder="1" applyAlignment="1">
      <alignment vertical="top" wrapText="1"/>
    </xf>
    <xf numFmtId="0" fontId="0" fillId="7" borderId="13" xfId="0" applyFill="1" applyBorder="1"/>
    <xf numFmtId="0" fontId="0" fillId="7" borderId="15" xfId="0" applyFill="1" applyBorder="1"/>
    <xf numFmtId="0" fontId="23" fillId="7" borderId="13" xfId="0" applyFont="1" applyFill="1" applyBorder="1" applyAlignment="1">
      <alignment vertical="center" wrapText="1"/>
    </xf>
    <xf numFmtId="0" fontId="44" fillId="7" borderId="29" xfId="0" applyFont="1" applyFill="1" applyBorder="1" applyAlignment="1">
      <alignment vertical="top" wrapText="1"/>
    </xf>
    <xf numFmtId="0" fontId="44" fillId="7" borderId="18" xfId="0" applyFont="1" applyFill="1" applyBorder="1" applyAlignment="1">
      <alignment vertical="center" wrapText="1"/>
    </xf>
    <xf numFmtId="0" fontId="20" fillId="7" borderId="0" xfId="0" applyFont="1" applyFill="1" applyBorder="1" applyAlignment="1">
      <alignment horizontal="right" vertical="top"/>
    </xf>
    <xf numFmtId="0" fontId="0" fillId="4" borderId="0" xfId="0" applyFill="1"/>
    <xf numFmtId="0" fontId="52" fillId="7" borderId="0" xfId="0" applyFont="1" applyFill="1" applyAlignment="1">
      <alignment horizontal="right"/>
    </xf>
    <xf numFmtId="0" fontId="52" fillId="7" borderId="0" xfId="0" applyFont="1" applyFill="1" applyBorder="1" applyAlignment="1">
      <alignment horizontal="right"/>
    </xf>
    <xf numFmtId="0" fontId="31" fillId="7" borderId="43" xfId="0" applyFont="1" applyFill="1" applyBorder="1" applyAlignment="1">
      <alignment horizontal="right" vertical="center" wrapText="1"/>
    </xf>
    <xf numFmtId="0" fontId="55" fillId="7" borderId="0" xfId="0" applyFont="1" applyFill="1"/>
    <xf numFmtId="0" fontId="10" fillId="7" borderId="0" xfId="0" applyFont="1" applyFill="1" applyAlignment="1">
      <alignment horizontal="right"/>
    </xf>
    <xf numFmtId="0" fontId="12" fillId="0" borderId="0" xfId="0" applyFont="1"/>
    <xf numFmtId="0" fontId="51" fillId="0" borderId="0" xfId="0" applyFont="1"/>
    <xf numFmtId="0" fontId="17" fillId="0" borderId="0" xfId="0" applyFont="1"/>
    <xf numFmtId="0" fontId="0" fillId="0" borderId="0" xfId="0" applyAlignment="1">
      <alignment horizontal="left"/>
    </xf>
    <xf numFmtId="14" fontId="0" fillId="0" borderId="0" xfId="0" applyNumberFormat="1" applyAlignment="1">
      <alignment horizontal="left"/>
    </xf>
    <xf numFmtId="164" fontId="7" fillId="0" borderId="53" xfId="2" applyNumberFormat="1" applyFont="1" applyBorder="1" applyAlignment="1">
      <alignment horizontal="center" vertical="center"/>
    </xf>
    <xf numFmtId="164" fontId="39" fillId="0" borderId="21" xfId="2" applyNumberFormat="1" applyFont="1" applyBorder="1" applyAlignment="1">
      <alignment horizontal="center" vertical="center"/>
    </xf>
    <xf numFmtId="164" fontId="7" fillId="0" borderId="21" xfId="2" applyNumberFormat="1" applyFont="1" applyBorder="1" applyAlignment="1">
      <alignment horizontal="center" vertical="center"/>
    </xf>
    <xf numFmtId="164" fontId="7" fillId="0" borderId="27" xfId="2" applyNumberFormat="1" applyFont="1" applyBorder="1" applyAlignment="1">
      <alignment horizontal="center" vertical="center"/>
    </xf>
    <xf numFmtId="164" fontId="39" fillId="0" borderId="27" xfId="2" applyNumberFormat="1" applyFont="1" applyBorder="1" applyAlignment="1">
      <alignment horizontal="center" vertical="center"/>
    </xf>
    <xf numFmtId="164" fontId="7" fillId="0" borderId="28" xfId="2" applyNumberFormat="1" applyFont="1" applyBorder="1" applyAlignment="1">
      <alignment horizontal="center" vertical="center"/>
    </xf>
    <xf numFmtId="164" fontId="39" fillId="0" borderId="12" xfId="2" applyNumberFormat="1" applyFont="1" applyBorder="1" applyAlignment="1">
      <alignment horizontal="center" vertical="center"/>
    </xf>
    <xf numFmtId="0" fontId="0" fillId="7" borderId="14" xfId="0" applyFill="1" applyBorder="1"/>
    <xf numFmtId="14" fontId="0" fillId="7" borderId="43" xfId="0" applyNumberFormat="1" applyFont="1" applyFill="1" applyBorder="1" applyAlignment="1">
      <alignment horizontal="left"/>
    </xf>
    <xf numFmtId="0" fontId="0" fillId="7" borderId="0" xfId="0" applyFont="1" applyFill="1" applyBorder="1"/>
    <xf numFmtId="0" fontId="0" fillId="7" borderId="17" xfId="0" applyFont="1" applyFill="1" applyBorder="1"/>
    <xf numFmtId="14" fontId="0" fillId="7" borderId="13" xfId="0" applyNumberFormat="1" applyFill="1" applyBorder="1" applyAlignment="1">
      <alignment horizontal="left"/>
    </xf>
    <xf numFmtId="0" fontId="0" fillId="7" borderId="14" xfId="0" applyFont="1" applyFill="1" applyBorder="1"/>
    <xf numFmtId="0" fontId="17" fillId="7" borderId="19" xfId="0" applyFont="1" applyFill="1" applyBorder="1"/>
    <xf numFmtId="0" fontId="0" fillId="7" borderId="23" xfId="0" applyFill="1" applyBorder="1"/>
    <xf numFmtId="0" fontId="17" fillId="7" borderId="23" xfId="0" applyFont="1" applyFill="1" applyBorder="1"/>
    <xf numFmtId="0" fontId="0" fillId="7" borderId="20" xfId="0" applyFill="1" applyBorder="1"/>
    <xf numFmtId="0" fontId="53" fillId="7" borderId="0" xfId="0" applyFont="1" applyFill="1" applyBorder="1" applyAlignment="1">
      <alignment horizontal="left" vertical="center"/>
    </xf>
    <xf numFmtId="0" fontId="23" fillId="7" borderId="13" xfId="0" applyFont="1" applyFill="1" applyBorder="1" applyAlignment="1">
      <alignment horizontal="left" vertical="top" wrapText="1"/>
    </xf>
    <xf numFmtId="0" fontId="23" fillId="7" borderId="43" xfId="0" applyFont="1" applyFill="1" applyBorder="1" applyAlignment="1">
      <alignment horizontal="left" vertical="top" wrapText="1"/>
    </xf>
    <xf numFmtId="0" fontId="11" fillId="7" borderId="21" xfId="0" applyFont="1" applyFill="1" applyBorder="1" applyAlignment="1">
      <alignment horizontal="left" vertical="top" wrapText="1"/>
    </xf>
    <xf numFmtId="0" fontId="11" fillId="7" borderId="43" xfId="0" applyFont="1" applyFill="1" applyBorder="1" applyAlignment="1">
      <alignment horizontal="left" vertical="top" wrapText="1"/>
    </xf>
    <xf numFmtId="0" fontId="23" fillId="7" borderId="21" xfId="0" applyFont="1" applyFill="1" applyBorder="1" applyAlignment="1">
      <alignment horizontal="left" vertical="top" wrapText="1"/>
    </xf>
    <xf numFmtId="0" fontId="11" fillId="7" borderId="22" xfId="0" applyFont="1" applyFill="1" applyBorder="1" applyAlignment="1">
      <alignment horizontal="left" vertical="top" wrapText="1"/>
    </xf>
    <xf numFmtId="0" fontId="37" fillId="9" borderId="12" xfId="0" applyFont="1" applyFill="1" applyBorder="1" applyAlignment="1">
      <alignment horizontal="center"/>
    </xf>
    <xf numFmtId="0" fontId="37" fillId="6" borderId="12" xfId="0" applyFont="1" applyFill="1" applyBorder="1" applyAlignment="1">
      <alignment horizontal="center"/>
    </xf>
    <xf numFmtId="0" fontId="37" fillId="6" borderId="12" xfId="0" applyFont="1" applyFill="1" applyBorder="1" applyAlignment="1">
      <alignment horizontal="center" vertical="center" wrapText="1"/>
    </xf>
    <xf numFmtId="0" fontId="7" fillId="6" borderId="9" xfId="0" applyFont="1" applyFill="1" applyBorder="1" applyAlignment="1">
      <alignment horizontal="right" vertical="center"/>
    </xf>
    <xf numFmtId="0" fontId="7" fillId="6" borderId="0" xfId="0" applyFont="1" applyFill="1" applyBorder="1" applyAlignment="1">
      <alignment horizontal="right" vertical="center"/>
    </xf>
    <xf numFmtId="0" fontId="7" fillId="6" borderId="0" xfId="0" applyFont="1" applyFill="1" applyBorder="1" applyAlignment="1">
      <alignment horizontal="right"/>
    </xf>
    <xf numFmtId="164" fontId="7" fillId="0" borderId="39" xfId="2" applyNumberFormat="1" applyFont="1" applyBorder="1" applyAlignment="1">
      <alignment horizontal="center" vertical="center"/>
    </xf>
    <xf numFmtId="164" fontId="7" fillId="0" borderId="38" xfId="2" applyNumberFormat="1" applyFont="1" applyBorder="1" applyAlignment="1">
      <alignment horizontal="center" vertical="center"/>
    </xf>
    <xf numFmtId="164" fontId="7" fillId="0" borderId="37" xfId="2" applyNumberFormat="1" applyFont="1" applyBorder="1" applyAlignment="1">
      <alignment horizontal="center" vertical="center"/>
    </xf>
    <xf numFmtId="164" fontId="7" fillId="0" borderId="12" xfId="2" applyNumberFormat="1" applyFont="1" applyBorder="1" applyAlignment="1">
      <alignment horizontal="center" vertical="center"/>
    </xf>
    <xf numFmtId="164" fontId="7" fillId="0" borderId="20" xfId="2" applyNumberFormat="1" applyFont="1" applyBorder="1" applyAlignment="1">
      <alignment horizontal="center" vertical="center"/>
    </xf>
    <xf numFmtId="164" fontId="7" fillId="0" borderId="26" xfId="2" applyNumberFormat="1" applyFont="1" applyBorder="1" applyAlignment="1">
      <alignment horizontal="center" vertical="center"/>
    </xf>
    <xf numFmtId="164" fontId="7" fillId="0" borderId="46" xfId="2" applyNumberFormat="1" applyFont="1" applyBorder="1" applyAlignment="1">
      <alignment horizontal="center" vertical="center"/>
    </xf>
    <xf numFmtId="0" fontId="7" fillId="7" borderId="0" xfId="0" applyFont="1" applyFill="1"/>
    <xf numFmtId="0" fontId="7" fillId="0" borderId="0" xfId="0" applyFont="1"/>
    <xf numFmtId="0" fontId="0" fillId="7" borderId="23" xfId="0" applyFont="1" applyFill="1" applyBorder="1"/>
    <xf numFmtId="14" fontId="0" fillId="7" borderId="19" xfId="0" applyNumberFormat="1" applyFill="1" applyBorder="1" applyAlignment="1">
      <alignment horizontal="left"/>
    </xf>
    <xf numFmtId="166" fontId="0" fillId="0" borderId="0" xfId="0" applyNumberFormat="1"/>
    <xf numFmtId="0" fontId="28" fillId="0" borderId="0" xfId="1"/>
    <xf numFmtId="167" fontId="29" fillId="10" borderId="12" xfId="2" applyNumberFormat="1" applyFont="1" applyFill="1" applyBorder="1"/>
    <xf numFmtId="168" fontId="29" fillId="10" borderId="12" xfId="2" applyNumberFormat="1" applyFont="1" applyFill="1" applyBorder="1"/>
    <xf numFmtId="0" fontId="57" fillId="0" borderId="0" xfId="3" applyFont="1"/>
    <xf numFmtId="0" fontId="6" fillId="0" borderId="0" xfId="3"/>
    <xf numFmtId="0" fontId="37" fillId="0" borderId="0" xfId="3" applyFont="1"/>
    <xf numFmtId="0" fontId="58" fillId="13" borderId="58" xfId="3" applyFont="1" applyFill="1" applyBorder="1" applyAlignment="1">
      <alignment horizontal="left" vertical="center"/>
    </xf>
    <xf numFmtId="1" fontId="58" fillId="13" borderId="58" xfId="3" applyNumberFormat="1" applyFont="1" applyFill="1" applyBorder="1" applyAlignment="1">
      <alignment horizontal="center" vertical="center"/>
    </xf>
    <xf numFmtId="0" fontId="58" fillId="13" borderId="58" xfId="3" applyFont="1" applyFill="1" applyBorder="1" applyAlignment="1">
      <alignment horizontal="center" vertical="center"/>
    </xf>
    <xf numFmtId="0" fontId="59" fillId="14" borderId="60" xfId="3" applyFont="1" applyFill="1" applyBorder="1" applyAlignment="1">
      <alignment horizontal="left" vertical="center"/>
    </xf>
    <xf numFmtId="1" fontId="59" fillId="14" borderId="60" xfId="3" applyNumberFormat="1" applyFont="1" applyFill="1" applyBorder="1" applyAlignment="1">
      <alignment horizontal="center" vertical="center"/>
    </xf>
    <xf numFmtId="0" fontId="59" fillId="15" borderId="60" xfId="3" applyFont="1" applyFill="1" applyBorder="1" applyAlignment="1">
      <alignment horizontal="left" vertical="center"/>
    </xf>
    <xf numFmtId="1" fontId="59" fillId="15" borderId="60" xfId="3" applyNumberFormat="1" applyFont="1" applyFill="1" applyBorder="1" applyAlignment="1">
      <alignment horizontal="center" vertical="center"/>
    </xf>
    <xf numFmtId="9" fontId="59" fillId="14" borderId="60" xfId="3" applyNumberFormat="1" applyFont="1" applyFill="1" applyBorder="1" applyAlignment="1">
      <alignment horizontal="center" vertical="center"/>
    </xf>
    <xf numFmtId="9" fontId="59" fillId="15" borderId="60" xfId="3" applyNumberFormat="1" applyFont="1" applyFill="1" applyBorder="1" applyAlignment="1">
      <alignment horizontal="center" vertical="center"/>
    </xf>
    <xf numFmtId="0" fontId="58" fillId="13" borderId="64" xfId="3" applyFont="1" applyFill="1" applyBorder="1" applyAlignment="1">
      <alignment horizontal="left" vertical="center"/>
    </xf>
    <xf numFmtId="0" fontId="59" fillId="15" borderId="60" xfId="3" applyFont="1" applyFill="1" applyBorder="1" applyAlignment="1">
      <alignment horizontal="center" vertical="center"/>
    </xf>
    <xf numFmtId="0" fontId="59" fillId="14" borderId="60" xfId="3" applyFont="1" applyFill="1" applyBorder="1" applyAlignment="1">
      <alignment horizontal="center" vertical="center"/>
    </xf>
    <xf numFmtId="167" fontId="29" fillId="0" borderId="12" xfId="2" applyNumberFormat="1" applyFont="1" applyBorder="1"/>
    <xf numFmtId="0" fontId="0" fillId="7" borderId="21" xfId="0" applyFill="1" applyBorder="1"/>
    <xf numFmtId="0" fontId="0" fillId="7" borderId="22" xfId="0" applyFill="1" applyBorder="1"/>
    <xf numFmtId="0" fontId="39" fillId="16" borderId="0" xfId="0" applyFont="1" applyFill="1" applyBorder="1" applyAlignment="1" applyProtection="1">
      <alignment vertical="center" wrapText="1"/>
      <protection locked="0"/>
    </xf>
    <xf numFmtId="0" fontId="39" fillId="16" borderId="0" xfId="0" applyFont="1" applyFill="1" applyBorder="1" applyAlignment="1" applyProtection="1">
      <alignment vertical="center"/>
      <protection locked="0"/>
    </xf>
    <xf numFmtId="0" fontId="39" fillId="16" borderId="0" xfId="0" applyFont="1" applyFill="1" applyBorder="1" applyAlignment="1" applyProtection="1">
      <alignment vertical="top" wrapText="1"/>
      <protection locked="0"/>
    </xf>
    <xf numFmtId="0" fontId="61" fillId="0" borderId="0" xfId="0" quotePrefix="1" applyFont="1" applyFill="1" applyBorder="1" applyAlignment="1" applyProtection="1">
      <alignment vertical="center"/>
      <protection locked="0"/>
    </xf>
    <xf numFmtId="0" fontId="5" fillId="0" borderId="0" xfId="0" applyFont="1"/>
    <xf numFmtId="17" fontId="29" fillId="10" borderId="12" xfId="2" quotePrefix="1" applyNumberFormat="1" applyFont="1" applyFill="1" applyBorder="1" applyAlignment="1">
      <alignment horizontal="right"/>
    </xf>
    <xf numFmtId="0" fontId="39" fillId="7" borderId="0" xfId="0" applyFont="1" applyFill="1" applyBorder="1" applyAlignment="1" applyProtection="1">
      <alignment vertical="top"/>
      <protection locked="0"/>
    </xf>
    <xf numFmtId="43" fontId="29" fillId="7" borderId="12" xfId="2" applyFont="1" applyFill="1" applyBorder="1" applyAlignment="1">
      <alignment horizontal="left"/>
    </xf>
    <xf numFmtId="170" fontId="29" fillId="10" borderId="12" xfId="2" applyNumberFormat="1" applyFont="1" applyFill="1" applyBorder="1"/>
    <xf numFmtId="170" fontId="29" fillId="0" borderId="12" xfId="2" applyNumberFormat="1" applyFont="1" applyBorder="1"/>
    <xf numFmtId="43" fontId="29" fillId="10" borderId="12" xfId="2" quotePrefix="1" applyNumberFormat="1" applyFont="1" applyFill="1" applyBorder="1"/>
    <xf numFmtId="168" fontId="29" fillId="0" borderId="12" xfId="2" applyNumberFormat="1" applyFont="1" applyBorder="1"/>
    <xf numFmtId="0" fontId="0" fillId="7" borderId="19" xfId="0" applyFill="1" applyBorder="1"/>
    <xf numFmtId="0" fontId="0" fillId="7" borderId="21" xfId="0" applyFill="1" applyBorder="1" applyAlignment="1">
      <alignment horizontal="center"/>
    </xf>
    <xf numFmtId="0" fontId="0" fillId="7" borderId="42" xfId="0" applyFill="1" applyBorder="1" applyAlignment="1">
      <alignment horizontal="center"/>
    </xf>
    <xf numFmtId="0" fontId="0" fillId="7" borderId="12" xfId="0" applyFill="1" applyBorder="1"/>
    <xf numFmtId="9" fontId="0" fillId="7" borderId="12" xfId="0" applyNumberFormat="1" applyFill="1" applyBorder="1"/>
    <xf numFmtId="1" fontId="0" fillId="7" borderId="12" xfId="0" applyNumberFormat="1" applyFill="1" applyBorder="1"/>
    <xf numFmtId="0" fontId="0" fillId="7" borderId="12" xfId="0" applyFill="1" applyBorder="1" applyAlignment="1">
      <alignment horizontal="right"/>
    </xf>
    <xf numFmtId="0" fontId="37" fillId="7" borderId="12" xfId="0" applyFont="1" applyFill="1" applyBorder="1"/>
    <xf numFmtId="1" fontId="37" fillId="7" borderId="12" xfId="0" applyNumberFormat="1" applyFont="1" applyFill="1" applyBorder="1"/>
    <xf numFmtId="166" fontId="0" fillId="7" borderId="12" xfId="0" applyNumberFormat="1" applyFill="1" applyBorder="1"/>
    <xf numFmtId="0" fontId="37" fillId="0" borderId="0" xfId="0" applyFont="1"/>
    <xf numFmtId="0" fontId="0" fillId="7" borderId="22" xfId="0" applyFill="1" applyBorder="1" applyAlignment="1">
      <alignment horizontal="center"/>
    </xf>
    <xf numFmtId="0" fontId="0" fillId="0" borderId="19" xfId="0" applyBorder="1"/>
    <xf numFmtId="0" fontId="0" fillId="0" borderId="23" xfId="0" applyBorder="1"/>
    <xf numFmtId="0" fontId="0" fillId="0" borderId="20" xfId="0" applyBorder="1"/>
    <xf numFmtId="0" fontId="0" fillId="0" borderId="12" xfId="0" applyBorder="1"/>
    <xf numFmtId="1" fontId="0" fillId="0" borderId="12" xfId="0" applyNumberFormat="1" applyBorder="1"/>
    <xf numFmtId="166" fontId="0" fillId="0" borderId="12" xfId="0" applyNumberFormat="1" applyBorder="1"/>
    <xf numFmtId="1" fontId="0" fillId="0" borderId="0" xfId="0" applyNumberFormat="1"/>
    <xf numFmtId="0" fontId="4" fillId="0" borderId="0" xfId="0" applyFont="1"/>
    <xf numFmtId="43" fontId="29" fillId="10" borderId="12" xfId="2" applyNumberFormat="1" applyFont="1" applyFill="1" applyBorder="1"/>
    <xf numFmtId="0" fontId="43" fillId="0" borderId="12" xfId="0" applyFont="1" applyBorder="1" applyAlignment="1">
      <alignment horizontal="left"/>
    </xf>
    <xf numFmtId="0" fontId="63" fillId="7" borderId="0" xfId="0" applyFont="1" applyFill="1"/>
    <xf numFmtId="0" fontId="37" fillId="7" borderId="12" xfId="0" applyFont="1" applyFill="1" applyBorder="1" applyAlignment="1">
      <alignment horizontal="right"/>
    </xf>
    <xf numFmtId="0" fontId="37" fillId="7" borderId="12" xfId="0" applyFont="1" applyFill="1" applyBorder="1" applyAlignment="1">
      <alignment horizontal="right" wrapText="1"/>
    </xf>
    <xf numFmtId="0" fontId="37" fillId="7" borderId="12" xfId="0" applyFont="1" applyFill="1" applyBorder="1" applyAlignment="1">
      <alignment wrapText="1"/>
    </xf>
    <xf numFmtId="0" fontId="37" fillId="7" borderId="21" xfId="0" applyFont="1" applyFill="1" applyBorder="1"/>
    <xf numFmtId="172" fontId="0" fillId="7" borderId="12" xfId="0" applyNumberFormat="1" applyFill="1" applyBorder="1"/>
    <xf numFmtId="1" fontId="0" fillId="0" borderId="0" xfId="0" quotePrefix="1" applyNumberFormat="1"/>
    <xf numFmtId="9" fontId="0" fillId="0" borderId="0" xfId="4" applyFont="1"/>
    <xf numFmtId="0" fontId="0" fillId="0" borderId="0" xfId="0" applyAlignment="1">
      <alignment horizontal="right"/>
    </xf>
    <xf numFmtId="173" fontId="0" fillId="7" borderId="12" xfId="0" applyNumberFormat="1" applyFill="1" applyBorder="1"/>
    <xf numFmtId="0" fontId="65" fillId="0" borderId="0" xfId="0" applyFont="1"/>
    <xf numFmtId="0" fontId="0" fillId="0" borderId="0" xfId="0" quotePrefix="1"/>
    <xf numFmtId="172" fontId="0" fillId="0" borderId="0" xfId="0" applyNumberFormat="1"/>
    <xf numFmtId="0" fontId="21" fillId="0" borderId="0" xfId="0" applyFont="1"/>
    <xf numFmtId="169" fontId="0" fillId="7" borderId="12" xfId="2" applyNumberFormat="1" applyFont="1" applyFill="1" applyBorder="1"/>
    <xf numFmtId="169" fontId="0" fillId="7" borderId="0" xfId="2" applyNumberFormat="1" applyFont="1" applyFill="1"/>
    <xf numFmtId="169" fontId="37" fillId="7" borderId="12" xfId="2" applyNumberFormat="1" applyFont="1" applyFill="1" applyBorder="1" applyAlignment="1">
      <alignment horizontal="right" wrapText="1"/>
    </xf>
    <xf numFmtId="173" fontId="0" fillId="7" borderId="0" xfId="0" applyNumberFormat="1" applyFill="1"/>
    <xf numFmtId="173" fontId="37" fillId="7" borderId="12" xfId="0" applyNumberFormat="1" applyFont="1" applyFill="1" applyBorder="1" applyAlignment="1">
      <alignment horizontal="right" wrapText="1"/>
    </xf>
    <xf numFmtId="172" fontId="0" fillId="7" borderId="0" xfId="0" applyNumberFormat="1" applyFill="1"/>
    <xf numFmtId="172" fontId="37" fillId="7" borderId="12" xfId="0" applyNumberFormat="1" applyFont="1" applyFill="1" applyBorder="1" applyAlignment="1">
      <alignment horizontal="right" wrapText="1"/>
    </xf>
    <xf numFmtId="174" fontId="0" fillId="0" borderId="0" xfId="0" applyNumberFormat="1"/>
    <xf numFmtId="175" fontId="29" fillId="0" borderId="12" xfId="2" applyNumberFormat="1" applyFont="1" applyBorder="1"/>
    <xf numFmtId="175" fontId="29" fillId="10" borderId="12" xfId="2" applyNumberFormat="1" applyFont="1" applyFill="1" applyBorder="1"/>
    <xf numFmtId="0" fontId="64" fillId="7" borderId="0" xfId="0" applyFont="1" applyFill="1" applyAlignment="1">
      <alignment horizontal="right" wrapText="1"/>
    </xf>
    <xf numFmtId="1" fontId="64" fillId="7" borderId="0" xfId="0" applyNumberFormat="1" applyFont="1" applyFill="1"/>
    <xf numFmtId="172" fontId="64" fillId="7" borderId="0" xfId="0" applyNumberFormat="1" applyFont="1" applyFill="1"/>
    <xf numFmtId="0" fontId="64" fillId="7" borderId="0" xfId="0" applyFont="1" applyFill="1"/>
    <xf numFmtId="173" fontId="42" fillId="7" borderId="0" xfId="0" applyNumberFormat="1" applyFont="1" applyFill="1"/>
    <xf numFmtId="173" fontId="64" fillId="7" borderId="0" xfId="0" applyNumberFormat="1" applyFont="1" applyFill="1"/>
    <xf numFmtId="169" fontId="64" fillId="7" borderId="0" xfId="2" applyNumberFormat="1" applyFont="1" applyFill="1"/>
    <xf numFmtId="173" fontId="64" fillId="7" borderId="0" xfId="0" applyNumberFormat="1" applyFont="1" applyFill="1" applyAlignment="1">
      <alignment horizontal="right" wrapText="1"/>
    </xf>
    <xf numFmtId="172" fontId="64" fillId="7" borderId="0" xfId="0" applyNumberFormat="1" applyFont="1" applyFill="1" applyAlignment="1">
      <alignment horizontal="right" wrapText="1"/>
    </xf>
    <xf numFmtId="169" fontId="64" fillId="7" borderId="0" xfId="2" applyNumberFormat="1" applyFont="1" applyFill="1" applyAlignment="1">
      <alignment horizontal="right" wrapText="1"/>
    </xf>
    <xf numFmtId="0" fontId="43" fillId="0" borderId="20" xfId="0" applyFont="1" applyFill="1" applyBorder="1" applyAlignment="1">
      <alignment horizontal="center"/>
    </xf>
    <xf numFmtId="0" fontId="3" fillId="0" borderId="0" xfId="0" applyFont="1"/>
    <xf numFmtId="177" fontId="29" fillId="7" borderId="12" xfId="2" applyNumberFormat="1" applyFont="1" applyFill="1" applyBorder="1" applyAlignment="1">
      <alignment horizontal="left"/>
    </xf>
    <xf numFmtId="177" fontId="29" fillId="7" borderId="12" xfId="2" applyNumberFormat="1" applyFont="1" applyFill="1" applyBorder="1" applyAlignment="1">
      <alignment horizontal="right"/>
    </xf>
    <xf numFmtId="0" fontId="29" fillId="0" borderId="36" xfId="0" applyFont="1" applyBorder="1" applyAlignment="1">
      <alignment horizontal="center" vertical="top" wrapText="1"/>
    </xf>
    <xf numFmtId="0" fontId="29" fillId="0" borderId="47" xfId="0" applyFont="1" applyBorder="1" applyAlignment="1">
      <alignment horizontal="center" vertical="top" wrapText="1"/>
    </xf>
    <xf numFmtId="0" fontId="29" fillId="0" borderId="38" xfId="0" applyFont="1" applyBorder="1" applyAlignment="1">
      <alignment horizontal="center" vertical="top" wrapText="1"/>
    </xf>
    <xf numFmtId="0" fontId="39" fillId="3" borderId="7" xfId="0" applyFont="1" applyFill="1" applyBorder="1" applyAlignment="1">
      <alignment horizontal="left" wrapText="1"/>
    </xf>
    <xf numFmtId="0" fontId="39" fillId="3" borderId="8" xfId="0" applyFont="1" applyFill="1" applyBorder="1" applyAlignment="1">
      <alignment horizontal="left" wrapText="1"/>
    </xf>
    <xf numFmtId="0" fontId="37" fillId="6" borderId="33" xfId="0" applyFont="1" applyFill="1" applyBorder="1" applyAlignment="1">
      <alignment horizontal="center" vertical="center" wrapText="1"/>
    </xf>
    <xf numFmtId="0" fontId="37" fillId="6" borderId="33" xfId="0" applyFont="1" applyFill="1" applyBorder="1" applyAlignment="1">
      <alignment horizontal="center" vertical="center" wrapText="1"/>
    </xf>
    <xf numFmtId="0" fontId="38" fillId="17" borderId="0" xfId="0" applyFont="1" applyFill="1" applyAlignment="1" applyProtection="1">
      <alignment vertical="center" wrapText="1"/>
      <protection locked="0"/>
    </xf>
    <xf numFmtId="0" fontId="1" fillId="17" borderId="0" xfId="0" applyFont="1" applyFill="1"/>
    <xf numFmtId="0" fontId="38" fillId="7" borderId="0" xfId="0" applyFont="1" applyFill="1" applyAlignment="1" applyProtection="1">
      <alignment vertical="center"/>
      <protection locked="0"/>
    </xf>
    <xf numFmtId="0" fontId="1" fillId="7" borderId="0" xfId="0" applyFont="1" applyFill="1"/>
    <xf numFmtId="0" fontId="2" fillId="7" borderId="0" xfId="0" applyFont="1" applyFill="1" applyAlignment="1" applyProtection="1">
      <alignment vertical="top" wrapText="1"/>
      <protection locked="0"/>
    </xf>
    <xf numFmtId="0" fontId="37" fillId="6" borderId="12" xfId="0" applyFont="1" applyFill="1" applyBorder="1" applyAlignment="1">
      <alignment horizontal="center"/>
    </xf>
    <xf numFmtId="0" fontId="37" fillId="9" borderId="12" xfId="0" applyFont="1" applyFill="1" applyBorder="1" applyAlignment="1">
      <alignment horizontal="center"/>
    </xf>
    <xf numFmtId="0" fontId="37" fillId="6" borderId="12" xfId="0" applyFont="1" applyFill="1" applyBorder="1" applyAlignment="1">
      <alignment horizontal="center" vertical="center" wrapText="1"/>
    </xf>
    <xf numFmtId="14" fontId="0" fillId="0" borderId="0" xfId="0" applyNumberFormat="1"/>
    <xf numFmtId="0" fontId="17" fillId="0" borderId="69" xfId="0" applyFont="1" applyBorder="1"/>
    <xf numFmtId="0" fontId="0" fillId="0" borderId="0" xfId="0" applyFont="1" applyBorder="1"/>
    <xf numFmtId="0" fontId="0" fillId="0" borderId="0" xfId="0" quotePrefix="1" applyFont="1" applyBorder="1"/>
    <xf numFmtId="2" fontId="29" fillId="10" borderId="12" xfId="2" quotePrefix="1" applyNumberFormat="1" applyFont="1" applyFill="1" applyBorder="1" applyAlignment="1">
      <alignment horizontal="right"/>
    </xf>
    <xf numFmtId="177" fontId="29" fillId="10" borderId="12" xfId="2" applyNumberFormat="1" applyFont="1" applyFill="1" applyBorder="1"/>
    <xf numFmtId="0" fontId="0" fillId="0" borderId="0" xfId="0" applyFont="1" applyFill="1" applyBorder="1"/>
    <xf numFmtId="177" fontId="29" fillId="10" borderId="12" xfId="2" quotePrefix="1" applyNumberFormat="1" applyFont="1" applyFill="1" applyBorder="1"/>
    <xf numFmtId="177" fontId="29" fillId="0" borderId="12" xfId="2" applyNumberFormat="1" applyFont="1" applyBorder="1"/>
    <xf numFmtId="177" fontId="43" fillId="0" borderId="20" xfId="0" applyNumberFormat="1" applyFont="1" applyBorder="1" applyAlignment="1">
      <alignment horizontal="center"/>
    </xf>
    <xf numFmtId="177" fontId="43" fillId="0" borderId="12" xfId="0" applyNumberFormat="1" applyFont="1" applyBorder="1" applyAlignment="1">
      <alignment horizontal="center"/>
    </xf>
    <xf numFmtId="177" fontId="43" fillId="0" borderId="20" xfId="0" applyNumberFormat="1" applyFont="1" applyFill="1" applyBorder="1" applyAlignment="1">
      <alignment horizontal="center"/>
    </xf>
    <xf numFmtId="171" fontId="7" fillId="0" borderId="37" xfId="2" applyNumberFormat="1" applyFont="1" applyBorder="1" applyAlignment="1">
      <alignment horizontal="center" vertical="center"/>
    </xf>
    <xf numFmtId="171" fontId="39" fillId="0" borderId="12" xfId="2" applyNumberFormat="1" applyFont="1" applyBorder="1" applyAlignment="1">
      <alignment horizontal="center" vertical="center"/>
    </xf>
    <xf numFmtId="171" fontId="7" fillId="0" borderId="12" xfId="2" applyNumberFormat="1" applyFont="1" applyBorder="1" applyAlignment="1">
      <alignment horizontal="center" vertical="center"/>
    </xf>
    <xf numFmtId="171" fontId="7" fillId="0" borderId="20" xfId="2" applyNumberFormat="1" applyFont="1" applyBorder="1" applyAlignment="1">
      <alignment horizontal="center" vertical="center"/>
    </xf>
    <xf numFmtId="171" fontId="7" fillId="0" borderId="26" xfId="2" applyNumberFormat="1" applyFont="1" applyBorder="1" applyAlignment="1">
      <alignment horizontal="center" vertical="center"/>
    </xf>
    <xf numFmtId="178" fontId="7" fillId="0" borderId="37" xfId="2" applyNumberFormat="1" applyFont="1" applyBorder="1" applyAlignment="1">
      <alignment horizontal="center" vertical="center"/>
    </xf>
    <xf numFmtId="178" fontId="39" fillId="0" borderId="12" xfId="2" applyNumberFormat="1" applyFont="1" applyBorder="1" applyAlignment="1">
      <alignment horizontal="center" vertical="center"/>
    </xf>
    <xf numFmtId="178" fontId="7" fillId="0" borderId="12" xfId="2" applyNumberFormat="1" applyFont="1" applyBorder="1" applyAlignment="1">
      <alignment horizontal="center" vertical="center"/>
    </xf>
    <xf numFmtId="178" fontId="7" fillId="0" borderId="20" xfId="2" applyNumberFormat="1" applyFont="1" applyBorder="1" applyAlignment="1">
      <alignment horizontal="center" vertical="center"/>
    </xf>
    <xf numFmtId="178" fontId="7" fillId="0" borderId="26" xfId="2" applyNumberFormat="1" applyFont="1" applyBorder="1" applyAlignment="1">
      <alignment horizontal="center" vertical="center"/>
    </xf>
    <xf numFmtId="176" fontId="7" fillId="0" borderId="38" xfId="2" applyNumberFormat="1" applyFont="1" applyBorder="1" applyAlignment="1">
      <alignment horizontal="center" vertical="center"/>
    </xf>
    <xf numFmtId="176" fontId="39" fillId="0" borderId="27" xfId="2" applyNumberFormat="1" applyFont="1" applyBorder="1" applyAlignment="1">
      <alignment horizontal="center" vertical="center"/>
    </xf>
    <xf numFmtId="176" fontId="7" fillId="0" borderId="27" xfId="2" applyNumberFormat="1" applyFont="1" applyBorder="1" applyAlignment="1">
      <alignment horizontal="center" vertical="center"/>
    </xf>
    <xf numFmtId="176" fontId="7" fillId="0" borderId="46" xfId="2" applyNumberFormat="1" applyFont="1" applyBorder="1" applyAlignment="1">
      <alignment horizontal="center" vertical="center"/>
    </xf>
    <xf numFmtId="176" fontId="7" fillId="0" borderId="28" xfId="2" applyNumberFormat="1" applyFont="1" applyBorder="1" applyAlignment="1">
      <alignment horizontal="center" vertical="center"/>
    </xf>
    <xf numFmtId="0" fontId="31" fillId="7" borderId="43" xfId="0" applyFont="1" applyFill="1" applyBorder="1" applyAlignment="1">
      <alignment horizontal="left" vertical="center" wrapText="1"/>
    </xf>
    <xf numFmtId="0" fontId="31" fillId="7" borderId="29" xfId="0" applyFont="1" applyFill="1" applyBorder="1" applyAlignment="1">
      <alignment horizontal="left" vertical="center" wrapText="1"/>
    </xf>
    <xf numFmtId="0" fontId="53" fillId="7" borderId="0" xfId="0" applyFont="1" applyFill="1" applyAlignment="1">
      <alignment horizontal="left" vertical="center"/>
    </xf>
    <xf numFmtId="0" fontId="53" fillId="7" borderId="0" xfId="0" applyFont="1" applyFill="1" applyBorder="1" applyAlignment="1">
      <alignment horizontal="left" vertical="center"/>
    </xf>
    <xf numFmtId="0" fontId="17" fillId="7" borderId="21" xfId="0" applyFont="1" applyFill="1" applyBorder="1" applyAlignment="1">
      <alignment horizontal="left" vertical="top"/>
    </xf>
    <xf numFmtId="0" fontId="17" fillId="7" borderId="42" xfId="0" applyFont="1" applyFill="1" applyBorder="1" applyAlignment="1">
      <alignment horizontal="left" vertical="top"/>
    </xf>
    <xf numFmtId="0" fontId="17" fillId="7" borderId="22" xfId="0" applyFont="1" applyFill="1" applyBorder="1" applyAlignment="1">
      <alignment horizontal="left" vertical="top"/>
    </xf>
    <xf numFmtId="0" fontId="34" fillId="6" borderId="19" xfId="0" applyFont="1" applyFill="1" applyBorder="1" applyAlignment="1">
      <alignment horizontal="left" vertical="center" wrapText="1"/>
    </xf>
    <xf numFmtId="0" fontId="34" fillId="6" borderId="23" xfId="0" applyFont="1" applyFill="1" applyBorder="1" applyAlignment="1">
      <alignment horizontal="left" vertical="center" wrapText="1"/>
    </xf>
    <xf numFmtId="0" fontId="34" fillId="6" borderId="17" xfId="0" applyFont="1" applyFill="1" applyBorder="1" applyAlignment="1">
      <alignment horizontal="left" vertical="center" wrapText="1"/>
    </xf>
    <xf numFmtId="0" fontId="34" fillId="6" borderId="18" xfId="0" applyFont="1" applyFill="1" applyBorder="1" applyAlignment="1">
      <alignment horizontal="left" vertical="center" wrapText="1"/>
    </xf>
    <xf numFmtId="0" fontId="19" fillId="8" borderId="19" xfId="0" applyFont="1" applyFill="1" applyBorder="1" applyAlignment="1">
      <alignment horizontal="left"/>
    </xf>
    <xf numFmtId="0" fontId="19" fillId="8" borderId="23" xfId="0" applyFont="1" applyFill="1" applyBorder="1" applyAlignment="1">
      <alignment horizontal="left"/>
    </xf>
    <xf numFmtId="0" fontId="19" fillId="8" borderId="20" xfId="0" applyFont="1" applyFill="1" applyBorder="1" applyAlignment="1">
      <alignment horizontal="left"/>
    </xf>
    <xf numFmtId="0" fontId="34" fillId="6" borderId="20" xfId="0" applyFont="1" applyFill="1" applyBorder="1" applyAlignment="1">
      <alignment horizontal="left" vertical="center" wrapText="1"/>
    </xf>
    <xf numFmtId="0" fontId="34" fillId="6" borderId="13" xfId="0" applyFont="1" applyFill="1" applyBorder="1" applyAlignment="1">
      <alignment horizontal="left" vertical="center" wrapText="1"/>
    </xf>
    <xf numFmtId="0" fontId="34" fillId="6" borderId="14" xfId="0" applyFont="1" applyFill="1" applyBorder="1" applyAlignment="1">
      <alignment horizontal="left" vertical="center" wrapText="1"/>
    </xf>
    <xf numFmtId="0" fontId="34" fillId="6" borderId="15" xfId="0" applyFont="1" applyFill="1" applyBorder="1" applyAlignment="1">
      <alignment horizontal="left" vertical="center" wrapText="1"/>
    </xf>
    <xf numFmtId="0" fontId="23" fillId="7" borderId="13" xfId="0" applyFont="1" applyFill="1" applyBorder="1" applyAlignment="1">
      <alignment horizontal="left" vertical="top" wrapText="1"/>
    </xf>
    <xf numFmtId="0" fontId="23" fillId="7" borderId="43" xfId="0" applyFont="1" applyFill="1" applyBorder="1" applyAlignment="1">
      <alignment horizontal="left" vertical="top" wrapText="1"/>
    </xf>
    <xf numFmtId="0" fontId="11" fillId="7" borderId="21" xfId="0" applyFont="1" applyFill="1" applyBorder="1" applyAlignment="1">
      <alignment horizontal="left" vertical="top" wrapText="1"/>
    </xf>
    <xf numFmtId="0" fontId="11" fillId="7" borderId="42" xfId="0" applyFont="1" applyFill="1" applyBorder="1" applyAlignment="1">
      <alignment horizontal="left" vertical="top" wrapText="1"/>
    </xf>
    <xf numFmtId="0" fontId="11" fillId="7" borderId="13" xfId="0" applyFont="1" applyFill="1" applyBorder="1" applyAlignment="1">
      <alignment horizontal="left" vertical="top" wrapText="1"/>
    </xf>
    <xf numFmtId="0" fontId="11" fillId="7" borderId="43" xfId="0" applyFont="1" applyFill="1" applyBorder="1" applyAlignment="1">
      <alignment horizontal="left" vertical="top" wrapText="1"/>
    </xf>
    <xf numFmtId="0" fontId="23" fillId="7" borderId="21" xfId="0" applyFont="1" applyFill="1" applyBorder="1" applyAlignment="1">
      <alignment horizontal="left" vertical="top" wrapText="1"/>
    </xf>
    <xf numFmtId="0" fontId="23" fillId="7" borderId="42" xfId="0" applyFont="1" applyFill="1" applyBorder="1" applyAlignment="1">
      <alignment horizontal="left" vertical="top" wrapText="1"/>
    </xf>
    <xf numFmtId="0" fontId="9" fillId="7" borderId="29" xfId="0" applyFont="1" applyFill="1" applyBorder="1" applyAlignment="1">
      <alignment horizontal="left" vertical="top" wrapText="1"/>
    </xf>
    <xf numFmtId="0" fontId="9" fillId="7" borderId="18" xfId="0" applyFont="1" applyFill="1" applyBorder="1" applyAlignment="1">
      <alignment horizontal="left" vertical="top" wrapText="1"/>
    </xf>
    <xf numFmtId="0" fontId="0" fillId="7" borderId="23" xfId="0" applyFill="1" applyBorder="1" applyAlignment="1">
      <alignment horizontal="left" wrapText="1"/>
    </xf>
    <xf numFmtId="0" fontId="0" fillId="7" borderId="20" xfId="0" applyFill="1" applyBorder="1" applyAlignment="1">
      <alignment horizontal="left" wrapText="1"/>
    </xf>
    <xf numFmtId="0" fontId="11" fillId="7" borderId="22" xfId="0" applyFont="1" applyFill="1" applyBorder="1" applyAlignment="1">
      <alignment horizontal="left" vertical="top" wrapText="1"/>
    </xf>
    <xf numFmtId="0" fontId="10" fillId="7" borderId="29" xfId="0" applyFont="1" applyFill="1" applyBorder="1" applyAlignment="1">
      <alignment horizontal="left" vertical="top" wrapText="1"/>
    </xf>
    <xf numFmtId="0" fontId="2" fillId="17" borderId="0" xfId="0" applyFont="1" applyFill="1" applyAlignment="1" applyProtection="1">
      <alignment horizontal="left" vertical="top" wrapText="1"/>
      <protection locked="0"/>
    </xf>
    <xf numFmtId="0" fontId="39" fillId="7" borderId="19" xfId="0" applyFont="1" applyFill="1" applyBorder="1" applyAlignment="1" applyProtection="1">
      <alignment horizontal="left" vertical="top" wrapText="1"/>
      <protection locked="0"/>
    </xf>
    <xf numFmtId="0" fontId="39" fillId="7" borderId="23" xfId="0" applyFont="1" applyFill="1" applyBorder="1" applyAlignment="1" applyProtection="1">
      <alignment horizontal="left" vertical="top" wrapText="1"/>
      <protection locked="0"/>
    </xf>
    <xf numFmtId="0" fontId="39" fillId="7" borderId="20" xfId="0" applyFont="1" applyFill="1" applyBorder="1" applyAlignment="1" applyProtection="1">
      <alignment horizontal="left" vertical="top" wrapText="1"/>
      <protection locked="0"/>
    </xf>
    <xf numFmtId="0" fontId="40" fillId="3" borderId="12" xfId="0" applyFont="1" applyFill="1" applyBorder="1" applyAlignment="1">
      <alignment vertical="center" wrapText="1"/>
    </xf>
    <xf numFmtId="0" fontId="40" fillId="7" borderId="19" xfId="0" applyFont="1" applyFill="1" applyBorder="1" applyAlignment="1" applyProtection="1">
      <alignment horizontal="left" vertical="top" wrapText="1"/>
      <protection locked="0"/>
    </xf>
    <xf numFmtId="0" fontId="40" fillId="7" borderId="23" xfId="0" applyFont="1" applyFill="1" applyBorder="1" applyAlignment="1" applyProtection="1">
      <alignment horizontal="left" vertical="top" wrapText="1"/>
      <protection locked="0"/>
    </xf>
    <xf numFmtId="0" fontId="40" fillId="7" borderId="20" xfId="0" applyFont="1" applyFill="1" applyBorder="1" applyAlignment="1" applyProtection="1">
      <alignment horizontal="left" vertical="top" wrapText="1"/>
      <protection locked="0"/>
    </xf>
    <xf numFmtId="0" fontId="11" fillId="5" borderId="19"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11" fillId="5" borderId="20" xfId="0" applyFont="1" applyFill="1" applyBorder="1" applyAlignment="1">
      <alignment horizontal="left" vertical="center" wrapText="1"/>
    </xf>
    <xf numFmtId="0" fontId="39" fillId="3" borderId="12" xfId="0" applyFont="1" applyFill="1" applyBorder="1" applyAlignment="1">
      <alignment vertical="center" wrapText="1"/>
    </xf>
    <xf numFmtId="0" fontId="39" fillId="2" borderId="19" xfId="0" applyFont="1" applyFill="1" applyBorder="1" applyAlignment="1" applyProtection="1">
      <alignment horizontal="left" vertical="center" wrapText="1"/>
      <protection locked="0"/>
    </xf>
    <xf numFmtId="0" fontId="39" fillId="2" borderId="23" xfId="0" applyFont="1" applyFill="1" applyBorder="1" applyAlignment="1" applyProtection="1">
      <alignment horizontal="left" vertical="center" wrapText="1"/>
      <protection locked="0"/>
    </xf>
    <xf numFmtId="0" fontId="39" fillId="2" borderId="20" xfId="0" applyFont="1" applyFill="1" applyBorder="1" applyAlignment="1" applyProtection="1">
      <alignment horizontal="left" vertical="center" wrapText="1"/>
      <protection locked="0"/>
    </xf>
    <xf numFmtId="14" fontId="39" fillId="2" borderId="19" xfId="0" applyNumberFormat="1" applyFont="1" applyFill="1" applyBorder="1" applyAlignment="1" applyProtection="1">
      <alignment horizontal="left" vertical="center" wrapText="1"/>
      <protection locked="0"/>
    </xf>
    <xf numFmtId="0" fontId="39" fillId="3" borderId="19" xfId="0" applyFont="1" applyFill="1" applyBorder="1" applyAlignment="1">
      <alignment horizontal="left" vertical="center" wrapText="1"/>
    </xf>
    <xf numFmtId="0" fontId="39" fillId="3" borderId="20" xfId="0" applyFont="1" applyFill="1" applyBorder="1" applyAlignment="1">
      <alignment horizontal="left" vertical="center" wrapText="1"/>
    </xf>
    <xf numFmtId="0" fontId="40" fillId="2" borderId="19" xfId="0" applyFont="1" applyFill="1" applyBorder="1" applyAlignment="1" applyProtection="1">
      <alignment horizontal="left" vertical="center" wrapText="1"/>
      <protection locked="0"/>
    </xf>
    <xf numFmtId="0" fontId="40" fillId="2" borderId="23" xfId="0" applyFont="1" applyFill="1" applyBorder="1" applyAlignment="1" applyProtection="1">
      <alignment horizontal="left" vertical="center" wrapText="1"/>
      <protection locked="0"/>
    </xf>
    <xf numFmtId="0" fontId="40" fillId="2" borderId="20" xfId="0" applyFont="1" applyFill="1" applyBorder="1" applyAlignment="1" applyProtection="1">
      <alignment horizontal="left" vertical="center" wrapText="1"/>
      <protection locked="0"/>
    </xf>
    <xf numFmtId="0" fontId="39" fillId="3" borderId="12" xfId="0" applyFont="1" applyFill="1" applyBorder="1" applyAlignment="1">
      <alignment vertical="top" wrapText="1"/>
    </xf>
    <xf numFmtId="0" fontId="2" fillId="2" borderId="13" xfId="0" applyFont="1" applyFill="1" applyBorder="1" applyAlignment="1" applyProtection="1">
      <alignment horizontal="left" vertical="top" wrapText="1"/>
      <protection locked="0"/>
    </xf>
    <xf numFmtId="0" fontId="39" fillId="2" borderId="14" xfId="0" applyFont="1" applyFill="1" applyBorder="1" applyAlignment="1" applyProtection="1">
      <alignment horizontal="left" vertical="top" wrapText="1"/>
      <protection locked="0"/>
    </xf>
    <xf numFmtId="0" fontId="39" fillId="2" borderId="15" xfId="0" applyFont="1" applyFill="1" applyBorder="1" applyAlignment="1" applyProtection="1">
      <alignment horizontal="left" vertical="top" wrapText="1"/>
      <protection locked="0"/>
    </xf>
    <xf numFmtId="0" fontId="39" fillId="3" borderId="12" xfId="0" applyFont="1" applyFill="1" applyBorder="1" applyAlignment="1">
      <alignment horizontal="left" vertical="top" wrapText="1"/>
    </xf>
    <xf numFmtId="0" fontId="40" fillId="2" borderId="19" xfId="0" applyFont="1" applyFill="1" applyBorder="1" applyAlignment="1" applyProtection="1">
      <alignment horizontal="left" vertical="top" wrapText="1"/>
      <protection locked="0"/>
    </xf>
    <xf numFmtId="0" fontId="40" fillId="2" borderId="23" xfId="0" applyFont="1" applyFill="1" applyBorder="1" applyAlignment="1" applyProtection="1">
      <alignment horizontal="left" vertical="top" wrapText="1"/>
      <protection locked="0"/>
    </xf>
    <xf numFmtId="0" fontId="40" fillId="2" borderId="20" xfId="0" applyFont="1" applyFill="1" applyBorder="1" applyAlignment="1" applyProtection="1">
      <alignment horizontal="left" vertical="top" wrapText="1"/>
      <protection locked="0"/>
    </xf>
    <xf numFmtId="0" fontId="40" fillId="3" borderId="13" xfId="0" applyFont="1" applyFill="1" applyBorder="1" applyAlignment="1">
      <alignment horizontal="left" vertical="top" wrapText="1"/>
    </xf>
    <xf numFmtId="0" fontId="40" fillId="3" borderId="15" xfId="0" applyFont="1" applyFill="1" applyBorder="1" applyAlignment="1">
      <alignment horizontal="left" vertical="top" wrapText="1"/>
    </xf>
    <xf numFmtId="0" fontId="40" fillId="3" borderId="16" xfId="0" applyFont="1" applyFill="1" applyBorder="1" applyAlignment="1">
      <alignment horizontal="left" vertical="top" wrapText="1"/>
    </xf>
    <xf numFmtId="0" fontId="40" fillId="3" borderId="18" xfId="0" applyFont="1" applyFill="1" applyBorder="1" applyAlignment="1">
      <alignment horizontal="left" vertical="top" wrapText="1"/>
    </xf>
    <xf numFmtId="0" fontId="37" fillId="9" borderId="12" xfId="0" applyFont="1" applyFill="1" applyBorder="1" applyAlignment="1">
      <alignment horizontal="center"/>
    </xf>
    <xf numFmtId="0" fontId="37" fillId="6" borderId="12" xfId="0" applyFont="1" applyFill="1" applyBorder="1" applyAlignment="1">
      <alignment horizontal="center"/>
    </xf>
    <xf numFmtId="0" fontId="40" fillId="3" borderId="13" xfId="0" applyFont="1" applyFill="1" applyBorder="1" applyAlignment="1">
      <alignment horizontal="left" vertical="center" wrapText="1"/>
    </xf>
    <xf numFmtId="0" fontId="40" fillId="3" borderId="15" xfId="0" applyFont="1" applyFill="1" applyBorder="1" applyAlignment="1">
      <alignment horizontal="left" vertical="center" wrapText="1"/>
    </xf>
    <xf numFmtId="0" fontId="40" fillId="3" borderId="43" xfId="0" applyFont="1" applyFill="1" applyBorder="1" applyAlignment="1">
      <alignment horizontal="left" vertical="center" wrapText="1"/>
    </xf>
    <xf numFmtId="0" fontId="40" fillId="3" borderId="29" xfId="0" applyFont="1" applyFill="1" applyBorder="1" applyAlignment="1">
      <alignment horizontal="left" vertical="center" wrapText="1"/>
    </xf>
    <xf numFmtId="0" fontId="40" fillId="3" borderId="16" xfId="0" applyFont="1" applyFill="1" applyBorder="1" applyAlignment="1">
      <alignment horizontal="left" vertical="center" wrapText="1"/>
    </xf>
    <xf numFmtId="0" fontId="40" fillId="3" borderId="18" xfId="0" applyFont="1" applyFill="1" applyBorder="1" applyAlignment="1">
      <alignment horizontal="left" vertical="center" wrapText="1"/>
    </xf>
    <xf numFmtId="0" fontId="40" fillId="7" borderId="13" xfId="0" applyFont="1" applyFill="1" applyBorder="1" applyAlignment="1">
      <alignment horizontal="left" vertical="center" wrapText="1"/>
    </xf>
    <xf numFmtId="0" fontId="40" fillId="7" borderId="15" xfId="0" applyFont="1" applyFill="1" applyBorder="1" applyAlignment="1">
      <alignment horizontal="left" vertical="center" wrapText="1"/>
    </xf>
    <xf numFmtId="0" fontId="40" fillId="7" borderId="43" xfId="0" applyFont="1" applyFill="1" applyBorder="1" applyAlignment="1">
      <alignment horizontal="left" vertical="center" wrapText="1"/>
    </xf>
    <xf numFmtId="0" fontId="40" fillId="7" borderId="29" xfId="0" applyFont="1" applyFill="1" applyBorder="1" applyAlignment="1">
      <alignment horizontal="left" vertical="center" wrapText="1"/>
    </xf>
    <xf numFmtId="0" fontId="40" fillId="7" borderId="21" xfId="0" applyFont="1" applyFill="1" applyBorder="1" applyAlignment="1">
      <alignment horizontal="left" vertical="center" wrapText="1"/>
    </xf>
    <xf numFmtId="0" fontId="40" fillId="7" borderId="42" xfId="0" applyFont="1" applyFill="1" applyBorder="1" applyAlignment="1">
      <alignment horizontal="left" vertical="center" wrapText="1"/>
    </xf>
    <xf numFmtId="0" fontId="40" fillId="7" borderId="22" xfId="0" applyFont="1" applyFill="1" applyBorder="1" applyAlignment="1">
      <alignment horizontal="left" vertical="center" wrapText="1"/>
    </xf>
    <xf numFmtId="0" fontId="40" fillId="3" borderId="12" xfId="0" applyFont="1" applyFill="1" applyBorder="1" applyAlignment="1">
      <alignment horizontal="left" vertical="top" wrapText="1"/>
    </xf>
    <xf numFmtId="0" fontId="40" fillId="7" borderId="13" xfId="0" applyFont="1" applyFill="1" applyBorder="1" applyAlignment="1">
      <alignment horizontal="left" vertical="top" wrapText="1"/>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40" fillId="7" borderId="18" xfId="0" applyFont="1" applyFill="1" applyBorder="1" applyAlignment="1">
      <alignment horizontal="left" vertical="top" wrapText="1"/>
    </xf>
    <xf numFmtId="0" fontId="40" fillId="11" borderId="12" xfId="0" applyFont="1" applyFill="1" applyBorder="1" applyAlignment="1">
      <alignment horizontal="left" vertical="center" wrapText="1"/>
    </xf>
    <xf numFmtId="0" fontId="37" fillId="6" borderId="12" xfId="0" applyFont="1" applyFill="1" applyBorder="1" applyAlignment="1">
      <alignment horizontal="center" vertical="center" wrapText="1"/>
    </xf>
    <xf numFmtId="0" fontId="40" fillId="7" borderId="12" xfId="0" applyFont="1" applyFill="1" applyBorder="1" applyAlignment="1">
      <alignment horizontal="left" vertical="top" wrapText="1"/>
    </xf>
    <xf numFmtId="0" fontId="40" fillId="7" borderId="21" xfId="0" applyFont="1" applyFill="1" applyBorder="1" applyAlignment="1">
      <alignment horizontal="left" vertical="top" wrapText="1"/>
    </xf>
    <xf numFmtId="0" fontId="40" fillId="7" borderId="22" xfId="0" applyFont="1" applyFill="1" applyBorder="1" applyAlignment="1">
      <alignment horizontal="left" vertical="top" wrapText="1"/>
    </xf>
    <xf numFmtId="0" fontId="40" fillId="3" borderId="12" xfId="0" applyFont="1" applyFill="1" applyBorder="1" applyAlignment="1">
      <alignment horizontal="left" vertical="center" wrapText="1"/>
    </xf>
    <xf numFmtId="43" fontId="40" fillId="2" borderId="19" xfId="2" applyFont="1" applyFill="1" applyBorder="1" applyAlignment="1" applyProtection="1">
      <alignment horizontal="left" vertical="center" wrapText="1"/>
      <protection locked="0"/>
    </xf>
    <xf numFmtId="43" fontId="40" fillId="2" borderId="23" xfId="2" applyFont="1" applyFill="1" applyBorder="1" applyAlignment="1" applyProtection="1">
      <alignment horizontal="left" vertical="center" wrapText="1"/>
      <protection locked="0"/>
    </xf>
    <xf numFmtId="43" fontId="40" fillId="2" borderId="20" xfId="2" applyFont="1" applyFill="1" applyBorder="1" applyAlignment="1" applyProtection="1">
      <alignment horizontal="left" vertical="center" wrapText="1"/>
      <protection locked="0"/>
    </xf>
    <xf numFmtId="0" fontId="37" fillId="6" borderId="19" xfId="0" applyFont="1" applyFill="1" applyBorder="1" applyAlignment="1">
      <alignment horizontal="center" vertical="center" wrapText="1"/>
    </xf>
    <xf numFmtId="0" fontId="37" fillId="6" borderId="20" xfId="0" applyFont="1" applyFill="1" applyBorder="1" applyAlignment="1">
      <alignment horizontal="center" vertical="center" wrapText="1"/>
    </xf>
    <xf numFmtId="0" fontId="40" fillId="2" borderId="13" xfId="0" quotePrefix="1" applyFont="1" applyFill="1" applyBorder="1" applyAlignment="1" applyProtection="1">
      <alignment horizontal="left" vertical="top" wrapText="1"/>
      <protection locked="0"/>
    </xf>
    <xf numFmtId="0" fontId="40" fillId="2" borderId="14" xfId="0" applyFont="1" applyFill="1" applyBorder="1" applyAlignment="1" applyProtection="1">
      <alignment horizontal="left" vertical="top" wrapText="1"/>
      <protection locked="0"/>
    </xf>
    <xf numFmtId="0" fontId="40" fillId="2" borderId="15" xfId="0" applyFont="1" applyFill="1" applyBorder="1" applyAlignment="1" applyProtection="1">
      <alignment horizontal="left" vertical="top" wrapText="1"/>
      <protection locked="0"/>
    </xf>
    <xf numFmtId="0" fontId="9" fillId="7" borderId="13" xfId="0" applyFont="1" applyFill="1" applyBorder="1" applyAlignment="1">
      <alignment horizontal="right" vertical="top" wrapText="1"/>
    </xf>
    <xf numFmtId="0" fontId="9" fillId="7" borderId="16" xfId="0" applyFont="1" applyFill="1" applyBorder="1" applyAlignment="1">
      <alignment horizontal="right" vertical="top" wrapText="1"/>
    </xf>
    <xf numFmtId="0" fontId="9" fillId="7" borderId="14" xfId="0" applyFont="1" applyFill="1" applyBorder="1" applyAlignment="1">
      <alignment horizontal="left" vertical="top" wrapText="1"/>
    </xf>
    <xf numFmtId="0" fontId="9" fillId="7" borderId="15" xfId="0" applyFont="1" applyFill="1" applyBorder="1" applyAlignment="1">
      <alignment horizontal="left" vertical="top" wrapText="1"/>
    </xf>
    <xf numFmtId="0" fontId="9" fillId="7" borderId="17" xfId="0" applyFont="1" applyFill="1" applyBorder="1" applyAlignment="1">
      <alignment horizontal="left" vertical="top" wrapText="1"/>
    </xf>
    <xf numFmtId="0" fontId="38" fillId="5" borderId="12" xfId="0" applyFont="1" applyFill="1" applyBorder="1" applyAlignment="1">
      <alignment horizontal="left" vertical="center" wrapText="1"/>
    </xf>
    <xf numFmtId="0" fontId="45" fillId="6" borderId="12" xfId="0" applyFont="1" applyFill="1" applyBorder="1" applyAlignment="1">
      <alignment horizontal="left" vertical="center" wrapText="1"/>
    </xf>
    <xf numFmtId="0" fontId="45" fillId="6" borderId="21" xfId="0" applyFont="1" applyFill="1" applyBorder="1" applyAlignment="1">
      <alignment horizontal="left" vertical="center" wrapText="1"/>
    </xf>
    <xf numFmtId="0" fontId="39" fillId="3" borderId="19" xfId="0" applyFont="1" applyFill="1" applyBorder="1" applyAlignment="1">
      <alignment horizontal="left" vertical="top" wrapText="1"/>
    </xf>
    <xf numFmtId="0" fontId="50" fillId="3" borderId="13" xfId="0" applyFont="1" applyFill="1" applyBorder="1" applyAlignment="1">
      <alignment horizontal="left" vertical="center" wrapText="1"/>
    </xf>
    <xf numFmtId="0" fontId="50" fillId="3" borderId="15" xfId="0" applyFont="1" applyFill="1" applyBorder="1" applyAlignment="1">
      <alignment horizontal="left" vertical="center" wrapText="1"/>
    </xf>
    <xf numFmtId="0" fontId="50" fillId="3" borderId="16" xfId="0" applyFont="1" applyFill="1" applyBorder="1" applyAlignment="1">
      <alignment horizontal="left" vertical="center" wrapText="1"/>
    </xf>
    <xf numFmtId="0" fontId="50" fillId="3" borderId="18" xfId="0" applyFont="1" applyFill="1" applyBorder="1" applyAlignment="1">
      <alignment horizontal="left" vertical="center" wrapText="1"/>
    </xf>
    <xf numFmtId="0" fontId="37" fillId="6" borderId="12" xfId="0" applyFont="1" applyFill="1" applyBorder="1" applyAlignment="1">
      <alignment horizontal="center" wrapText="1"/>
    </xf>
    <xf numFmtId="0" fontId="2" fillId="2" borderId="12" xfId="0" applyFont="1" applyFill="1" applyBorder="1" applyAlignment="1" applyProtection="1">
      <alignment horizontal="left" vertical="top" wrapText="1"/>
      <protection locked="0"/>
    </xf>
    <xf numFmtId="0" fontId="39" fillId="2" borderId="12" xfId="0" applyFont="1" applyFill="1" applyBorder="1" applyAlignment="1" applyProtection="1">
      <alignment horizontal="left" vertical="top" wrapText="1"/>
      <protection locked="0"/>
    </xf>
    <xf numFmtId="0" fontId="39" fillId="3" borderId="13" xfId="0" applyFont="1" applyFill="1" applyBorder="1" applyAlignment="1">
      <alignment horizontal="left" vertical="center" wrapText="1"/>
    </xf>
    <xf numFmtId="0" fontId="39" fillId="3" borderId="15" xfId="0" applyFont="1" applyFill="1" applyBorder="1" applyAlignment="1">
      <alignment horizontal="left" vertical="center" wrapText="1"/>
    </xf>
    <xf numFmtId="0" fontId="39" fillId="3" borderId="43" xfId="0" applyFont="1" applyFill="1" applyBorder="1" applyAlignment="1">
      <alignment horizontal="left" vertical="center" wrapText="1"/>
    </xf>
    <xf numFmtId="0" fontId="39" fillId="3" borderId="29" xfId="0" applyFont="1" applyFill="1" applyBorder="1" applyAlignment="1">
      <alignment horizontal="left" vertical="center" wrapText="1"/>
    </xf>
    <xf numFmtId="0" fontId="39" fillId="3" borderId="16" xfId="0" applyFont="1" applyFill="1" applyBorder="1" applyAlignment="1">
      <alignment horizontal="left" vertical="center" wrapText="1"/>
    </xf>
    <xf numFmtId="0" fontId="39" fillId="3" borderId="18" xfId="0" applyFont="1" applyFill="1" applyBorder="1" applyAlignment="1">
      <alignment horizontal="left" vertical="center" wrapText="1"/>
    </xf>
    <xf numFmtId="0" fontId="39" fillId="0" borderId="12" xfId="0" applyFont="1" applyFill="1" applyBorder="1" applyAlignment="1" applyProtection="1">
      <alignment horizontal="left" vertical="top" wrapText="1"/>
      <protection locked="0"/>
    </xf>
    <xf numFmtId="0" fontId="40" fillId="7" borderId="12" xfId="0" applyFont="1" applyFill="1" applyBorder="1" applyAlignment="1">
      <alignment horizontal="center" vertical="top" wrapText="1"/>
    </xf>
    <xf numFmtId="0" fontId="39" fillId="0" borderId="13" xfId="0" applyFont="1" applyFill="1" applyBorder="1" applyAlignment="1" applyProtection="1">
      <alignment horizontal="left" vertical="top" wrapText="1"/>
      <protection locked="0"/>
    </xf>
    <xf numFmtId="0" fontId="39" fillId="0" borderId="15" xfId="0" applyFont="1" applyFill="1" applyBorder="1" applyAlignment="1" applyProtection="1">
      <alignment horizontal="left" vertical="top" wrapText="1"/>
      <protection locked="0"/>
    </xf>
    <xf numFmtId="0" fontId="39" fillId="0" borderId="16" xfId="0" applyFont="1" applyFill="1" applyBorder="1" applyAlignment="1" applyProtection="1">
      <alignment horizontal="left" vertical="top" wrapText="1"/>
      <protection locked="0"/>
    </xf>
    <xf numFmtId="0" fontId="39" fillId="0" borderId="18" xfId="0" applyFont="1" applyFill="1" applyBorder="1" applyAlignment="1" applyProtection="1">
      <alignment horizontal="left" vertical="top" wrapText="1"/>
      <protection locked="0"/>
    </xf>
    <xf numFmtId="0" fontId="39" fillId="7" borderId="12" xfId="0" applyFont="1" applyFill="1" applyBorder="1" applyAlignment="1">
      <alignment horizontal="left" vertical="top" wrapText="1"/>
    </xf>
    <xf numFmtId="0" fontId="38" fillId="5" borderId="13" xfId="0" applyFont="1" applyFill="1" applyBorder="1" applyAlignment="1">
      <alignment horizontal="left" vertical="top" wrapText="1"/>
    </xf>
    <xf numFmtId="0" fontId="38" fillId="5" borderId="14" xfId="0" applyFont="1" applyFill="1" applyBorder="1" applyAlignment="1">
      <alignment horizontal="left" vertical="top" wrapText="1"/>
    </xf>
    <xf numFmtId="0" fontId="37" fillId="6" borderId="13" xfId="0" applyFont="1" applyFill="1" applyBorder="1" applyAlignment="1">
      <alignment horizontal="center" wrapText="1"/>
    </xf>
    <xf numFmtId="0" fontId="37" fillId="6" borderId="15" xfId="0" applyFont="1" applyFill="1" applyBorder="1" applyAlignment="1">
      <alignment horizontal="center" wrapText="1"/>
    </xf>
    <xf numFmtId="0" fontId="37" fillId="6" borderId="16" xfId="0" applyFont="1" applyFill="1" applyBorder="1" applyAlignment="1">
      <alignment horizontal="center" wrapText="1"/>
    </xf>
    <xf numFmtId="0" fontId="37" fillId="6" borderId="18" xfId="0" applyFont="1" applyFill="1" applyBorder="1" applyAlignment="1">
      <alignment horizontal="center" wrapText="1"/>
    </xf>
    <xf numFmtId="0" fontId="37" fillId="6" borderId="21" xfId="0" applyFont="1" applyFill="1" applyBorder="1" applyAlignment="1">
      <alignment horizontal="center" wrapText="1"/>
    </xf>
    <xf numFmtId="0" fontId="37" fillId="6" borderId="22" xfId="0" applyFont="1" applyFill="1" applyBorder="1" applyAlignment="1">
      <alignment horizontal="center" wrapText="1"/>
    </xf>
    <xf numFmtId="0" fontId="38" fillId="5" borderId="19" xfId="0" applyFont="1" applyFill="1" applyBorder="1" applyAlignment="1">
      <alignment horizontal="left" vertical="center" wrapText="1"/>
    </xf>
    <xf numFmtId="0" fontId="38" fillId="5" borderId="23" xfId="0" applyFont="1" applyFill="1" applyBorder="1" applyAlignment="1">
      <alignment horizontal="left" vertical="center" wrapText="1"/>
    </xf>
    <xf numFmtId="0" fontId="38" fillId="5" borderId="20" xfId="0" applyFont="1" applyFill="1" applyBorder="1" applyAlignment="1">
      <alignment horizontal="left" vertical="center" wrapText="1"/>
    </xf>
    <xf numFmtId="0" fontId="38" fillId="6" borderId="13" xfId="0" applyFont="1" applyFill="1" applyBorder="1" applyAlignment="1">
      <alignment horizontal="center" wrapText="1"/>
    </xf>
    <xf numFmtId="0" fontId="38" fillId="6" borderId="14" xfId="0" applyFont="1" applyFill="1" applyBorder="1" applyAlignment="1">
      <alignment horizontal="center" wrapText="1"/>
    </xf>
    <xf numFmtId="0" fontId="38" fillId="6" borderId="15" xfId="0" applyFont="1" applyFill="1" applyBorder="1" applyAlignment="1">
      <alignment horizontal="center" wrapText="1"/>
    </xf>
    <xf numFmtId="0" fontId="38" fillId="6" borderId="16" xfId="0" applyFont="1" applyFill="1" applyBorder="1" applyAlignment="1">
      <alignment horizontal="center" wrapText="1"/>
    </xf>
    <xf numFmtId="0" fontId="38" fillId="6" borderId="17" xfId="0" applyFont="1" applyFill="1" applyBorder="1" applyAlignment="1">
      <alignment horizontal="center" wrapText="1"/>
    </xf>
    <xf numFmtId="0" fontId="38" fillId="6" borderId="18" xfId="0" applyFont="1" applyFill="1" applyBorder="1" applyAlignment="1">
      <alignment horizontal="center" wrapText="1"/>
    </xf>
    <xf numFmtId="0" fontId="39" fillId="2" borderId="13" xfId="0" applyFont="1" applyFill="1" applyBorder="1" applyAlignment="1" applyProtection="1">
      <alignment horizontal="left" vertical="top" wrapText="1"/>
      <protection locked="0"/>
    </xf>
    <xf numFmtId="0" fontId="39" fillId="3" borderId="12" xfId="0" applyFont="1" applyFill="1" applyBorder="1" applyAlignment="1">
      <alignment horizontal="left" vertical="center" wrapText="1"/>
    </xf>
    <xf numFmtId="0" fontId="40" fillId="6" borderId="13" xfId="0" applyFont="1" applyFill="1" applyBorder="1" applyAlignment="1">
      <alignment horizontal="left" vertical="top" wrapText="1"/>
    </xf>
    <xf numFmtId="0" fontId="40" fillId="6" borderId="15" xfId="0" applyFont="1" applyFill="1" applyBorder="1" applyAlignment="1">
      <alignment horizontal="left" vertical="top" wrapText="1"/>
    </xf>
    <xf numFmtId="0" fontId="40" fillId="6" borderId="16" xfId="0" applyFont="1" applyFill="1" applyBorder="1" applyAlignment="1">
      <alignment horizontal="left" vertical="top" wrapText="1"/>
    </xf>
    <xf numFmtId="0" fontId="40" fillId="6" borderId="18" xfId="0" applyFont="1" applyFill="1" applyBorder="1" applyAlignment="1">
      <alignment horizontal="left" vertical="top" wrapText="1"/>
    </xf>
    <xf numFmtId="0" fontId="29" fillId="0" borderId="19" xfId="0" applyFont="1" applyBorder="1" applyAlignment="1">
      <alignment horizontal="left" vertical="top" wrapText="1"/>
    </xf>
    <xf numFmtId="0" fontId="29" fillId="0" borderId="23" xfId="0" applyFont="1" applyBorder="1" applyAlignment="1">
      <alignment horizontal="left" vertical="top" wrapText="1"/>
    </xf>
    <xf numFmtId="0" fontId="29" fillId="0" borderId="20" xfId="0" applyFont="1" applyBorder="1" applyAlignment="1">
      <alignment horizontal="left" vertical="top" wrapText="1"/>
    </xf>
    <xf numFmtId="0" fontId="29" fillId="0" borderId="12" xfId="0" applyFont="1" applyBorder="1" applyAlignment="1">
      <alignment horizontal="left" vertical="top" wrapText="1"/>
    </xf>
    <xf numFmtId="0" fontId="41" fillId="0" borderId="12" xfId="0" applyFont="1" applyBorder="1" applyAlignment="1">
      <alignment horizontal="center" vertical="top"/>
    </xf>
    <xf numFmtId="0" fontId="29" fillId="0" borderId="47" xfId="0" applyFont="1" applyBorder="1" applyAlignment="1">
      <alignment horizontal="left" vertical="top" wrapText="1"/>
    </xf>
    <xf numFmtId="0" fontId="29" fillId="0" borderId="45" xfId="0" applyFont="1" applyBorder="1" applyAlignment="1">
      <alignment horizontal="left" vertical="top" wrapText="1"/>
    </xf>
    <xf numFmtId="0" fontId="29" fillId="0" borderId="68" xfId="0" applyFont="1" applyBorder="1" applyAlignment="1">
      <alignment horizontal="left" vertical="top" wrapText="1"/>
    </xf>
    <xf numFmtId="0" fontId="29" fillId="0" borderId="69" xfId="0" applyFont="1" applyBorder="1" applyAlignment="1">
      <alignment horizontal="left" vertical="top" wrapText="1"/>
    </xf>
    <xf numFmtId="0" fontId="29" fillId="0" borderId="70" xfId="0" applyFont="1" applyBorder="1" applyAlignment="1">
      <alignment horizontal="left" vertical="top" wrapText="1"/>
    </xf>
    <xf numFmtId="0" fontId="39" fillId="3" borderId="4" xfId="0" applyFont="1" applyFill="1" applyBorder="1" applyAlignment="1">
      <alignment horizontal="left" vertical="center" wrapText="1"/>
    </xf>
    <xf numFmtId="0" fontId="39" fillId="3" borderId="5" xfId="0" applyFont="1" applyFill="1" applyBorder="1" applyAlignment="1">
      <alignment horizontal="left" vertical="center" wrapText="1"/>
    </xf>
    <xf numFmtId="0" fontId="29" fillId="0" borderId="31" xfId="0" applyFont="1" applyBorder="1" applyAlignment="1">
      <alignment horizontal="left" vertical="top" wrapText="1"/>
    </xf>
    <xf numFmtId="0" fontId="29" fillId="0" borderId="34" xfId="0" applyFont="1" applyBorder="1" applyAlignment="1">
      <alignment horizontal="left" vertical="top" wrapText="1"/>
    </xf>
    <xf numFmtId="0" fontId="29" fillId="0" borderId="49" xfId="0" applyFont="1" applyBorder="1" applyAlignment="1">
      <alignment horizontal="left" vertical="top" wrapText="1"/>
    </xf>
    <xf numFmtId="0" fontId="39" fillId="0" borderId="37" xfId="0" applyFont="1" applyFill="1" applyBorder="1" applyAlignment="1" applyProtection="1">
      <alignment horizontal="left" vertical="top" wrapText="1"/>
    </xf>
    <xf numFmtId="0" fontId="39" fillId="0" borderId="12" xfId="0" applyFont="1" applyFill="1" applyBorder="1" applyAlignment="1" applyProtection="1">
      <alignment horizontal="left" vertical="top" wrapText="1"/>
    </xf>
    <xf numFmtId="0" fontId="39" fillId="0" borderId="38" xfId="0" applyFont="1" applyFill="1" applyBorder="1" applyAlignment="1" applyProtection="1">
      <alignment horizontal="left" vertical="top" wrapText="1"/>
    </xf>
    <xf numFmtId="0" fontId="39" fillId="0" borderId="27" xfId="0" applyFont="1" applyFill="1" applyBorder="1" applyAlignment="1" applyProtection="1">
      <alignment horizontal="left" vertical="top" wrapText="1"/>
    </xf>
    <xf numFmtId="0" fontId="39" fillId="7" borderId="19" xfId="0" applyFont="1" applyFill="1" applyBorder="1" applyAlignment="1">
      <alignment horizontal="center" vertical="top" wrapText="1"/>
    </xf>
    <xf numFmtId="0" fontId="39" fillId="7" borderId="56" xfId="0" applyFont="1" applyFill="1" applyBorder="1" applyAlignment="1">
      <alignment horizontal="center" vertical="top" wrapText="1"/>
    </xf>
    <xf numFmtId="0" fontId="38" fillId="5" borderId="1" xfId="0" applyFont="1" applyFill="1" applyBorder="1" applyAlignment="1">
      <alignment vertical="center" wrapText="1"/>
    </xf>
    <xf numFmtId="0" fontId="38" fillId="5" borderId="2" xfId="0" applyFont="1" applyFill="1" applyBorder="1" applyAlignment="1">
      <alignment vertical="center" wrapText="1"/>
    </xf>
    <xf numFmtId="0" fontId="38" fillId="5" borderId="6" xfId="0" applyFont="1" applyFill="1" applyBorder="1" applyAlignment="1">
      <alignment vertical="center" wrapText="1"/>
    </xf>
    <xf numFmtId="0" fontId="38" fillId="5" borderId="5" xfId="0" applyFont="1" applyFill="1" applyBorder="1" applyAlignment="1">
      <alignment vertical="center" wrapText="1"/>
    </xf>
    <xf numFmtId="0" fontId="39" fillId="3" borderId="6" xfId="0" applyFont="1" applyFill="1" applyBorder="1" applyAlignment="1">
      <alignment horizontal="left" vertical="center" wrapText="1"/>
    </xf>
    <xf numFmtId="0" fontId="39" fillId="3" borderId="10" xfId="0" applyFont="1" applyFill="1" applyBorder="1" applyAlignment="1">
      <alignment horizontal="left" vertical="center" wrapText="1"/>
    </xf>
    <xf numFmtId="0" fontId="39" fillId="3" borderId="0" xfId="0" applyFont="1" applyFill="1" applyBorder="1" applyAlignment="1">
      <alignment horizontal="left" vertical="center" wrapText="1"/>
    </xf>
    <xf numFmtId="0" fontId="37" fillId="6" borderId="36" xfId="0" applyFont="1" applyFill="1" applyBorder="1" applyAlignment="1">
      <alignment horizontal="center" vertical="center" wrapText="1"/>
    </xf>
    <xf numFmtId="0" fontId="37" fillId="6" borderId="24" xfId="0" applyFont="1" applyFill="1" applyBorder="1" applyAlignment="1">
      <alignment horizontal="center" vertical="center" wrapText="1"/>
    </xf>
    <xf numFmtId="164" fontId="7" fillId="0" borderId="37" xfId="2" applyNumberFormat="1" applyFont="1" applyBorder="1" applyAlignment="1">
      <alignment horizontal="center"/>
    </xf>
    <xf numFmtId="164" fontId="7" fillId="0" borderId="12" xfId="2" applyNumberFormat="1" applyFont="1" applyBorder="1" applyAlignment="1">
      <alignment horizontal="center"/>
    </xf>
    <xf numFmtId="0" fontId="38" fillId="5" borderId="10" xfId="0" applyFont="1" applyFill="1" applyBorder="1" applyAlignment="1">
      <alignment vertical="center" wrapText="1"/>
    </xf>
    <xf numFmtId="0" fontId="38" fillId="5" borderId="0" xfId="0" applyFont="1" applyFill="1" applyBorder="1" applyAlignment="1">
      <alignment vertical="center" wrapText="1"/>
    </xf>
    <xf numFmtId="0" fontId="38" fillId="5" borderId="11" xfId="0" applyFont="1" applyFill="1" applyBorder="1" applyAlignment="1">
      <alignment vertical="center" wrapText="1"/>
    </xf>
    <xf numFmtId="0" fontId="38" fillId="5" borderId="4" xfId="0" applyFont="1" applyFill="1" applyBorder="1" applyAlignment="1">
      <alignment vertical="center" wrapText="1"/>
    </xf>
    <xf numFmtId="0" fontId="37" fillId="6" borderId="25" xfId="0" applyFont="1" applyFill="1" applyBorder="1" applyAlignment="1">
      <alignment horizontal="center" vertical="center" wrapText="1"/>
    </xf>
    <xf numFmtId="164" fontId="7" fillId="0" borderId="26" xfId="2" applyNumberFormat="1" applyFont="1" applyBorder="1" applyAlignment="1">
      <alignment horizontal="center"/>
    </xf>
    <xf numFmtId="0" fontId="39" fillId="3" borderId="1" xfId="0" applyFont="1" applyFill="1" applyBorder="1" applyAlignment="1">
      <alignment horizontal="left" vertical="center" wrapText="1"/>
    </xf>
    <xf numFmtId="0" fontId="39" fillId="3" borderId="3" xfId="0" applyFont="1" applyFill="1" applyBorder="1" applyAlignment="1">
      <alignment horizontal="left" vertical="center" wrapText="1"/>
    </xf>
    <xf numFmtId="0" fontId="39" fillId="2" borderId="1" xfId="0" applyFont="1" applyFill="1" applyBorder="1" applyAlignment="1" applyProtection="1">
      <alignment horizontal="left" vertical="top" wrapText="1"/>
    </xf>
    <xf numFmtId="0" fontId="39" fillId="2" borderId="2" xfId="0" applyFont="1" applyFill="1" applyBorder="1" applyAlignment="1" applyProtection="1">
      <alignment horizontal="left" vertical="top" wrapText="1"/>
    </xf>
    <xf numFmtId="0" fontId="39" fillId="2" borderId="3" xfId="0" applyFont="1" applyFill="1" applyBorder="1" applyAlignment="1" applyProtection="1">
      <alignment horizontal="left" vertical="top" wrapText="1"/>
    </xf>
    <xf numFmtId="0" fontId="39" fillId="3" borderId="37" xfId="0" applyFont="1" applyFill="1" applyBorder="1" applyAlignment="1">
      <alignment horizontal="left" vertical="center" wrapText="1"/>
    </xf>
    <xf numFmtId="0" fontId="39" fillId="3" borderId="53" xfId="0" applyFont="1" applyFill="1" applyBorder="1" applyAlignment="1">
      <alignment horizontal="left" vertical="center" wrapText="1"/>
    </xf>
    <xf numFmtId="0" fontId="40" fillId="7" borderId="35" xfId="0" applyFont="1" applyFill="1" applyBorder="1" applyAlignment="1">
      <alignment horizontal="left" vertical="center" wrapText="1"/>
    </xf>
    <xf numFmtId="0" fontId="40" fillId="7" borderId="14" xfId="0" applyFont="1" applyFill="1" applyBorder="1" applyAlignment="1">
      <alignment horizontal="left" vertical="center" wrapText="1"/>
    </xf>
    <xf numFmtId="0" fontId="40" fillId="7" borderId="30" xfId="0" applyFont="1" applyFill="1" applyBorder="1" applyAlignment="1">
      <alignment horizontal="left" vertical="center" wrapText="1"/>
    </xf>
    <xf numFmtId="0" fontId="40" fillId="7" borderId="17" xfId="0" applyFont="1" applyFill="1" applyBorder="1" applyAlignment="1">
      <alignment horizontal="left" vertical="center" wrapText="1"/>
    </xf>
    <xf numFmtId="0" fontId="39" fillId="2" borderId="41" xfId="0" applyFont="1" applyFill="1" applyBorder="1" applyAlignment="1" applyProtection="1">
      <alignment horizontal="left" vertical="top" wrapText="1"/>
    </xf>
    <xf numFmtId="0" fontId="39" fillId="2" borderId="54" xfId="0" applyFont="1" applyFill="1" applyBorder="1" applyAlignment="1" applyProtection="1">
      <alignment horizontal="left" vertical="top" wrapText="1"/>
    </xf>
    <xf numFmtId="0" fontId="39" fillId="2" borderId="52" xfId="0" applyFont="1" applyFill="1" applyBorder="1" applyAlignment="1" applyProtection="1">
      <alignment horizontal="left" vertical="top" wrapText="1"/>
    </xf>
    <xf numFmtId="0" fontId="38" fillId="3" borderId="36" xfId="0" applyFont="1" applyFill="1" applyBorder="1" applyAlignment="1">
      <alignment horizontal="center" vertical="center" wrapText="1"/>
    </xf>
    <xf numFmtId="0" fontId="38" fillId="3" borderId="33" xfId="0" applyFont="1" applyFill="1" applyBorder="1" applyAlignment="1">
      <alignment horizontal="center" vertical="center" wrapText="1"/>
    </xf>
    <xf numFmtId="0" fontId="39" fillId="3" borderId="7" xfId="0" applyFont="1" applyFill="1" applyBorder="1" applyAlignment="1">
      <alignment horizontal="left" vertical="center" wrapText="1"/>
    </xf>
    <xf numFmtId="0" fontId="39" fillId="3" borderId="9" xfId="0" applyFont="1" applyFill="1" applyBorder="1" applyAlignment="1">
      <alignment horizontal="left" vertical="center" wrapText="1"/>
    </xf>
    <xf numFmtId="0" fontId="39" fillId="3" borderId="1" xfId="0" applyFont="1" applyFill="1" applyBorder="1" applyAlignment="1">
      <alignment vertical="center" wrapText="1"/>
    </xf>
    <xf numFmtId="0" fontId="39" fillId="3" borderId="2" xfId="0" applyFont="1" applyFill="1" applyBorder="1" applyAlignment="1">
      <alignment vertical="center" wrapText="1"/>
    </xf>
    <xf numFmtId="0" fontId="38" fillId="5" borderId="7" xfId="0" applyFont="1" applyFill="1" applyBorder="1" applyAlignment="1">
      <alignment vertical="center" wrapText="1"/>
    </xf>
    <xf numFmtId="0" fontId="38" fillId="5" borderId="9" xfId="0" applyFont="1" applyFill="1" applyBorder="1" applyAlignment="1">
      <alignment vertical="center" wrapText="1"/>
    </xf>
    <xf numFmtId="0" fontId="39" fillId="2" borderId="7" xfId="0" applyFont="1" applyFill="1" applyBorder="1" applyAlignment="1" applyProtection="1">
      <alignment horizontal="left" vertical="top" wrapText="1"/>
    </xf>
    <xf numFmtId="0" fontId="39" fillId="2" borderId="9" xfId="0" applyFont="1" applyFill="1" applyBorder="1" applyAlignment="1" applyProtection="1">
      <alignment horizontal="left" vertical="top" wrapText="1"/>
    </xf>
    <xf numFmtId="0" fontId="39" fillId="2" borderId="8" xfId="0" applyFont="1" applyFill="1" applyBorder="1" applyAlignment="1" applyProtection="1">
      <alignment horizontal="left" vertical="top" wrapText="1"/>
    </xf>
    <xf numFmtId="176" fontId="7" fillId="0" borderId="37" xfId="2" applyNumberFormat="1" applyFont="1" applyBorder="1" applyAlignment="1">
      <alignment horizontal="center"/>
    </xf>
    <xf numFmtId="176" fontId="7" fillId="0" borderId="12" xfId="2" applyNumberFormat="1" applyFont="1" applyBorder="1" applyAlignment="1">
      <alignment horizontal="center"/>
    </xf>
    <xf numFmtId="176" fontId="7" fillId="0" borderId="26" xfId="2" applyNumberFormat="1" applyFont="1" applyBorder="1" applyAlignment="1">
      <alignment horizontal="center"/>
    </xf>
    <xf numFmtId="0" fontId="39" fillId="7" borderId="19" xfId="0" applyFont="1" applyFill="1" applyBorder="1" applyAlignment="1" applyProtection="1">
      <alignment horizontal="center" vertical="center" wrapText="1"/>
    </xf>
    <xf numFmtId="0" fontId="39" fillId="2" borderId="4" xfId="0" applyFont="1" applyFill="1" applyBorder="1" applyAlignment="1" applyProtection="1">
      <alignment horizontal="left" vertical="top" wrapText="1"/>
    </xf>
    <xf numFmtId="0" fontId="39" fillId="2" borderId="6" xfId="0" applyFont="1" applyFill="1" applyBorder="1" applyAlignment="1" applyProtection="1">
      <alignment horizontal="left" vertical="top" wrapText="1"/>
    </xf>
    <xf numFmtId="0" fontId="39" fillId="2" borderId="5" xfId="0" applyFont="1" applyFill="1" applyBorder="1" applyAlignment="1" applyProtection="1">
      <alignment horizontal="left" vertical="top" wrapText="1"/>
    </xf>
    <xf numFmtId="0" fontId="56" fillId="12" borderId="1" xfId="0" applyFont="1" applyFill="1" applyBorder="1" applyAlignment="1">
      <alignment vertical="center" wrapText="1"/>
    </xf>
    <xf numFmtId="0" fontId="56" fillId="12" borderId="2" xfId="0" applyFont="1" applyFill="1" applyBorder="1" applyAlignment="1">
      <alignment vertical="center" wrapText="1"/>
    </xf>
    <xf numFmtId="0" fontId="56" fillId="12" borderId="3" xfId="0" applyFont="1" applyFill="1" applyBorder="1" applyAlignment="1">
      <alignment vertical="center" wrapText="1"/>
    </xf>
    <xf numFmtId="0" fontId="39" fillId="3" borderId="3" xfId="0" applyFont="1" applyFill="1" applyBorder="1" applyAlignment="1">
      <alignment vertical="center" wrapText="1"/>
    </xf>
    <xf numFmtId="14" fontId="39" fillId="2" borderId="4" xfId="0" applyNumberFormat="1" applyFont="1" applyFill="1" applyBorder="1" applyAlignment="1" applyProtection="1">
      <alignment horizontal="left" vertical="center" wrapText="1"/>
    </xf>
    <xf numFmtId="14" fontId="39" fillId="2" borderId="6" xfId="0" applyNumberFormat="1" applyFont="1" applyFill="1" applyBorder="1" applyAlignment="1" applyProtection="1">
      <alignment horizontal="left" vertical="center" wrapText="1"/>
    </xf>
    <xf numFmtId="14" fontId="39" fillId="2" borderId="5" xfId="0" applyNumberFormat="1" applyFont="1" applyFill="1" applyBorder="1" applyAlignment="1" applyProtection="1">
      <alignment horizontal="left" vertical="center" wrapText="1"/>
    </xf>
    <xf numFmtId="0" fontId="39" fillId="7" borderId="38" xfId="0" applyFont="1" applyFill="1" applyBorder="1" applyAlignment="1" applyProtection="1">
      <alignment horizontal="left" vertical="top" wrapText="1"/>
    </xf>
    <xf numFmtId="0" fontId="39" fillId="7" borderId="27" xfId="0" applyFont="1" applyFill="1" applyBorder="1" applyAlignment="1" applyProtection="1">
      <alignment horizontal="left" vertical="top" wrapText="1"/>
    </xf>
    <xf numFmtId="0" fontId="39" fillId="7" borderId="28" xfId="0" applyFont="1" applyFill="1" applyBorder="1" applyAlignment="1" applyProtection="1">
      <alignment horizontal="left" vertical="top" wrapText="1"/>
    </xf>
    <xf numFmtId="0" fontId="40" fillId="3" borderId="1" xfId="0" applyFont="1" applyFill="1" applyBorder="1" applyAlignment="1">
      <alignment vertical="center" wrapText="1"/>
    </xf>
    <xf numFmtId="0" fontId="40" fillId="3" borderId="3" xfId="0" applyFont="1" applyFill="1" applyBorder="1" applyAlignment="1">
      <alignment vertical="center" wrapText="1"/>
    </xf>
    <xf numFmtId="0" fontId="40" fillId="3" borderId="4" xfId="0" applyFont="1" applyFill="1" applyBorder="1" applyAlignment="1">
      <alignment horizontal="left" vertical="center" wrapText="1"/>
    </xf>
    <xf numFmtId="0" fontId="40" fillId="3" borderId="6" xfId="0" applyFont="1" applyFill="1" applyBorder="1" applyAlignment="1">
      <alignment horizontal="left" vertical="center" wrapText="1"/>
    </xf>
    <xf numFmtId="0" fontId="40" fillId="3" borderId="7" xfId="0" applyFont="1" applyFill="1" applyBorder="1" applyAlignment="1">
      <alignment horizontal="left" vertical="center" wrapText="1"/>
    </xf>
    <xf numFmtId="0" fontId="40" fillId="3" borderId="9" xfId="0" applyFont="1" applyFill="1" applyBorder="1" applyAlignment="1">
      <alignment horizontal="left" vertical="center" wrapText="1"/>
    </xf>
    <xf numFmtId="0" fontId="39" fillId="7" borderId="36" xfId="0" applyFont="1" applyFill="1" applyBorder="1" applyAlignment="1" applyProtection="1">
      <alignment horizontal="left" vertical="top" wrapText="1"/>
    </xf>
    <xf numFmtId="0" fontId="39" fillId="7" borderId="24" xfId="0" applyFont="1" applyFill="1" applyBorder="1" applyAlignment="1" applyProtection="1">
      <alignment horizontal="left" vertical="top" wrapText="1"/>
    </xf>
    <xf numFmtId="0" fontId="39" fillId="7" borderId="25" xfId="0" applyFont="1" applyFill="1" applyBorder="1" applyAlignment="1" applyProtection="1">
      <alignment horizontal="left" vertical="top" wrapText="1"/>
    </xf>
    <xf numFmtId="0" fontId="39" fillId="3" borderId="4" xfId="0" applyFont="1" applyFill="1" applyBorder="1" applyAlignment="1">
      <alignment vertical="top" wrapText="1"/>
    </xf>
    <xf numFmtId="0" fontId="39" fillId="3" borderId="5" xfId="0" applyFont="1" applyFill="1" applyBorder="1" applyAlignment="1">
      <alignment vertical="top" wrapText="1"/>
    </xf>
    <xf numFmtId="0" fontId="39" fillId="2" borderId="1"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14" fontId="39" fillId="2" borderId="1" xfId="0" applyNumberFormat="1" applyFont="1" applyFill="1" applyBorder="1" applyAlignment="1" applyProtection="1">
      <alignment horizontal="left" vertical="center" wrapText="1"/>
    </xf>
    <xf numFmtId="14" fontId="39" fillId="2" borderId="2" xfId="0" applyNumberFormat="1" applyFont="1" applyFill="1" applyBorder="1" applyAlignment="1" applyProtection="1">
      <alignment horizontal="left" vertical="center" wrapText="1"/>
    </xf>
    <xf numFmtId="14" fontId="39" fillId="2" borderId="3" xfId="0" applyNumberFormat="1" applyFont="1" applyFill="1" applyBorder="1" applyAlignment="1" applyProtection="1">
      <alignment horizontal="left" vertical="center" wrapText="1"/>
    </xf>
    <xf numFmtId="0" fontId="37" fillId="6" borderId="32" xfId="0" applyFont="1" applyFill="1" applyBorder="1" applyAlignment="1">
      <alignment horizontal="center" vertical="center" wrapText="1"/>
    </xf>
    <xf numFmtId="0" fontId="37" fillId="6" borderId="33" xfId="0" applyFont="1" applyFill="1" applyBorder="1" applyAlignment="1">
      <alignment horizontal="center" vertical="center" wrapText="1"/>
    </xf>
    <xf numFmtId="0" fontId="37" fillId="6" borderId="31" xfId="0" applyFont="1" applyFill="1" applyBorder="1" applyAlignment="1">
      <alignment horizontal="center" vertical="center" wrapText="1"/>
    </xf>
    <xf numFmtId="0" fontId="37" fillId="6" borderId="34"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40" fillId="3" borderId="1" xfId="0" applyFont="1" applyFill="1" applyBorder="1" applyAlignment="1">
      <alignment horizontal="left" vertical="center" wrapText="1"/>
    </xf>
    <xf numFmtId="0" fontId="40" fillId="3" borderId="3" xfId="0" applyFont="1" applyFill="1" applyBorder="1" applyAlignment="1">
      <alignment horizontal="left" vertical="center" wrapText="1"/>
    </xf>
    <xf numFmtId="0" fontId="40" fillId="3" borderId="41" xfId="0" applyFont="1" applyFill="1" applyBorder="1" applyAlignment="1">
      <alignment horizontal="left" vertical="center" wrapText="1"/>
    </xf>
    <xf numFmtId="178" fontId="7" fillId="0" borderId="12" xfId="2" applyNumberFormat="1" applyFont="1" applyBorder="1" applyAlignment="1">
      <alignment horizontal="center"/>
    </xf>
    <xf numFmtId="178" fontId="7" fillId="0" borderId="26" xfId="2" applyNumberFormat="1" applyFont="1" applyBorder="1" applyAlignment="1">
      <alignment horizontal="center"/>
    </xf>
    <xf numFmtId="43" fontId="40" fillId="2" borderId="7" xfId="2" applyFont="1" applyFill="1" applyBorder="1" applyAlignment="1" applyProtection="1">
      <alignment horizontal="left" vertical="center" wrapText="1"/>
    </xf>
    <xf numFmtId="43" fontId="40" fillId="2" borderId="9" xfId="2" applyFont="1" applyFill="1" applyBorder="1" applyAlignment="1" applyProtection="1">
      <alignment horizontal="left" vertical="center" wrapText="1"/>
    </xf>
    <xf numFmtId="43" fontId="40" fillId="2" borderId="8" xfId="2" applyFont="1" applyFill="1" applyBorder="1" applyAlignment="1" applyProtection="1">
      <alignment horizontal="left" vertical="center" wrapText="1"/>
    </xf>
    <xf numFmtId="0" fontId="40" fillId="3" borderId="10" xfId="0" applyFont="1" applyFill="1" applyBorder="1" applyAlignment="1">
      <alignment horizontal="left" vertical="center" wrapText="1"/>
    </xf>
    <xf numFmtId="0" fontId="40" fillId="3" borderId="0" xfId="0" applyFont="1" applyFill="1" applyBorder="1" applyAlignment="1">
      <alignment horizontal="left" vertical="center" wrapText="1"/>
    </xf>
    <xf numFmtId="0" fontId="39" fillId="6" borderId="1" xfId="0" applyFont="1" applyFill="1" applyBorder="1" applyAlignment="1">
      <alignment horizontal="left" vertical="center" wrapText="1"/>
    </xf>
    <xf numFmtId="0" fontId="39" fillId="6" borderId="3" xfId="0" applyFont="1" applyFill="1" applyBorder="1" applyAlignment="1">
      <alignment horizontal="left" vertical="center" wrapText="1"/>
    </xf>
    <xf numFmtId="171" fontId="7" fillId="0" borderId="12" xfId="2" applyNumberFormat="1" applyFont="1" applyBorder="1" applyAlignment="1">
      <alignment horizontal="center"/>
    </xf>
    <xf numFmtId="164" fontId="7" fillId="0" borderId="36" xfId="2" applyNumberFormat="1" applyFont="1" applyBorder="1" applyAlignment="1">
      <alignment horizontal="center"/>
    </xf>
    <xf numFmtId="164" fontId="7" fillId="0" borderId="24" xfId="2" applyNumberFormat="1" applyFont="1" applyBorder="1" applyAlignment="1">
      <alignment horizontal="center"/>
    </xf>
    <xf numFmtId="164" fontId="7" fillId="0" borderId="25" xfId="2" applyNumberFormat="1" applyFont="1" applyBorder="1" applyAlignment="1">
      <alignment horizontal="center"/>
    </xf>
    <xf numFmtId="0" fontId="40" fillId="7" borderId="4" xfId="0" applyFont="1" applyFill="1" applyBorder="1" applyAlignment="1">
      <alignment horizontal="left" vertical="top" wrapText="1"/>
    </xf>
    <xf numFmtId="0" fontId="40" fillId="7" borderId="6" xfId="0" applyFont="1" applyFill="1" applyBorder="1" applyAlignment="1">
      <alignment horizontal="left" vertical="top" wrapText="1"/>
    </xf>
    <xf numFmtId="0" fontId="40" fillId="7" borderId="10" xfId="0" applyFont="1" applyFill="1" applyBorder="1" applyAlignment="1">
      <alignment horizontal="left" vertical="top" wrapText="1"/>
    </xf>
    <xf numFmtId="0" fontId="40" fillId="7" borderId="0" xfId="0" applyFont="1" applyFill="1" applyBorder="1" applyAlignment="1">
      <alignment horizontal="left" vertical="top" wrapText="1"/>
    </xf>
    <xf numFmtId="0" fontId="40" fillId="7" borderId="35" xfId="0" applyFont="1" applyFill="1" applyBorder="1" applyAlignment="1">
      <alignment horizontal="center" vertical="top" wrapText="1"/>
    </xf>
    <xf numFmtId="0" fontId="40" fillId="7" borderId="14" xfId="0" applyFont="1" applyFill="1" applyBorder="1" applyAlignment="1">
      <alignment horizontal="center" vertical="top" wrapText="1"/>
    </xf>
    <xf numFmtId="0" fontId="40" fillId="7" borderId="50" xfId="0" applyFont="1" applyFill="1" applyBorder="1" applyAlignment="1">
      <alignment horizontal="center" vertical="top" wrapText="1"/>
    </xf>
    <xf numFmtId="0" fontId="40" fillId="7" borderId="7" xfId="0" applyFont="1" applyFill="1" applyBorder="1" applyAlignment="1">
      <alignment horizontal="center" vertical="top" wrapText="1"/>
    </xf>
    <xf numFmtId="0" fontId="40" fillId="7" borderId="9" xfId="0" applyFont="1" applyFill="1" applyBorder="1" applyAlignment="1">
      <alignment horizontal="center" vertical="top" wrapText="1"/>
    </xf>
    <xf numFmtId="0" fontId="40" fillId="7" borderId="8" xfId="0" applyFont="1" applyFill="1" applyBorder="1" applyAlignment="1">
      <alignment horizontal="center" vertical="top" wrapText="1"/>
    </xf>
    <xf numFmtId="0" fontId="38" fillId="5" borderId="3" xfId="0" applyFont="1" applyFill="1" applyBorder="1" applyAlignment="1">
      <alignment vertical="center" wrapText="1"/>
    </xf>
    <xf numFmtId="165" fontId="40" fillId="2" borderId="20" xfId="2" applyNumberFormat="1" applyFont="1" applyFill="1" applyBorder="1" applyAlignment="1">
      <alignment horizontal="center" vertical="center" wrapText="1"/>
    </xf>
    <xf numFmtId="165" fontId="40" fillId="2" borderId="12" xfId="2" applyNumberFormat="1" applyFont="1" applyFill="1" applyBorder="1" applyAlignment="1">
      <alignment horizontal="center" vertical="center" wrapText="1"/>
    </xf>
    <xf numFmtId="165" fontId="40" fillId="2" borderId="19" xfId="2" applyNumberFormat="1" applyFont="1" applyFill="1" applyBorder="1" applyAlignment="1">
      <alignment horizontal="center" vertical="center" wrapText="1"/>
    </xf>
    <xf numFmtId="165" fontId="40" fillId="2" borderId="26" xfId="2" applyNumberFormat="1" applyFont="1" applyFill="1" applyBorder="1" applyAlignment="1">
      <alignment horizontal="center" vertical="center" wrapText="1"/>
    </xf>
    <xf numFmtId="0" fontId="39" fillId="7" borderId="1" xfId="0" applyFont="1" applyFill="1" applyBorder="1" applyAlignment="1" applyProtection="1">
      <alignment horizontal="left" vertical="center" wrapText="1"/>
      <protection locked="0"/>
    </xf>
    <xf numFmtId="0" fontId="39" fillId="7" borderId="2" xfId="0" applyFont="1" applyFill="1" applyBorder="1" applyAlignment="1" applyProtection="1">
      <alignment horizontal="left" vertical="center" wrapText="1"/>
      <protection locked="0"/>
    </xf>
    <xf numFmtId="0" fontId="39" fillId="7" borderId="3" xfId="0" applyFont="1" applyFill="1" applyBorder="1" applyAlignment="1" applyProtection="1">
      <alignment horizontal="left" vertical="center" wrapText="1"/>
      <protection locked="0"/>
    </xf>
    <xf numFmtId="0" fontId="37" fillId="6" borderId="4" xfId="0" applyFont="1" applyFill="1" applyBorder="1" applyAlignment="1">
      <alignment horizontal="center" vertical="center" wrapText="1"/>
    </xf>
    <xf numFmtId="0" fontId="37" fillId="6" borderId="6" xfId="0" applyFont="1" applyFill="1" applyBorder="1" applyAlignment="1">
      <alignment horizontal="center" vertical="center" wrapText="1"/>
    </xf>
    <xf numFmtId="165" fontId="40" fillId="2" borderId="15" xfId="2" applyNumberFormat="1" applyFont="1" applyFill="1" applyBorder="1" applyAlignment="1">
      <alignment horizontal="center" vertical="center" wrapText="1"/>
    </xf>
    <xf numFmtId="165" fontId="40" fillId="2" borderId="21" xfId="2" applyNumberFormat="1" applyFont="1" applyFill="1" applyBorder="1" applyAlignment="1">
      <alignment horizontal="center" vertical="center" wrapText="1"/>
    </xf>
    <xf numFmtId="43" fontId="40" fillId="2" borderId="21" xfId="2" applyFont="1" applyFill="1" applyBorder="1" applyAlignment="1">
      <alignment horizontal="center" vertical="center" wrapText="1"/>
    </xf>
    <xf numFmtId="165" fontId="40" fillId="2" borderId="13" xfId="2" applyNumberFormat="1" applyFont="1" applyFill="1" applyBorder="1" applyAlignment="1">
      <alignment horizontal="center" vertical="center" wrapText="1"/>
    </xf>
    <xf numFmtId="165" fontId="40" fillId="2" borderId="39" xfId="2" applyNumberFormat="1" applyFont="1" applyFill="1" applyBorder="1" applyAlignment="1">
      <alignment horizontal="center" vertical="center" wrapText="1"/>
    </xf>
    <xf numFmtId="0" fontId="40" fillId="7" borderId="48" xfId="0" applyFont="1" applyFill="1" applyBorder="1" applyAlignment="1">
      <alignment horizontal="left" vertical="top" wrapText="1"/>
    </xf>
    <xf numFmtId="0" fontId="40" fillId="7" borderId="43" xfId="0" applyFont="1" applyFill="1" applyBorder="1" applyAlignment="1">
      <alignment horizontal="left" vertical="top" wrapText="1"/>
    </xf>
    <xf numFmtId="43" fontId="40" fillId="2" borderId="4" xfId="2" applyFont="1" applyFill="1" applyBorder="1" applyAlignment="1" applyProtection="1">
      <alignment horizontal="left" vertical="center" wrapText="1"/>
    </xf>
    <xf numFmtId="43" fontId="40" fillId="2" borderId="6" xfId="2" applyFont="1" applyFill="1" applyBorder="1" applyAlignment="1" applyProtection="1">
      <alignment horizontal="left" vertical="center" wrapText="1"/>
    </xf>
    <xf numFmtId="43" fontId="40" fillId="2" borderId="5" xfId="2" applyFont="1" applyFill="1" applyBorder="1" applyAlignment="1" applyProtection="1">
      <alignment horizontal="left" vertical="center" wrapText="1"/>
    </xf>
    <xf numFmtId="43" fontId="40" fillId="2" borderId="1" xfId="2" applyFont="1" applyFill="1" applyBorder="1" applyAlignment="1" applyProtection="1">
      <alignment horizontal="left" vertical="center" wrapText="1"/>
    </xf>
    <xf numFmtId="43" fontId="40" fillId="2" borderId="2" xfId="2" applyFont="1" applyFill="1" applyBorder="1" applyAlignment="1" applyProtection="1">
      <alignment horizontal="left" vertical="center" wrapText="1"/>
    </xf>
    <xf numFmtId="43" fontId="40" fillId="2" borderId="3" xfId="2" applyFont="1" applyFill="1" applyBorder="1" applyAlignment="1" applyProtection="1">
      <alignment horizontal="left" vertical="center" wrapText="1"/>
    </xf>
    <xf numFmtId="0" fontId="9" fillId="7" borderId="35" xfId="0" applyFont="1" applyFill="1" applyBorder="1" applyAlignment="1">
      <alignment horizontal="right" vertical="top" wrapText="1"/>
    </xf>
    <xf numFmtId="0" fontId="9" fillId="7" borderId="30" xfId="0" applyFont="1" applyFill="1" applyBorder="1" applyAlignment="1">
      <alignment horizontal="right" vertical="top" wrapText="1"/>
    </xf>
    <xf numFmtId="0" fontId="40" fillId="3" borderId="4" xfId="0" applyFont="1" applyFill="1" applyBorder="1" applyAlignment="1">
      <alignment horizontal="left" vertical="top" wrapText="1"/>
    </xf>
    <xf numFmtId="0" fontId="40" fillId="3" borderId="5" xfId="0" applyFont="1" applyFill="1" applyBorder="1" applyAlignment="1">
      <alignment horizontal="left" vertical="top" wrapText="1"/>
    </xf>
    <xf numFmtId="0" fontId="40" fillId="2" borderId="1" xfId="0" applyFont="1" applyFill="1" applyBorder="1" applyAlignment="1" applyProtection="1">
      <alignment horizontal="left" vertical="center" wrapText="1"/>
    </xf>
    <xf numFmtId="0" fontId="40" fillId="2" borderId="2" xfId="0" applyFont="1" applyFill="1" applyBorder="1" applyAlignment="1" applyProtection="1">
      <alignment horizontal="left" vertical="center" wrapText="1"/>
    </xf>
    <xf numFmtId="0" fontId="40" fillId="2" borderId="3" xfId="0" applyFont="1" applyFill="1" applyBorder="1" applyAlignment="1" applyProtection="1">
      <alignment horizontal="left" vertical="center" wrapText="1"/>
    </xf>
    <xf numFmtId="43" fontId="40" fillId="2" borderId="51" xfId="0" applyNumberFormat="1" applyFont="1" applyFill="1" applyBorder="1" applyAlignment="1" applyProtection="1">
      <alignment horizontal="center" vertical="center" wrapText="1"/>
    </xf>
    <xf numFmtId="0" fontId="40" fillId="2" borderId="2" xfId="0"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wrapText="1"/>
    </xf>
    <xf numFmtId="0" fontId="40" fillId="7" borderId="4" xfId="0" applyFont="1" applyFill="1" applyBorder="1" applyAlignment="1">
      <alignment horizontal="center" vertical="top" wrapText="1"/>
    </xf>
    <xf numFmtId="0" fontId="40" fillId="7" borderId="40" xfId="0" applyFont="1" applyFill="1" applyBorder="1" applyAlignment="1">
      <alignment horizontal="center" vertical="top" wrapText="1"/>
    </xf>
    <xf numFmtId="0" fontId="40" fillId="7" borderId="44" xfId="0" applyFont="1" applyFill="1" applyBorder="1" applyAlignment="1">
      <alignment horizontal="center" vertical="top" wrapText="1"/>
    </xf>
    <xf numFmtId="0" fontId="40" fillId="7" borderId="48" xfId="0" applyFont="1" applyFill="1" applyBorder="1" applyAlignment="1">
      <alignment horizontal="center" vertical="top" wrapText="1"/>
    </xf>
    <xf numFmtId="0" fontId="40" fillId="7" borderId="55" xfId="0" applyFont="1" applyFill="1" applyBorder="1" applyAlignment="1">
      <alignment horizontal="center" vertical="top" wrapText="1"/>
    </xf>
    <xf numFmtId="0" fontId="39" fillId="0" borderId="10" xfId="0" applyFont="1" applyFill="1" applyBorder="1" applyAlignment="1" applyProtection="1">
      <alignment horizontal="left" vertical="center" wrapText="1"/>
    </xf>
    <xf numFmtId="0" fontId="39" fillId="0" borderId="29" xfId="0" applyFont="1" applyFill="1" applyBorder="1" applyAlignment="1" applyProtection="1">
      <alignment horizontal="left" vertical="center" wrapText="1"/>
    </xf>
    <xf numFmtId="0" fontId="39" fillId="0" borderId="30" xfId="0" applyFont="1" applyFill="1" applyBorder="1" applyAlignment="1" applyProtection="1">
      <alignment horizontal="left" vertical="center" wrapText="1"/>
    </xf>
    <xf numFmtId="0" fontId="39" fillId="0" borderId="18"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xf>
    <xf numFmtId="0" fontId="39" fillId="0" borderId="15" xfId="0" applyFont="1" applyFill="1" applyBorder="1" applyAlignment="1" applyProtection="1">
      <alignment horizontal="left" vertical="center" wrapText="1"/>
    </xf>
    <xf numFmtId="0" fontId="39" fillId="0" borderId="7"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xf>
    <xf numFmtId="0" fontId="40" fillId="7" borderId="55" xfId="0" applyFont="1" applyFill="1" applyBorder="1" applyAlignment="1">
      <alignment horizontal="left" vertical="center" wrapText="1"/>
    </xf>
    <xf numFmtId="0" fontId="9" fillId="7" borderId="7" xfId="0" applyFont="1" applyFill="1" applyBorder="1" applyAlignment="1">
      <alignment horizontal="right" vertical="top" wrapText="1"/>
    </xf>
    <xf numFmtId="0" fontId="39" fillId="3" borderId="4" xfId="0" applyFont="1" applyFill="1" applyBorder="1" applyAlignment="1">
      <alignment horizontal="left" vertical="top" wrapText="1"/>
    </xf>
    <xf numFmtId="0" fontId="39" fillId="3" borderId="5" xfId="0" applyFont="1" applyFill="1" applyBorder="1" applyAlignment="1">
      <alignment horizontal="left" vertical="top" wrapText="1"/>
    </xf>
    <xf numFmtId="0" fontId="39" fillId="3" borderId="7" xfId="0" applyFont="1" applyFill="1" applyBorder="1" applyAlignment="1">
      <alignment horizontal="left" vertical="top" wrapText="1"/>
    </xf>
    <xf numFmtId="0" fontId="39" fillId="3" borderId="8" xfId="0" applyFont="1" applyFill="1" applyBorder="1" applyAlignment="1">
      <alignment horizontal="left" vertical="top" wrapText="1"/>
    </xf>
    <xf numFmtId="0" fontId="39" fillId="7" borderId="30" xfId="0" applyFont="1" applyFill="1" applyBorder="1" applyAlignment="1" applyProtection="1">
      <alignment horizontal="left" vertical="center" wrapText="1"/>
    </xf>
    <xf numFmtId="0" fontId="39" fillId="7" borderId="18" xfId="0" applyFont="1" applyFill="1" applyBorder="1" applyAlignment="1" applyProtection="1">
      <alignment horizontal="left" vertical="center" wrapText="1"/>
    </xf>
    <xf numFmtId="0" fontId="36" fillId="7" borderId="35" xfId="0" applyFont="1" applyFill="1" applyBorder="1" applyAlignment="1">
      <alignment horizontal="left"/>
    </xf>
    <xf numFmtId="0" fontId="36" fillId="7" borderId="15" xfId="0" applyFont="1" applyFill="1" applyBorder="1" applyAlignment="1">
      <alignment horizontal="left"/>
    </xf>
    <xf numFmtId="0" fontId="40" fillId="7" borderId="16" xfId="0" applyFont="1" applyFill="1" applyBorder="1" applyAlignment="1">
      <alignment horizontal="left" vertical="center" wrapText="1"/>
    </xf>
    <xf numFmtId="178" fontId="7" fillId="0" borderId="37" xfId="2" applyNumberFormat="1" applyFont="1" applyBorder="1" applyAlignment="1">
      <alignment horizontal="center"/>
    </xf>
    <xf numFmtId="0" fontId="39" fillId="7" borderId="56" xfId="0" applyFont="1" applyFill="1" applyBorder="1" applyAlignment="1" applyProtection="1">
      <alignment horizontal="center" vertical="center" wrapText="1"/>
    </xf>
    <xf numFmtId="171" fontId="7" fillId="0" borderId="26" xfId="2" applyNumberFormat="1" applyFont="1" applyBorder="1" applyAlignment="1">
      <alignment horizontal="center"/>
    </xf>
    <xf numFmtId="0" fontId="40" fillId="7" borderId="9" xfId="0" applyFont="1" applyFill="1" applyBorder="1" applyAlignment="1">
      <alignment horizontal="left" vertical="top" wrapText="1"/>
    </xf>
    <xf numFmtId="171" fontId="7" fillId="0" borderId="37" xfId="2" applyNumberFormat="1" applyFont="1" applyBorder="1" applyAlignment="1">
      <alignment horizontal="center"/>
    </xf>
    <xf numFmtId="0" fontId="37" fillId="6" borderId="40" xfId="0" applyFont="1" applyFill="1" applyBorder="1" applyAlignment="1">
      <alignment horizontal="center" vertical="center" wrapText="1"/>
    </xf>
    <xf numFmtId="0" fontId="40" fillId="7" borderId="37" xfId="0" applyFont="1" applyFill="1" applyBorder="1" applyAlignment="1">
      <alignment horizontal="left" vertical="center" wrapText="1"/>
    </xf>
    <xf numFmtId="0" fontId="40" fillId="7" borderId="12" xfId="0" applyFont="1" applyFill="1" applyBorder="1" applyAlignment="1">
      <alignment horizontal="left" vertical="center" wrapText="1"/>
    </xf>
    <xf numFmtId="0" fontId="40" fillId="7" borderId="19" xfId="0" applyFont="1" applyFill="1" applyBorder="1" applyAlignment="1">
      <alignment horizontal="left" vertical="center" wrapText="1"/>
    </xf>
    <xf numFmtId="0" fontId="59" fillId="14" borderId="65" xfId="3" applyFont="1" applyFill="1" applyBorder="1" applyAlignment="1">
      <alignment horizontal="center" vertical="center"/>
    </xf>
    <xf numFmtId="0" fontId="59" fillId="14" borderId="66" xfId="3" applyFont="1" applyFill="1" applyBorder="1" applyAlignment="1">
      <alignment horizontal="center" vertical="center"/>
    </xf>
    <xf numFmtId="0" fontId="59" fillId="14" borderId="67" xfId="3" applyFont="1" applyFill="1" applyBorder="1" applyAlignment="1">
      <alignment horizontal="center" vertical="center"/>
    </xf>
    <xf numFmtId="0" fontId="58" fillId="13" borderId="57" xfId="3" applyFont="1" applyFill="1" applyBorder="1" applyAlignment="1">
      <alignment horizontal="left" vertical="center"/>
    </xf>
    <xf numFmtId="0" fontId="58" fillId="13" borderId="58" xfId="3" applyFont="1" applyFill="1" applyBorder="1" applyAlignment="1">
      <alignment horizontal="left" vertical="center"/>
    </xf>
    <xf numFmtId="0" fontId="58" fillId="13" borderId="59" xfId="3" applyFont="1" applyFill="1" applyBorder="1" applyAlignment="1">
      <alignment horizontal="left" vertical="center" wrapText="1"/>
    </xf>
    <xf numFmtId="0" fontId="58" fillId="13" borderId="61" xfId="3" applyFont="1" applyFill="1" applyBorder="1" applyAlignment="1">
      <alignment horizontal="left" vertical="center" wrapText="1"/>
    </xf>
    <xf numFmtId="0" fontId="58" fillId="13" borderId="62" xfId="3" applyFont="1" applyFill="1" applyBorder="1" applyAlignment="1">
      <alignment horizontal="left" vertical="center" wrapText="1"/>
    </xf>
    <xf numFmtId="0" fontId="58" fillId="13" borderId="63" xfId="3" applyFont="1" applyFill="1" applyBorder="1" applyAlignment="1">
      <alignment horizontal="left" vertical="center"/>
    </xf>
    <xf numFmtId="0" fontId="58" fillId="13" borderId="61" xfId="3" applyFont="1" applyFill="1" applyBorder="1" applyAlignment="1">
      <alignment horizontal="left" vertical="center"/>
    </xf>
    <xf numFmtId="0" fontId="58" fillId="13" borderId="62" xfId="3" applyFont="1" applyFill="1" applyBorder="1" applyAlignment="1">
      <alignment horizontal="left" vertical="center"/>
    </xf>
    <xf numFmtId="0" fontId="20" fillId="13" borderId="57" xfId="3" applyFont="1" applyFill="1" applyBorder="1" applyAlignment="1">
      <alignment vertical="center"/>
    </xf>
    <xf numFmtId="0" fontId="20" fillId="13" borderId="58" xfId="3" applyFont="1" applyFill="1" applyBorder="1" applyAlignment="1">
      <alignment vertical="center"/>
    </xf>
    <xf numFmtId="0" fontId="58" fillId="13" borderId="63" xfId="3" applyFont="1" applyFill="1" applyBorder="1" applyAlignment="1">
      <alignment horizontal="left" vertical="center" wrapText="1"/>
    </xf>
  </cellXfs>
  <cellStyles count="5">
    <cellStyle name="Comma" xfId="2" builtinId="3"/>
    <cellStyle name="Hyperlink" xfId="1" builtinId="8"/>
    <cellStyle name="Normal" xfId="0" builtinId="0"/>
    <cellStyle name="Normal 2" xfId="3" xr:uid="{10182660-7C66-4D80-A578-0912D436C5BD}"/>
    <cellStyle name="Percent" xfId="4" builtinId="5"/>
  </cellStyles>
  <dxfs count="707">
    <dxf>
      <font>
        <b val="0"/>
        <i/>
        <color theme="1" tint="0.499984740745262"/>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4" tint="0.39994506668294322"/>
      </font>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4" tint="0.39994506668294322"/>
      </font>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s>
  <tableStyles count="0" defaultTableStyle="TableStyleMedium9" defaultPivotStyle="PivotStyleMedium7"/>
  <colors>
    <mruColors>
      <color rgb="FFB4C6E7"/>
      <color rgb="FF73FD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25929</xdr:colOff>
      <xdr:row>23</xdr:row>
      <xdr:rowOff>42722</xdr:rowOff>
    </xdr:from>
    <xdr:to>
      <xdr:col>5</xdr:col>
      <xdr:colOff>1312334</xdr:colOff>
      <xdr:row>33</xdr:row>
      <xdr:rowOff>148166</xdr:rowOff>
    </xdr:to>
    <xdr:pic>
      <xdr:nvPicPr>
        <xdr:cNvPr id="3" name="Picture 2" descr="elated image">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28" b="1470"/>
        <a:stretch/>
      </xdr:blipFill>
      <xdr:spPr bwMode="auto">
        <a:xfrm>
          <a:off x="9540346" y="4032639"/>
          <a:ext cx="1286405" cy="2116277"/>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357184</xdr:colOff>
      <xdr:row>97</xdr:row>
      <xdr:rowOff>0</xdr:rowOff>
    </xdr:from>
    <xdr:to>
      <xdr:col>9</xdr:col>
      <xdr:colOff>229777</xdr:colOff>
      <xdr:row>135</xdr:row>
      <xdr:rowOff>13217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9989340" y="28670250"/>
          <a:ext cx="9600000" cy="8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476250</xdr:colOff>
      <xdr:row>146</xdr:row>
      <xdr:rowOff>85725</xdr:rowOff>
    </xdr:from>
    <xdr:to>
      <xdr:col>7</xdr:col>
      <xdr:colOff>782468</xdr:colOff>
      <xdr:row>176</xdr:row>
      <xdr:rowOff>85011</xdr:rowOff>
    </xdr:to>
    <xdr:pic>
      <xdr:nvPicPr>
        <xdr:cNvPr id="2" name="Picture 1">
          <a:extLst>
            <a:ext uri="{FF2B5EF4-FFF2-40B4-BE49-F238E27FC236}">
              <a16:creationId xmlns:a16="http://schemas.microsoft.com/office/drawing/2014/main" id="{2696EC80-D043-491B-BAB0-374068D7D0B4}"/>
            </a:ext>
          </a:extLst>
        </xdr:cNvPr>
        <xdr:cNvPicPr>
          <a:picLocks noChangeAspect="1"/>
        </xdr:cNvPicPr>
      </xdr:nvPicPr>
      <xdr:blipFill>
        <a:blip xmlns:r="http://schemas.openxmlformats.org/officeDocument/2006/relationships" r:embed="rId1"/>
        <a:stretch>
          <a:fillRect/>
        </a:stretch>
      </xdr:blipFill>
      <xdr:spPr>
        <a:xfrm>
          <a:off x="819150" y="35458400"/>
          <a:ext cx="7707143" cy="5434886"/>
        </a:xfrm>
        <a:prstGeom prst="rect">
          <a:avLst/>
        </a:prstGeom>
      </xdr:spPr>
    </xdr:pic>
    <xdr:clientData/>
  </xdr:twoCellAnchor>
  <xdr:twoCellAnchor editAs="oneCell">
    <xdr:from>
      <xdr:col>21</xdr:col>
      <xdr:colOff>789215</xdr:colOff>
      <xdr:row>35</xdr:row>
      <xdr:rowOff>108858</xdr:rowOff>
    </xdr:from>
    <xdr:to>
      <xdr:col>33</xdr:col>
      <xdr:colOff>770262</xdr:colOff>
      <xdr:row>42</xdr:row>
      <xdr:rowOff>187596</xdr:rowOff>
    </xdr:to>
    <xdr:pic>
      <xdr:nvPicPr>
        <xdr:cNvPr id="3" name="Picture 2">
          <a:extLst>
            <a:ext uri="{FF2B5EF4-FFF2-40B4-BE49-F238E27FC236}">
              <a16:creationId xmlns:a16="http://schemas.microsoft.com/office/drawing/2014/main" id="{B86A15E6-1F31-4817-B3E6-B649F342769D}"/>
            </a:ext>
          </a:extLst>
        </xdr:cNvPr>
        <xdr:cNvPicPr>
          <a:picLocks noChangeAspect="1"/>
        </xdr:cNvPicPr>
      </xdr:nvPicPr>
      <xdr:blipFill>
        <a:blip xmlns:r="http://schemas.openxmlformats.org/officeDocument/2006/relationships" r:embed="rId2"/>
        <a:stretch>
          <a:fillRect/>
        </a:stretch>
      </xdr:blipFill>
      <xdr:spPr>
        <a:xfrm>
          <a:off x="21871215" y="11488058"/>
          <a:ext cx="10039447" cy="14439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476250</xdr:colOff>
      <xdr:row>146</xdr:row>
      <xdr:rowOff>85725</xdr:rowOff>
    </xdr:from>
    <xdr:to>
      <xdr:col>7</xdr:col>
      <xdr:colOff>782468</xdr:colOff>
      <xdr:row>176</xdr:row>
      <xdr:rowOff>88186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19150" y="36709350"/>
          <a:ext cx="7707143" cy="5714286"/>
        </a:xfrm>
        <a:prstGeom prst="rect">
          <a:avLst/>
        </a:prstGeom>
      </xdr:spPr>
    </xdr:pic>
    <xdr:clientData/>
  </xdr:twoCellAnchor>
  <xdr:twoCellAnchor editAs="oneCell">
    <xdr:from>
      <xdr:col>21</xdr:col>
      <xdr:colOff>789215</xdr:colOff>
      <xdr:row>35</xdr:row>
      <xdr:rowOff>108858</xdr:rowOff>
    </xdr:from>
    <xdr:to>
      <xdr:col>33</xdr:col>
      <xdr:colOff>773437</xdr:colOff>
      <xdr:row>42</xdr:row>
      <xdr:rowOff>187596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1880286" y="13008429"/>
          <a:ext cx="10104762" cy="14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156883</xdr:colOff>
      <xdr:row>0</xdr:row>
      <xdr:rowOff>0</xdr:rowOff>
    </xdr:from>
    <xdr:to>
      <xdr:col>15</xdr:col>
      <xdr:colOff>8592</xdr:colOff>
      <xdr:row>1</xdr:row>
      <xdr:rowOff>209550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87736" y="0"/>
          <a:ext cx="1535766" cy="478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30</xdr:row>
      <xdr:rowOff>0</xdr:rowOff>
    </xdr:from>
    <xdr:to>
      <xdr:col>28</xdr:col>
      <xdr:colOff>657159</xdr:colOff>
      <xdr:row>39</xdr:row>
      <xdr:rowOff>200142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052176" y="10724029"/>
          <a:ext cx="10980952" cy="20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95250</xdr:colOff>
      <xdr:row>89</xdr:row>
      <xdr:rowOff>0</xdr:rowOff>
    </xdr:from>
    <xdr:to>
      <xdr:col>34</xdr:col>
      <xdr:colOff>347889</xdr:colOff>
      <xdr:row>111</xdr:row>
      <xdr:rowOff>50618</xdr:rowOff>
    </xdr:to>
    <xdr:pic>
      <xdr:nvPicPr>
        <xdr:cNvPr id="7" name="Picture 6">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550438" y="16954500"/>
          <a:ext cx="3705451" cy="4313056"/>
        </a:xfrm>
        <a:prstGeom prst="rect">
          <a:avLst/>
        </a:prstGeom>
      </xdr:spPr>
    </xdr:pic>
    <xdr:clientData/>
  </xdr:twoCellAnchor>
  <xdr:oneCellAnchor>
    <xdr:from>
      <xdr:col>13</xdr:col>
      <xdr:colOff>552450</xdr:colOff>
      <xdr:row>22</xdr:row>
      <xdr:rowOff>152400</xdr:rowOff>
    </xdr:from>
    <xdr:ext cx="8892268" cy="4942926"/>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tretch>
          <a:fillRect/>
        </a:stretch>
      </xdr:blipFill>
      <xdr:spPr>
        <a:xfrm>
          <a:off x="9572625" y="4343400"/>
          <a:ext cx="8943975" cy="4844955"/>
        </a:xfrm>
        <a:prstGeom prst="rect">
          <a:avLst/>
        </a:prstGeom>
      </xdr:spPr>
    </xdr:pic>
    <xdr:clientData/>
  </xdr:oneCellAnchor>
  <xdr:oneCellAnchor>
    <xdr:from>
      <xdr:col>13</xdr:col>
      <xdr:colOff>571501</xdr:colOff>
      <xdr:row>0</xdr:row>
      <xdr:rowOff>142875</xdr:rowOff>
    </xdr:from>
    <xdr:ext cx="8901793" cy="4306388"/>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tretch>
          <a:fillRect/>
        </a:stretch>
      </xdr:blipFill>
      <xdr:spPr>
        <a:xfrm>
          <a:off x="9591676" y="142875"/>
          <a:ext cx="8953500" cy="4219302"/>
        </a:xfrm>
        <a:prstGeom prst="rect">
          <a:avLst/>
        </a:prstGeom>
      </xdr:spPr>
    </xdr:pic>
    <xdr:clientData/>
  </xdr:oneCellAnchor>
  <xdr:oneCellAnchor>
    <xdr:from>
      <xdr:col>13</xdr:col>
      <xdr:colOff>438150</xdr:colOff>
      <xdr:row>48</xdr:row>
      <xdr:rowOff>9525</xdr:rowOff>
    </xdr:from>
    <xdr:ext cx="8911318" cy="4674006"/>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tretch>
          <a:fillRect/>
        </a:stretch>
      </xdr:blipFill>
      <xdr:spPr>
        <a:xfrm>
          <a:off x="9458325" y="9153525"/>
          <a:ext cx="8963025" cy="4584199"/>
        </a:xfrm>
        <a:prstGeom prst="rect">
          <a:avLst/>
        </a:prstGeom>
      </xdr:spPr>
    </xdr:pic>
    <xdr:clientData/>
  </xdr:oneCellAnchor>
  <xdr:oneCellAnchor>
    <xdr:from>
      <xdr:col>14</xdr:col>
      <xdr:colOff>0</xdr:colOff>
      <xdr:row>72</xdr:row>
      <xdr:rowOff>0</xdr:rowOff>
    </xdr:from>
    <xdr:ext cx="7721084" cy="3583682"/>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tretch>
          <a:fillRect/>
        </a:stretch>
      </xdr:blipFill>
      <xdr:spPr>
        <a:xfrm>
          <a:off x="9629775" y="13716000"/>
          <a:ext cx="7761905" cy="3514286"/>
        </a:xfrm>
        <a:prstGeom prst="rect">
          <a:avLst/>
        </a:prstGeom>
      </xdr:spPr>
    </xdr:pic>
    <xdr:clientData/>
  </xdr:oneCellAnchor>
  <xdr:twoCellAnchor editAs="oneCell">
    <xdr:from>
      <xdr:col>12</xdr:col>
      <xdr:colOff>435430</xdr:colOff>
      <xdr:row>126</xdr:row>
      <xdr:rowOff>13606</xdr:rowOff>
    </xdr:from>
    <xdr:to>
      <xdr:col>22</xdr:col>
      <xdr:colOff>117644</xdr:colOff>
      <xdr:row>143</xdr:row>
      <xdr:rowOff>13606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6"/>
        <a:stretch>
          <a:fillRect/>
        </a:stretch>
      </xdr:blipFill>
      <xdr:spPr>
        <a:xfrm>
          <a:off x="9416144" y="26465892"/>
          <a:ext cx="6485786" cy="34698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ea.org/statistics/resources/unitconvert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zoek.officielebekendmakingen.nl/blg-961238" TargetMode="External"/><Relationship Id="rId7" Type="http://schemas.openxmlformats.org/officeDocument/2006/relationships/printerSettings" Target="../printerSettings/printerSettings2.bin"/><Relationship Id="rId2" Type="http://schemas.openxmlformats.org/officeDocument/2006/relationships/hyperlink" Target="https://www.cbs.nl/nl-nl/cijfers/detail/82610NED" TargetMode="External"/><Relationship Id="rId1" Type="http://schemas.openxmlformats.org/officeDocument/2006/relationships/hyperlink" Target="https://gwec.net/global-wind-report-2021" TargetMode="External"/><Relationship Id="rId6" Type="http://schemas.openxmlformats.org/officeDocument/2006/relationships/hyperlink" Target="https://www.topsectorenergie.nl/sites/default/files/uploads/Wind%20op%20Zee/Documenten/20210125_RAP_Pathways_to_potential_cost_reduction_offshore_wind_energy_F03.pdf" TargetMode="External"/><Relationship Id="rId5" Type="http://schemas.openxmlformats.org/officeDocument/2006/relationships/hyperlink" Target="https://www.klimaatakkoord.nl/elektriciteit" TargetMode="External"/><Relationship Id="rId4" Type="http://schemas.openxmlformats.org/officeDocument/2006/relationships/hyperlink" Target="https://www.rijksoverheid.nl/documenten/kamerstukken/2019/04/05/kamerbrief-over-de-voortgang-uitvoering-routekaart-windenergie-op-zee-203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zoek.officielebekendmakingen.nl/blg-961238" TargetMode="External"/><Relationship Id="rId7" Type="http://schemas.openxmlformats.org/officeDocument/2006/relationships/printerSettings" Target="../printerSettings/printerSettings4.bin"/><Relationship Id="rId2" Type="http://schemas.openxmlformats.org/officeDocument/2006/relationships/hyperlink" Target="https://www.cbs.nl/nl-nl/cijfers/detail/82610NED" TargetMode="External"/><Relationship Id="rId1" Type="http://schemas.openxmlformats.org/officeDocument/2006/relationships/hyperlink" Target="https://gwec.net/global-wind-report-2021" TargetMode="External"/><Relationship Id="rId6" Type="http://schemas.openxmlformats.org/officeDocument/2006/relationships/hyperlink" Target="https://www.topsectorenergie.nl/sites/default/files/uploads/Wind%20op%20Zee/Documenten/20210125_RAP_Pathways_to_potential_cost_reduction_offshore_wind_energy_F03.pdf" TargetMode="External"/><Relationship Id="rId5" Type="http://schemas.openxmlformats.org/officeDocument/2006/relationships/hyperlink" Target="https://www.klimaatakkoord.nl/elektriciteit" TargetMode="External"/><Relationship Id="rId4" Type="http://schemas.openxmlformats.org/officeDocument/2006/relationships/hyperlink" Target="https://www.rijksoverheid.nl/documenten/kamerstukken/2019/04/05/kamerbrief-over-de-voortgang-uitvoering-routekaart-windenergie-op-zee-2030"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northseawindpowerhub.eu/sites/northseawindpowerhub.eu/files/media/document/Cost-Evaluation-of-North-Sea-Offshore-Wind-1.pdf" TargetMode="External"/><Relationship Id="rId1" Type="http://schemas.openxmlformats.org/officeDocument/2006/relationships/hyperlink" Target="https://northseawindpowerhub.eu/wp-content/uploads/2019/02/112522-19-001.830-rapd-report-Cost-Evaluation-of-North-Sea-Offshore-Wind....pdf"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P152"/>
  <sheetViews>
    <sheetView topLeftCell="A49" zoomScale="80" zoomScaleNormal="80" workbookViewId="0">
      <selection activeCell="D45" sqref="D46:U46"/>
    </sheetView>
  </sheetViews>
  <sheetFormatPr defaultColWidth="11" defaultRowHeight="15.75" x14ac:dyDescent="0.25"/>
  <cols>
    <col min="1" max="1" width="11" style="2"/>
    <col min="2" max="2" width="23.875" style="2" customWidth="1"/>
    <col min="3" max="3" width="6.75" style="2" customWidth="1"/>
    <col min="4" max="4" width="79.125" style="2" customWidth="1"/>
    <col min="5" max="5" width="5.75" style="2" customWidth="1"/>
    <col min="6" max="6" width="94.875" style="2" customWidth="1"/>
    <col min="7" max="20" width="11" style="2"/>
    <col min="21" max="21" width="10.875" style="2" customWidth="1"/>
    <col min="22" max="16384" width="11" style="2"/>
  </cols>
  <sheetData>
    <row r="1" spans="1:6" ht="21" x14ac:dyDescent="0.35">
      <c r="A1" s="4" t="s">
        <v>0</v>
      </c>
    </row>
    <row r="3" spans="1:6" ht="15.75" customHeight="1" x14ac:dyDescent="0.25">
      <c r="A3" s="8" t="s">
        <v>1</v>
      </c>
      <c r="B3" s="61" t="s">
        <v>2</v>
      </c>
    </row>
    <row r="4" spans="1:6" ht="15.75" customHeight="1" x14ac:dyDescent="0.25">
      <c r="A4" s="8" t="s">
        <v>1</v>
      </c>
      <c r="B4" s="61" t="s">
        <v>3</v>
      </c>
    </row>
    <row r="5" spans="1:6" ht="15.75" customHeight="1" x14ac:dyDescent="0.25">
      <c r="A5" s="8" t="s">
        <v>1</v>
      </c>
      <c r="B5" s="61" t="s">
        <v>4</v>
      </c>
      <c r="E5" s="9"/>
      <c r="F5" s="44"/>
    </row>
    <row r="6" spans="1:6" ht="15.75" customHeight="1" x14ac:dyDescent="0.3">
      <c r="A6" s="8" t="s">
        <v>1</v>
      </c>
      <c r="B6" s="61" t="s">
        <v>5</v>
      </c>
      <c r="C6" s="5"/>
      <c r="E6" s="9"/>
      <c r="F6" s="9"/>
    </row>
    <row r="7" spans="1:6" ht="15.75" customHeight="1" x14ac:dyDescent="0.3">
      <c r="A7" s="8" t="s">
        <v>1</v>
      </c>
      <c r="B7" s="61" t="s">
        <v>6</v>
      </c>
      <c r="C7" s="5"/>
      <c r="E7" s="9"/>
      <c r="F7" s="9"/>
    </row>
    <row r="8" spans="1:6" ht="15.75" customHeight="1" x14ac:dyDescent="0.3">
      <c r="A8" s="8" t="s">
        <v>1</v>
      </c>
      <c r="B8" s="61" t="s">
        <v>7</v>
      </c>
      <c r="C8" s="5"/>
      <c r="E8" s="9"/>
      <c r="F8" s="9"/>
    </row>
    <row r="9" spans="1:6" ht="15.75" customHeight="1" x14ac:dyDescent="0.3">
      <c r="A9" s="8"/>
      <c r="B9" s="134"/>
      <c r="C9" s="5"/>
      <c r="E9" s="9"/>
      <c r="F9" s="9"/>
    </row>
    <row r="10" spans="1:6" ht="15.75" customHeight="1" x14ac:dyDescent="0.3">
      <c r="A10" s="135" t="s">
        <v>8</v>
      </c>
      <c r="B10" s="61" t="s">
        <v>9</v>
      </c>
      <c r="C10" s="5"/>
      <c r="E10" s="9"/>
      <c r="F10" s="9"/>
    </row>
    <row r="11" spans="1:6" ht="15.75" customHeight="1" x14ac:dyDescent="0.3">
      <c r="A11" s="135" t="s">
        <v>8</v>
      </c>
      <c r="B11" s="61" t="s">
        <v>10</v>
      </c>
      <c r="C11" s="5"/>
    </row>
    <row r="12" spans="1:6" ht="15.75" customHeight="1" x14ac:dyDescent="0.3">
      <c r="A12" s="135" t="s">
        <v>8</v>
      </c>
      <c r="B12" s="61" t="s">
        <v>11</v>
      </c>
      <c r="C12" s="5"/>
    </row>
    <row r="13" spans="1:6" ht="15.75" customHeight="1" x14ac:dyDescent="0.3">
      <c r="A13" s="135" t="s">
        <v>8</v>
      </c>
      <c r="B13" s="61" t="s">
        <v>12</v>
      </c>
      <c r="C13" s="5"/>
    </row>
    <row r="14" spans="1:6" ht="15.75" customHeight="1" x14ac:dyDescent="0.3">
      <c r="A14" s="135" t="s">
        <v>8</v>
      </c>
      <c r="B14" s="61" t="s">
        <v>13</v>
      </c>
      <c r="C14" s="5"/>
    </row>
    <row r="15" spans="1:6" ht="15.75" customHeight="1" x14ac:dyDescent="0.3">
      <c r="A15" s="135" t="s">
        <v>8</v>
      </c>
      <c r="B15" s="61" t="s">
        <v>14</v>
      </c>
      <c r="C15" s="5"/>
    </row>
    <row r="16" spans="1:6" ht="21" x14ac:dyDescent="0.35">
      <c r="A16" s="4"/>
      <c r="B16" s="3"/>
      <c r="C16" s="3"/>
    </row>
    <row r="17" spans="1:16" ht="18.75" x14ac:dyDescent="0.3">
      <c r="B17" s="62" t="s">
        <v>15</v>
      </c>
      <c r="C17" s="329" t="s">
        <v>16</v>
      </c>
      <c r="D17" s="330"/>
      <c r="E17" s="329" t="s">
        <v>17</v>
      </c>
      <c r="F17" s="331"/>
    </row>
    <row r="18" spans="1:16" ht="15.75" customHeight="1" x14ac:dyDescent="0.25">
      <c r="A18" s="9"/>
      <c r="B18" s="336" t="s">
        <v>18</v>
      </c>
      <c r="C18" s="41" t="s">
        <v>1</v>
      </c>
      <c r="D18" s="42" t="s">
        <v>19</v>
      </c>
      <c r="E18" s="27" t="s">
        <v>1</v>
      </c>
      <c r="F18" s="30" t="s">
        <v>20</v>
      </c>
      <c r="G18" s="9"/>
      <c r="H18" s="9"/>
      <c r="I18" s="9"/>
      <c r="J18" s="9"/>
      <c r="K18" s="9"/>
      <c r="L18" s="9"/>
      <c r="M18" s="9"/>
      <c r="N18" s="9"/>
      <c r="O18" s="9"/>
      <c r="P18" s="9"/>
    </row>
    <row r="19" spans="1:16" ht="15.75" customHeight="1" x14ac:dyDescent="0.25">
      <c r="A19" s="9"/>
      <c r="B19" s="337"/>
      <c r="C19" s="51"/>
      <c r="D19" s="35"/>
      <c r="E19" s="52" t="s">
        <v>1</v>
      </c>
      <c r="F19" s="58" t="s">
        <v>21</v>
      </c>
      <c r="G19" s="9"/>
      <c r="H19" s="9"/>
      <c r="I19" s="9"/>
      <c r="J19" s="9"/>
      <c r="K19" s="9"/>
      <c r="L19" s="9"/>
      <c r="M19" s="9"/>
      <c r="N19" s="9"/>
      <c r="O19" s="9"/>
      <c r="P19" s="9"/>
    </row>
    <row r="20" spans="1:16" ht="15.75" customHeight="1" x14ac:dyDescent="0.25">
      <c r="A20" s="9"/>
      <c r="B20" s="26" t="s">
        <v>22</v>
      </c>
      <c r="C20" s="15" t="s">
        <v>1</v>
      </c>
      <c r="D20" s="45" t="s">
        <v>23</v>
      </c>
      <c r="E20" s="93"/>
      <c r="F20" s="90"/>
      <c r="G20" s="9"/>
      <c r="H20" s="9"/>
      <c r="I20" s="9"/>
      <c r="J20" s="9"/>
      <c r="K20" s="9"/>
      <c r="L20" s="9"/>
      <c r="M20" s="9"/>
      <c r="N20" s="9"/>
      <c r="O20" s="9"/>
      <c r="P20" s="9"/>
    </row>
    <row r="21" spans="1:16" ht="31.5" x14ac:dyDescent="0.25">
      <c r="A21" s="9"/>
      <c r="B21" s="163" t="s">
        <v>24</v>
      </c>
      <c r="C21" s="41" t="s">
        <v>1</v>
      </c>
      <c r="D21" s="49" t="s">
        <v>25</v>
      </c>
      <c r="E21" s="39" t="s">
        <v>1</v>
      </c>
      <c r="F21" s="94" t="s">
        <v>26</v>
      </c>
      <c r="G21" s="9"/>
      <c r="H21" s="9"/>
      <c r="I21" s="9"/>
      <c r="J21" s="9"/>
      <c r="K21" s="9"/>
      <c r="L21" s="9"/>
      <c r="M21" s="9"/>
      <c r="N21" s="9"/>
      <c r="O21" s="9"/>
      <c r="P21" s="9"/>
    </row>
    <row r="22" spans="1:16" ht="15.75" customHeight="1" x14ac:dyDescent="0.25">
      <c r="A22" s="9"/>
      <c r="B22" s="161" t="s">
        <v>27</v>
      </c>
      <c r="C22" s="41" t="s">
        <v>1</v>
      </c>
      <c r="D22" s="46" t="s">
        <v>28</v>
      </c>
      <c r="E22" s="41" t="s">
        <v>1</v>
      </c>
      <c r="F22" s="23" t="s">
        <v>29</v>
      </c>
      <c r="G22" s="9"/>
      <c r="H22" s="9"/>
      <c r="I22" s="9"/>
      <c r="J22" s="9"/>
      <c r="K22" s="9"/>
      <c r="L22" s="9"/>
      <c r="M22" s="9"/>
      <c r="N22" s="9"/>
      <c r="O22" s="9"/>
      <c r="P22" s="9"/>
    </row>
    <row r="23" spans="1:16" ht="15.75" customHeight="1" x14ac:dyDescent="0.25">
      <c r="A23" s="9"/>
      <c r="B23" s="338" t="s">
        <v>30</v>
      </c>
      <c r="C23" s="15" t="s">
        <v>1</v>
      </c>
      <c r="D23" s="46" t="s">
        <v>31</v>
      </c>
      <c r="E23" s="41" t="s">
        <v>1</v>
      </c>
      <c r="F23" s="23" t="s">
        <v>32</v>
      </c>
      <c r="G23" s="9"/>
      <c r="H23" s="9"/>
      <c r="I23" s="9"/>
      <c r="J23" s="9"/>
      <c r="K23" s="9"/>
      <c r="L23" s="9"/>
      <c r="M23" s="9"/>
      <c r="N23" s="9"/>
      <c r="O23" s="9"/>
      <c r="P23" s="9"/>
    </row>
    <row r="24" spans="1:16" ht="15.75" customHeight="1" x14ac:dyDescent="0.25">
      <c r="A24" s="9"/>
      <c r="B24" s="339"/>
      <c r="C24" s="16"/>
      <c r="D24" s="47"/>
      <c r="E24" s="50"/>
      <c r="F24" s="33"/>
      <c r="G24" s="9"/>
      <c r="H24" s="9"/>
      <c r="I24" s="9"/>
      <c r="J24" s="9"/>
      <c r="K24" s="9"/>
      <c r="L24" s="9"/>
      <c r="M24" s="9"/>
      <c r="N24" s="9"/>
      <c r="O24" s="9"/>
      <c r="P24" s="9"/>
    </row>
    <row r="25" spans="1:16" ht="15.75" customHeight="1" x14ac:dyDescent="0.25">
      <c r="A25" s="9"/>
      <c r="B25" s="339"/>
      <c r="C25" s="25"/>
      <c r="D25" s="48" t="s">
        <v>33</v>
      </c>
      <c r="E25" s="50"/>
      <c r="F25" s="33"/>
      <c r="G25" s="9"/>
      <c r="H25" s="9"/>
      <c r="I25" s="9"/>
      <c r="J25" s="9"/>
      <c r="K25" s="9"/>
      <c r="L25" s="9"/>
      <c r="M25" s="9"/>
      <c r="N25" s="9"/>
      <c r="O25" s="9"/>
      <c r="P25" s="9"/>
    </row>
    <row r="26" spans="1:16" ht="15.75" customHeight="1" x14ac:dyDescent="0.25">
      <c r="A26" s="9"/>
      <c r="B26" s="339"/>
      <c r="C26" s="25" t="s">
        <v>34</v>
      </c>
      <c r="D26" s="47" t="s">
        <v>35</v>
      </c>
      <c r="E26" s="50"/>
      <c r="F26" s="33"/>
      <c r="G26" s="9"/>
      <c r="H26" s="9"/>
      <c r="I26" s="9"/>
      <c r="J26" s="9"/>
      <c r="K26" s="9"/>
      <c r="L26" s="9"/>
      <c r="M26" s="9"/>
      <c r="N26" s="9"/>
      <c r="O26" s="9"/>
      <c r="P26" s="9"/>
    </row>
    <row r="27" spans="1:16" ht="15.75" customHeight="1" x14ac:dyDescent="0.25">
      <c r="A27" s="9"/>
      <c r="B27" s="339"/>
      <c r="C27" s="25" t="s">
        <v>36</v>
      </c>
      <c r="D27" s="47" t="s">
        <v>37</v>
      </c>
      <c r="E27" s="50"/>
      <c r="F27" s="33"/>
      <c r="G27" s="9"/>
      <c r="H27" s="9"/>
      <c r="I27" s="9"/>
      <c r="J27" s="9"/>
      <c r="K27" s="9"/>
      <c r="L27" s="9"/>
      <c r="M27" s="9"/>
      <c r="N27" s="9"/>
      <c r="O27" s="9"/>
      <c r="P27" s="9"/>
    </row>
    <row r="28" spans="1:16" ht="15.75" customHeight="1" x14ac:dyDescent="0.25">
      <c r="A28" s="9"/>
      <c r="B28" s="339"/>
      <c r="C28" s="25" t="s">
        <v>38</v>
      </c>
      <c r="D28" s="47" t="s">
        <v>39</v>
      </c>
      <c r="E28" s="50"/>
      <c r="F28" s="33"/>
      <c r="G28" s="9"/>
      <c r="H28" s="9"/>
      <c r="I28" s="9"/>
      <c r="J28" s="9"/>
      <c r="K28" s="9"/>
      <c r="L28" s="9"/>
      <c r="M28" s="9"/>
      <c r="N28" s="9"/>
      <c r="O28" s="9"/>
      <c r="P28" s="9"/>
    </row>
    <row r="29" spans="1:16" ht="15.75" customHeight="1" x14ac:dyDescent="0.25">
      <c r="A29" s="9"/>
      <c r="B29" s="339"/>
      <c r="C29" s="25" t="s">
        <v>40</v>
      </c>
      <c r="D29" s="47" t="s">
        <v>41</v>
      </c>
      <c r="E29" s="50"/>
      <c r="F29" s="33"/>
      <c r="G29" s="9"/>
      <c r="H29" s="9"/>
      <c r="I29" s="9"/>
      <c r="J29" s="9"/>
      <c r="K29" s="9"/>
      <c r="L29" s="9"/>
      <c r="M29" s="9"/>
      <c r="N29" s="9"/>
      <c r="O29" s="9"/>
      <c r="P29" s="9"/>
    </row>
    <row r="30" spans="1:16" ht="15.75" customHeight="1" x14ac:dyDescent="0.25">
      <c r="A30" s="9"/>
      <c r="B30" s="339"/>
      <c r="C30" s="25" t="s">
        <v>42</v>
      </c>
      <c r="D30" s="47" t="s">
        <v>43</v>
      </c>
      <c r="E30" s="50"/>
      <c r="F30" s="33"/>
      <c r="G30" s="9"/>
      <c r="H30" s="9"/>
      <c r="I30" s="9"/>
      <c r="J30" s="9"/>
      <c r="K30" s="9"/>
      <c r="L30" s="9"/>
      <c r="M30" s="9"/>
      <c r="N30" s="9"/>
      <c r="O30" s="9"/>
      <c r="P30" s="9"/>
    </row>
    <row r="31" spans="1:16" ht="15.75" customHeight="1" x14ac:dyDescent="0.25">
      <c r="A31" s="9"/>
      <c r="B31" s="339"/>
      <c r="C31" s="25" t="s">
        <v>44</v>
      </c>
      <c r="D31" s="47" t="s">
        <v>45</v>
      </c>
      <c r="E31" s="50"/>
      <c r="F31" s="33"/>
      <c r="G31" s="9"/>
      <c r="H31" s="9"/>
      <c r="I31" s="9"/>
      <c r="J31" s="9"/>
      <c r="K31" s="9"/>
      <c r="L31" s="9"/>
      <c r="M31" s="9"/>
      <c r="N31" s="9"/>
      <c r="O31" s="9"/>
      <c r="P31" s="9"/>
    </row>
    <row r="32" spans="1:16" ht="15.75" customHeight="1" x14ac:dyDescent="0.25">
      <c r="A32" s="9"/>
      <c r="B32" s="339"/>
      <c r="C32" s="25" t="s">
        <v>46</v>
      </c>
      <c r="D32" s="47" t="s">
        <v>47</v>
      </c>
      <c r="E32" s="50"/>
      <c r="F32" s="33"/>
      <c r="G32" s="9"/>
      <c r="H32" s="9"/>
      <c r="I32" s="9"/>
      <c r="J32" s="9"/>
      <c r="K32" s="9"/>
      <c r="L32" s="9"/>
      <c r="M32" s="9"/>
      <c r="N32" s="9"/>
      <c r="O32" s="9"/>
      <c r="P32" s="9"/>
    </row>
    <row r="33" spans="1:16" ht="15.75" customHeight="1" x14ac:dyDescent="0.25">
      <c r="A33" s="9"/>
      <c r="B33" s="339"/>
      <c r="C33" s="25" t="s">
        <v>48</v>
      </c>
      <c r="D33" s="47" t="s">
        <v>49</v>
      </c>
      <c r="E33" s="50"/>
      <c r="F33" s="33"/>
      <c r="G33" s="9"/>
      <c r="H33" s="9"/>
      <c r="I33" s="9"/>
      <c r="J33" s="9"/>
      <c r="K33" s="9"/>
      <c r="L33" s="9"/>
      <c r="M33" s="9"/>
      <c r="N33" s="9"/>
      <c r="O33" s="9"/>
      <c r="P33" s="9"/>
    </row>
    <row r="34" spans="1:16" ht="15.75" customHeight="1" x14ac:dyDescent="0.25">
      <c r="A34" s="9"/>
      <c r="B34" s="339"/>
      <c r="C34" s="25" t="s">
        <v>50</v>
      </c>
      <c r="D34" s="47" t="s">
        <v>51</v>
      </c>
      <c r="E34" s="51"/>
      <c r="F34" s="35"/>
      <c r="G34" s="9"/>
      <c r="H34" s="9"/>
      <c r="I34" s="9"/>
      <c r="J34" s="9"/>
      <c r="K34" s="9"/>
      <c r="L34" s="9"/>
      <c r="M34" s="9"/>
      <c r="N34" s="9"/>
      <c r="O34" s="9"/>
      <c r="P34" s="9"/>
    </row>
    <row r="35" spans="1:16" ht="18.75" x14ac:dyDescent="0.25">
      <c r="A35" s="9"/>
      <c r="B35" s="325" t="s">
        <v>52</v>
      </c>
      <c r="C35" s="326"/>
      <c r="D35" s="326"/>
      <c r="E35" s="326"/>
      <c r="F35" s="332"/>
      <c r="G35" s="11"/>
      <c r="H35" s="11"/>
      <c r="I35" s="11"/>
      <c r="J35" s="11"/>
      <c r="K35" s="11"/>
      <c r="L35" s="11"/>
      <c r="M35" s="11"/>
      <c r="N35" s="11"/>
      <c r="O35" s="11"/>
      <c r="P35" s="11"/>
    </row>
    <row r="36" spans="1:16" ht="31.5" x14ac:dyDescent="0.25">
      <c r="A36" s="9"/>
      <c r="B36" s="340" t="s">
        <v>53</v>
      </c>
      <c r="C36" s="41" t="s">
        <v>1</v>
      </c>
      <c r="D36" s="42" t="s">
        <v>54</v>
      </c>
      <c r="E36" s="41" t="s">
        <v>1</v>
      </c>
      <c r="F36" s="23" t="s">
        <v>55</v>
      </c>
      <c r="G36" s="9"/>
      <c r="H36" s="9"/>
      <c r="I36" s="9"/>
      <c r="J36" s="9"/>
      <c r="K36" s="9"/>
      <c r="L36" s="9"/>
      <c r="M36" s="9"/>
      <c r="N36" s="9"/>
      <c r="O36" s="9"/>
      <c r="P36" s="9"/>
    </row>
    <row r="37" spans="1:16" ht="33.75" customHeight="1" x14ac:dyDescent="0.25">
      <c r="A37" s="9"/>
      <c r="B37" s="341"/>
      <c r="C37" s="52"/>
      <c r="D37" s="95"/>
      <c r="E37" s="27" t="s">
        <v>1</v>
      </c>
      <c r="F37" s="24" t="s">
        <v>56</v>
      </c>
      <c r="G37" s="9"/>
      <c r="H37" s="9"/>
      <c r="I37" s="9"/>
      <c r="J37" s="9"/>
      <c r="K37" s="9"/>
      <c r="L37" s="9"/>
      <c r="M37" s="9"/>
      <c r="N37" s="9"/>
      <c r="O37" s="9"/>
      <c r="P37" s="9"/>
    </row>
    <row r="38" spans="1:16" x14ac:dyDescent="0.25">
      <c r="A38" s="9"/>
      <c r="B38" s="342" t="s">
        <v>57</v>
      </c>
      <c r="C38" s="41" t="s">
        <v>1</v>
      </c>
      <c r="D38" s="49" t="s">
        <v>58</v>
      </c>
      <c r="E38" s="41" t="s">
        <v>1</v>
      </c>
      <c r="F38" s="12" t="s">
        <v>59</v>
      </c>
      <c r="G38" s="9"/>
      <c r="H38" s="9"/>
      <c r="I38" s="9"/>
      <c r="J38" s="9"/>
      <c r="K38" s="9"/>
      <c r="L38" s="9"/>
      <c r="M38" s="9"/>
      <c r="N38" s="9"/>
      <c r="O38" s="9"/>
      <c r="P38" s="9"/>
    </row>
    <row r="39" spans="1:16" ht="31.5" x14ac:dyDescent="0.25">
      <c r="A39" s="9"/>
      <c r="B39" s="343"/>
      <c r="C39" s="16"/>
      <c r="D39" s="109"/>
      <c r="E39" s="27" t="s">
        <v>1</v>
      </c>
      <c r="F39" s="13" t="s">
        <v>60</v>
      </c>
      <c r="G39" s="9"/>
      <c r="H39" s="9"/>
      <c r="I39" s="9"/>
      <c r="J39" s="9"/>
      <c r="K39" s="9"/>
      <c r="L39" s="9"/>
      <c r="M39" s="9"/>
      <c r="N39" s="9"/>
      <c r="O39" s="9"/>
      <c r="P39" s="9"/>
    </row>
    <row r="40" spans="1:16" x14ac:dyDescent="0.25">
      <c r="A40" s="9"/>
      <c r="B40" s="160"/>
      <c r="C40" s="16"/>
      <c r="D40" s="109"/>
      <c r="E40" s="17" t="s">
        <v>1</v>
      </c>
      <c r="F40" s="14" t="s">
        <v>61</v>
      </c>
      <c r="G40" s="9"/>
      <c r="H40" s="9"/>
      <c r="I40" s="9"/>
      <c r="J40" s="9"/>
      <c r="K40" s="9"/>
      <c r="L40" s="9"/>
      <c r="M40" s="9"/>
      <c r="N40" s="9"/>
      <c r="O40" s="9"/>
      <c r="P40" s="9"/>
    </row>
    <row r="41" spans="1:16" ht="31.5" x14ac:dyDescent="0.25">
      <c r="A41" s="9"/>
      <c r="B41" s="159" t="s">
        <v>62</v>
      </c>
      <c r="C41" s="41" t="s">
        <v>1</v>
      </c>
      <c r="D41" s="42" t="s">
        <v>63</v>
      </c>
      <c r="E41" s="27" t="s">
        <v>1</v>
      </c>
      <c r="F41" s="13" t="s">
        <v>64</v>
      </c>
      <c r="G41" s="9"/>
      <c r="H41" s="9"/>
      <c r="I41" s="9"/>
      <c r="J41" s="9"/>
      <c r="K41" s="9"/>
      <c r="L41" s="9"/>
      <c r="M41" s="9"/>
      <c r="N41" s="9"/>
      <c r="O41" s="9"/>
      <c r="P41" s="9"/>
    </row>
    <row r="42" spans="1:16" x14ac:dyDescent="0.25">
      <c r="A42" s="9"/>
      <c r="B42" s="160"/>
      <c r="C42" s="52"/>
      <c r="D42" s="56"/>
      <c r="E42" s="17" t="s">
        <v>1</v>
      </c>
      <c r="F42" s="14" t="s">
        <v>65</v>
      </c>
      <c r="G42" s="9"/>
      <c r="H42" s="9"/>
      <c r="I42" s="9"/>
      <c r="J42" s="9"/>
      <c r="K42" s="9"/>
      <c r="L42" s="9"/>
      <c r="M42" s="9"/>
      <c r="N42" s="9"/>
      <c r="O42" s="9"/>
      <c r="P42" s="9"/>
    </row>
    <row r="43" spans="1:16" ht="15.75" customHeight="1" x14ac:dyDescent="0.25">
      <c r="A43" s="9"/>
      <c r="B43" s="342" t="s">
        <v>66</v>
      </c>
      <c r="C43" s="16" t="s">
        <v>1</v>
      </c>
      <c r="D43" s="44" t="s">
        <v>67</v>
      </c>
      <c r="E43" s="16" t="s">
        <v>1</v>
      </c>
      <c r="F43" s="98" t="s">
        <v>68</v>
      </c>
      <c r="G43" s="9"/>
      <c r="H43" s="9"/>
      <c r="I43" s="9"/>
      <c r="J43" s="9"/>
      <c r="K43" s="9"/>
      <c r="L43" s="9"/>
      <c r="M43" s="9"/>
      <c r="N43" s="9"/>
      <c r="O43" s="9"/>
      <c r="P43" s="9"/>
    </row>
    <row r="44" spans="1:16" ht="31.5" x14ac:dyDescent="0.25">
      <c r="A44" s="9"/>
      <c r="B44" s="343"/>
      <c r="C44" s="27" t="s">
        <v>1</v>
      </c>
      <c r="D44" s="92" t="s">
        <v>69</v>
      </c>
      <c r="E44" s="27" t="s">
        <v>1</v>
      </c>
      <c r="F44" s="13" t="s">
        <v>70</v>
      </c>
      <c r="G44" s="9"/>
      <c r="H44" s="9"/>
      <c r="I44" s="9"/>
      <c r="J44" s="9"/>
      <c r="K44" s="9"/>
      <c r="L44" s="9"/>
      <c r="M44" s="9"/>
      <c r="N44" s="9"/>
      <c r="O44" s="9"/>
      <c r="P44" s="9"/>
    </row>
    <row r="45" spans="1:16" ht="34.5" customHeight="1" x14ac:dyDescent="0.25">
      <c r="A45" s="9"/>
      <c r="B45" s="26" t="s">
        <v>71</v>
      </c>
      <c r="C45" s="39" t="s">
        <v>1</v>
      </c>
      <c r="D45" s="91" t="s">
        <v>72</v>
      </c>
      <c r="E45" s="39" t="s">
        <v>1</v>
      </c>
      <c r="F45" s="90" t="s">
        <v>73</v>
      </c>
      <c r="G45" s="9"/>
      <c r="H45" s="9"/>
      <c r="I45" s="9"/>
      <c r="J45" s="9"/>
      <c r="K45" s="9"/>
      <c r="L45" s="9"/>
      <c r="M45" s="9"/>
      <c r="N45" s="9"/>
      <c r="O45" s="9"/>
      <c r="P45" s="9"/>
    </row>
    <row r="46" spans="1:16" ht="31.5" x14ac:dyDescent="0.25">
      <c r="A46" s="9"/>
      <c r="B46" s="55" t="s">
        <v>74</v>
      </c>
      <c r="C46" s="41" t="s">
        <v>1</v>
      </c>
      <c r="D46" s="49" t="s">
        <v>75</v>
      </c>
      <c r="E46" s="124"/>
      <c r="F46" s="125"/>
      <c r="G46" s="9"/>
      <c r="H46" s="9"/>
      <c r="I46" s="9"/>
      <c r="J46" s="9"/>
      <c r="K46" s="9"/>
      <c r="L46" s="9"/>
      <c r="M46" s="9"/>
      <c r="N46" s="9"/>
      <c r="O46" s="9"/>
      <c r="P46" s="9"/>
    </row>
    <row r="47" spans="1:16" x14ac:dyDescent="0.25">
      <c r="A47" s="9"/>
      <c r="B47" s="126" t="s">
        <v>76</v>
      </c>
      <c r="C47" s="15" t="s">
        <v>1</v>
      </c>
      <c r="D47" s="49" t="s">
        <v>77</v>
      </c>
      <c r="E47" s="41" t="s">
        <v>1</v>
      </c>
      <c r="F47" s="12" t="s">
        <v>78</v>
      </c>
      <c r="G47" s="9"/>
      <c r="H47" s="9"/>
      <c r="I47" s="9"/>
      <c r="K47" s="9"/>
      <c r="L47" s="9"/>
      <c r="M47" s="9"/>
      <c r="N47" s="9"/>
      <c r="O47" s="9"/>
      <c r="P47" s="9"/>
    </row>
    <row r="48" spans="1:16" x14ac:dyDescent="0.25">
      <c r="A48" s="9"/>
      <c r="B48" s="336" t="s">
        <v>79</v>
      </c>
      <c r="C48" s="41" t="s">
        <v>1</v>
      </c>
      <c r="D48" s="49" t="s">
        <v>80</v>
      </c>
      <c r="E48" s="41" t="s">
        <v>1</v>
      </c>
      <c r="F48" s="12" t="s">
        <v>81</v>
      </c>
      <c r="G48" s="9"/>
      <c r="H48" s="9"/>
      <c r="I48" s="9"/>
      <c r="J48" s="9"/>
      <c r="K48" s="9"/>
      <c r="L48" s="9"/>
      <c r="M48" s="9"/>
      <c r="N48" s="9"/>
      <c r="O48" s="9"/>
      <c r="P48" s="9"/>
    </row>
    <row r="49" spans="1:16" x14ac:dyDescent="0.25">
      <c r="A49" s="9"/>
      <c r="B49" s="337"/>
      <c r="C49" s="52" t="s">
        <v>1</v>
      </c>
      <c r="D49" s="123" t="s">
        <v>82</v>
      </c>
      <c r="E49" s="52" t="s">
        <v>1</v>
      </c>
      <c r="F49" s="128" t="s">
        <v>83</v>
      </c>
      <c r="G49" s="9"/>
      <c r="H49" s="9"/>
      <c r="I49" s="9"/>
      <c r="J49" s="9"/>
      <c r="K49" s="9"/>
      <c r="L49" s="9"/>
      <c r="M49" s="9"/>
      <c r="N49" s="9"/>
      <c r="O49" s="9"/>
      <c r="P49" s="9"/>
    </row>
    <row r="50" spans="1:16" ht="31.5" x14ac:dyDescent="0.25">
      <c r="A50" s="9"/>
      <c r="B50" s="26" t="s">
        <v>84</v>
      </c>
      <c r="C50" s="27" t="s">
        <v>1</v>
      </c>
      <c r="D50" s="44" t="s">
        <v>85</v>
      </c>
      <c r="E50" s="51"/>
      <c r="F50" s="35"/>
      <c r="G50" s="9"/>
      <c r="H50" s="9"/>
      <c r="I50" s="9"/>
      <c r="J50" s="9"/>
      <c r="K50" s="9"/>
      <c r="L50" s="9"/>
      <c r="M50" s="9"/>
      <c r="N50" s="9"/>
      <c r="O50" s="9"/>
      <c r="P50" s="9"/>
    </row>
    <row r="51" spans="1:16" ht="243" customHeight="1" x14ac:dyDescent="0.25">
      <c r="A51" s="9"/>
      <c r="B51" s="55" t="s">
        <v>86</v>
      </c>
      <c r="C51" s="41" t="s">
        <v>1</v>
      </c>
      <c r="D51" s="49" t="s">
        <v>87</v>
      </c>
      <c r="E51" s="50"/>
      <c r="F51" s="33"/>
      <c r="G51" s="113"/>
      <c r="H51" s="9"/>
      <c r="I51" s="9"/>
      <c r="J51" s="9"/>
      <c r="K51" s="9"/>
      <c r="L51" s="9"/>
      <c r="M51" s="9"/>
      <c r="N51" s="9"/>
      <c r="O51" s="9"/>
      <c r="P51" s="9"/>
    </row>
    <row r="52" spans="1:16" ht="15.75" customHeight="1" x14ac:dyDescent="0.25">
      <c r="A52" s="9"/>
      <c r="B52" s="159" t="s">
        <v>88</v>
      </c>
      <c r="C52" s="15" t="s">
        <v>1</v>
      </c>
      <c r="D52" s="45" t="s">
        <v>89</v>
      </c>
      <c r="E52" s="18" t="s">
        <v>1</v>
      </c>
      <c r="F52" s="53" t="s">
        <v>90</v>
      </c>
      <c r="G52" s="113"/>
      <c r="H52" s="9"/>
      <c r="I52" s="9"/>
      <c r="J52" s="9"/>
      <c r="K52" s="9"/>
      <c r="L52" s="9"/>
      <c r="M52" s="9"/>
      <c r="N52" s="9"/>
      <c r="O52" s="9"/>
      <c r="P52" s="9"/>
    </row>
    <row r="53" spans="1:16" ht="18.75" x14ac:dyDescent="0.25">
      <c r="A53" s="9"/>
      <c r="B53" s="333" t="s">
        <v>91</v>
      </c>
      <c r="C53" s="334"/>
      <c r="D53" s="334"/>
      <c r="E53" s="334"/>
      <c r="F53" s="335"/>
      <c r="G53" s="11"/>
      <c r="H53" s="11"/>
      <c r="I53" s="11"/>
      <c r="J53" s="11"/>
      <c r="K53" s="11"/>
      <c r="L53" s="11"/>
      <c r="M53" s="11"/>
      <c r="N53" s="11"/>
      <c r="O53" s="11"/>
      <c r="P53" s="11"/>
    </row>
    <row r="54" spans="1:16" ht="31.5" x14ac:dyDescent="0.25">
      <c r="A54" s="9"/>
      <c r="B54" s="103" t="s">
        <v>92</v>
      </c>
      <c r="C54" s="41" t="s">
        <v>1</v>
      </c>
      <c r="D54" s="49" t="s">
        <v>93</v>
      </c>
      <c r="E54" s="39" t="s">
        <v>1</v>
      </c>
      <c r="F54" s="102" t="s">
        <v>94</v>
      </c>
      <c r="G54" s="9"/>
      <c r="H54" s="9"/>
      <c r="I54" s="9"/>
      <c r="J54" s="9"/>
      <c r="K54" s="9"/>
      <c r="L54" s="9"/>
      <c r="M54" s="9"/>
      <c r="N54" s="9"/>
      <c r="O54" s="9"/>
      <c r="P54" s="9"/>
    </row>
    <row r="55" spans="1:16" ht="31.5" x14ac:dyDescent="0.25">
      <c r="A55" s="9"/>
      <c r="B55" s="340" t="s">
        <v>95</v>
      </c>
      <c r="C55" s="41" t="s">
        <v>1</v>
      </c>
      <c r="D55" s="28" t="s">
        <v>96</v>
      </c>
      <c r="E55" s="57" t="s">
        <v>1</v>
      </c>
      <c r="F55" s="42" t="s">
        <v>97</v>
      </c>
      <c r="G55" s="9"/>
      <c r="H55" s="9"/>
      <c r="I55" s="9"/>
      <c r="J55" s="9"/>
      <c r="K55" s="9"/>
      <c r="L55" s="9"/>
      <c r="M55" s="9"/>
      <c r="N55" s="9"/>
      <c r="O55" s="9"/>
      <c r="P55" s="9"/>
    </row>
    <row r="56" spans="1:16" ht="15.75" customHeight="1" x14ac:dyDescent="0.25">
      <c r="A56" s="9"/>
      <c r="B56" s="341"/>
      <c r="C56" s="27" t="s">
        <v>1</v>
      </c>
      <c r="D56" s="344" t="s">
        <v>98</v>
      </c>
      <c r="E56" s="129" t="s">
        <v>1</v>
      </c>
      <c r="F56" s="2" t="s">
        <v>99</v>
      </c>
      <c r="G56" s="9"/>
      <c r="H56" s="9"/>
      <c r="I56" s="9"/>
      <c r="J56" s="9"/>
      <c r="K56" s="9"/>
      <c r="L56" s="9"/>
      <c r="M56" s="9"/>
      <c r="N56" s="9"/>
      <c r="O56" s="9"/>
      <c r="P56" s="9"/>
    </row>
    <row r="57" spans="1:16" ht="33" customHeight="1" x14ac:dyDescent="0.25">
      <c r="A57" s="9"/>
      <c r="B57" s="162"/>
      <c r="C57" s="52"/>
      <c r="D57" s="345"/>
      <c r="E57" s="129" t="s">
        <v>1</v>
      </c>
      <c r="F57" s="127" t="s">
        <v>100</v>
      </c>
      <c r="G57" s="9"/>
      <c r="H57" s="9"/>
      <c r="I57" s="9"/>
      <c r="J57" s="9"/>
      <c r="K57" s="9"/>
      <c r="L57" s="9"/>
      <c r="M57" s="9"/>
      <c r="N57" s="9"/>
      <c r="O57" s="9"/>
      <c r="P57" s="9"/>
    </row>
    <row r="58" spans="1:16" ht="15.75" customHeight="1" x14ac:dyDescent="0.25">
      <c r="A58" s="9"/>
      <c r="B58" s="338" t="s">
        <v>101</v>
      </c>
      <c r="C58" s="16" t="s">
        <v>1</v>
      </c>
      <c r="D58" s="349" t="s">
        <v>102</v>
      </c>
      <c r="E58" s="41" t="s">
        <v>1</v>
      </c>
      <c r="F58" s="12" t="s">
        <v>103</v>
      </c>
      <c r="G58" s="9"/>
      <c r="H58" s="9"/>
      <c r="I58" s="9"/>
      <c r="J58" s="9"/>
      <c r="K58" s="9"/>
      <c r="L58" s="9"/>
      <c r="M58" s="9"/>
      <c r="N58" s="9"/>
      <c r="O58" s="9"/>
      <c r="P58" s="9"/>
    </row>
    <row r="59" spans="1:16" x14ac:dyDescent="0.25">
      <c r="A59" s="9"/>
      <c r="B59" s="339"/>
      <c r="D59" s="349"/>
      <c r="E59" s="16" t="s">
        <v>1</v>
      </c>
      <c r="F59" s="13" t="s">
        <v>104</v>
      </c>
      <c r="G59" s="9"/>
      <c r="H59" s="9"/>
      <c r="I59" s="9"/>
      <c r="J59" s="9"/>
      <c r="K59" s="9"/>
      <c r="L59" s="9"/>
      <c r="M59" s="9"/>
      <c r="N59" s="9"/>
      <c r="O59" s="9"/>
      <c r="P59" s="9"/>
    </row>
    <row r="60" spans="1:16" x14ac:dyDescent="0.25">
      <c r="A60" s="9"/>
      <c r="B60" s="348"/>
      <c r="E60" s="51"/>
      <c r="F60" s="35"/>
      <c r="G60" s="9"/>
      <c r="H60" s="9"/>
      <c r="I60" s="9"/>
      <c r="J60" s="9"/>
      <c r="K60" s="9"/>
      <c r="L60" s="9"/>
      <c r="M60" s="9"/>
      <c r="N60" s="9"/>
      <c r="O60" s="9"/>
      <c r="P60" s="9"/>
    </row>
    <row r="61" spans="1:16" ht="31.5" x14ac:dyDescent="0.25">
      <c r="A61" s="9"/>
      <c r="B61" s="161" t="s">
        <v>105</v>
      </c>
      <c r="C61" s="41" t="s">
        <v>1</v>
      </c>
      <c r="D61" s="49" t="s">
        <v>106</v>
      </c>
      <c r="E61" s="41" t="s">
        <v>1</v>
      </c>
      <c r="F61" s="42" t="s">
        <v>104</v>
      </c>
      <c r="G61" s="9"/>
      <c r="H61" s="9"/>
      <c r="I61" s="9"/>
      <c r="J61" s="9"/>
      <c r="K61" s="9"/>
      <c r="L61" s="9"/>
      <c r="M61" s="9"/>
      <c r="N61" s="9"/>
      <c r="O61" s="9"/>
      <c r="P61" s="9"/>
    </row>
    <row r="62" spans="1:16" ht="31.5" x14ac:dyDescent="0.25">
      <c r="A62" s="9"/>
      <c r="B62" s="161" t="s">
        <v>107</v>
      </c>
      <c r="C62" s="39" t="s">
        <v>1</v>
      </c>
      <c r="D62" s="94" t="s">
        <v>108</v>
      </c>
      <c r="E62" s="18" t="s">
        <v>1</v>
      </c>
      <c r="F62" s="53" t="s">
        <v>104</v>
      </c>
      <c r="G62" s="9"/>
      <c r="H62" s="9"/>
      <c r="I62" s="9"/>
      <c r="J62" s="9"/>
      <c r="K62" s="9"/>
      <c r="L62" s="9"/>
      <c r="M62" s="9"/>
      <c r="N62" s="9"/>
      <c r="O62" s="9"/>
      <c r="P62" s="9"/>
    </row>
    <row r="63" spans="1:16" ht="18.75" x14ac:dyDescent="0.25">
      <c r="A63" s="9"/>
      <c r="B63" s="325" t="s">
        <v>109</v>
      </c>
      <c r="C63" s="326"/>
      <c r="D63" s="326"/>
      <c r="E63" s="326"/>
      <c r="F63" s="332"/>
      <c r="G63" s="11"/>
      <c r="H63" s="11"/>
      <c r="I63" s="11"/>
      <c r="J63" s="11"/>
      <c r="K63" s="11"/>
      <c r="L63" s="11"/>
      <c r="M63" s="11"/>
      <c r="N63" s="11"/>
      <c r="O63" s="11"/>
      <c r="P63" s="11"/>
    </row>
    <row r="64" spans="1:16" ht="31.5" x14ac:dyDescent="0.25">
      <c r="A64" s="9"/>
      <c r="B64" s="341" t="s">
        <v>110</v>
      </c>
      <c r="C64" s="27" t="s">
        <v>1</v>
      </c>
      <c r="D64" s="47" t="s">
        <v>111</v>
      </c>
      <c r="E64" s="27" t="s">
        <v>1</v>
      </c>
      <c r="F64" s="106" t="s">
        <v>112</v>
      </c>
      <c r="G64" s="9"/>
      <c r="H64" s="104"/>
      <c r="I64" s="9"/>
      <c r="J64" s="9"/>
      <c r="K64" s="9"/>
      <c r="L64" s="9"/>
      <c r="M64" s="9"/>
      <c r="N64" s="9"/>
      <c r="O64" s="9"/>
      <c r="P64" s="9"/>
    </row>
    <row r="65" spans="1:16" ht="63" x14ac:dyDescent="0.25">
      <c r="A65" s="9"/>
      <c r="B65" s="341"/>
      <c r="C65" s="27" t="s">
        <v>1</v>
      </c>
      <c r="D65" s="47" t="s">
        <v>113</v>
      </c>
      <c r="E65" s="27" t="s">
        <v>1</v>
      </c>
      <c r="F65" s="106" t="s">
        <v>114</v>
      </c>
      <c r="G65" s="9"/>
      <c r="H65" s="105"/>
      <c r="I65" s="9"/>
      <c r="J65" s="9"/>
      <c r="K65" s="9"/>
      <c r="L65" s="9"/>
      <c r="M65" s="9"/>
      <c r="N65" s="9"/>
      <c r="O65" s="9"/>
      <c r="P65" s="9"/>
    </row>
    <row r="66" spans="1:16" ht="31.5" x14ac:dyDescent="0.25">
      <c r="A66" s="9"/>
      <c r="B66" s="341"/>
      <c r="C66" s="27"/>
      <c r="E66" s="52" t="s">
        <v>1</v>
      </c>
      <c r="F66" s="22" t="s">
        <v>115</v>
      </c>
      <c r="G66" s="9"/>
      <c r="H66" s="9"/>
      <c r="I66" s="9"/>
      <c r="J66" s="9"/>
      <c r="K66" s="9"/>
      <c r="L66" s="9"/>
      <c r="M66" s="9"/>
      <c r="N66" s="9"/>
      <c r="O66" s="9"/>
      <c r="P66" s="9"/>
    </row>
    <row r="67" spans="1:16" ht="18.75" x14ac:dyDescent="0.25">
      <c r="A67" s="9"/>
      <c r="B67" s="325" t="s">
        <v>116</v>
      </c>
      <c r="C67" s="326"/>
      <c r="D67" s="326"/>
      <c r="E67" s="326"/>
      <c r="F67" s="332"/>
      <c r="G67" s="11"/>
      <c r="H67" s="11"/>
      <c r="I67" s="11"/>
      <c r="J67" s="11"/>
      <c r="K67" s="11"/>
      <c r="L67" s="11"/>
      <c r="M67" s="11"/>
      <c r="N67" s="11"/>
      <c r="O67" s="11"/>
      <c r="P67" s="11"/>
    </row>
    <row r="68" spans="1:16" ht="47.25" x14ac:dyDescent="0.25">
      <c r="A68" s="9"/>
      <c r="B68" s="162" t="s">
        <v>117</v>
      </c>
      <c r="C68" s="27" t="s">
        <v>1</v>
      </c>
      <c r="D68" s="121" t="s">
        <v>118</v>
      </c>
      <c r="E68" s="39" t="s">
        <v>1</v>
      </c>
      <c r="F68" s="54" t="s">
        <v>119</v>
      </c>
      <c r="G68" s="9"/>
      <c r="H68" s="9"/>
      <c r="I68" s="9"/>
      <c r="J68" s="9"/>
      <c r="K68" s="9"/>
      <c r="L68" s="9"/>
      <c r="M68" s="9"/>
      <c r="N68" s="9"/>
      <c r="O68" s="9"/>
      <c r="P68" s="9"/>
    </row>
    <row r="69" spans="1:16" ht="15.75" customHeight="1" x14ac:dyDescent="0.25">
      <c r="A69" s="9"/>
      <c r="B69" s="333" t="s">
        <v>120</v>
      </c>
      <c r="C69" s="334"/>
      <c r="D69" s="334"/>
      <c r="E69" s="334"/>
      <c r="F69" s="335"/>
      <c r="G69" s="11"/>
      <c r="H69" s="11"/>
      <c r="I69" s="11"/>
      <c r="J69" s="11"/>
      <c r="K69" s="11"/>
      <c r="L69" s="11"/>
      <c r="M69" s="11"/>
      <c r="N69" s="11"/>
      <c r="O69" s="11"/>
      <c r="P69" s="11"/>
    </row>
    <row r="70" spans="1:16" ht="31.5" x14ac:dyDescent="0.25">
      <c r="A70" s="9"/>
      <c r="B70" s="340" t="s">
        <v>121</v>
      </c>
      <c r="C70" s="41" t="s">
        <v>1</v>
      </c>
      <c r="D70" s="46" t="s">
        <v>122</v>
      </c>
      <c r="E70" s="41" t="s">
        <v>1</v>
      </c>
      <c r="F70" s="23" t="s">
        <v>123</v>
      </c>
      <c r="G70" s="9"/>
      <c r="H70" s="9"/>
      <c r="I70" s="9"/>
      <c r="J70" s="9"/>
      <c r="K70" s="9"/>
      <c r="L70" s="9"/>
      <c r="M70" s="9"/>
      <c r="N70" s="9"/>
      <c r="O70" s="9"/>
      <c r="P70" s="9"/>
    </row>
    <row r="71" spans="1:16" ht="31.5" x14ac:dyDescent="0.25">
      <c r="A71" s="9"/>
      <c r="B71" s="341"/>
      <c r="C71" s="50"/>
      <c r="D71" s="9"/>
      <c r="E71" s="52" t="s">
        <v>1</v>
      </c>
      <c r="F71" s="22" t="s">
        <v>124</v>
      </c>
      <c r="G71" s="9"/>
      <c r="H71" s="9"/>
      <c r="I71" s="9"/>
      <c r="J71" s="9"/>
      <c r="K71" s="9"/>
      <c r="L71" s="9"/>
      <c r="M71" s="9"/>
      <c r="N71" s="9"/>
      <c r="O71" s="9"/>
      <c r="P71" s="9"/>
    </row>
    <row r="72" spans="1:16" ht="18.75" x14ac:dyDescent="0.25">
      <c r="A72" s="9"/>
      <c r="B72" s="325" t="s">
        <v>125</v>
      </c>
      <c r="C72" s="326"/>
      <c r="D72" s="326"/>
      <c r="E72" s="334"/>
      <c r="F72" s="335"/>
      <c r="G72" s="9"/>
      <c r="H72" s="9"/>
      <c r="I72" s="9"/>
      <c r="J72" s="9"/>
      <c r="K72" s="9"/>
      <c r="L72" s="9"/>
      <c r="M72" s="9"/>
      <c r="N72" s="9"/>
      <c r="O72" s="9"/>
      <c r="P72" s="9"/>
    </row>
    <row r="73" spans="1:16" ht="31.5" x14ac:dyDescent="0.25">
      <c r="A73" s="9"/>
      <c r="B73" s="161" t="s">
        <v>126</v>
      </c>
      <c r="C73" s="41" t="s">
        <v>1</v>
      </c>
      <c r="D73" s="42" t="s">
        <v>127</v>
      </c>
      <c r="E73" s="41" t="s">
        <v>1</v>
      </c>
      <c r="F73" s="23" t="s">
        <v>128</v>
      </c>
      <c r="G73" s="9"/>
      <c r="H73" s="9"/>
      <c r="I73" s="9"/>
      <c r="J73" s="9"/>
      <c r="K73" s="9"/>
      <c r="L73" s="9"/>
      <c r="M73" s="9"/>
      <c r="N73" s="9"/>
      <c r="O73" s="9"/>
      <c r="P73" s="9"/>
    </row>
    <row r="74" spans="1:16" ht="47.25" x14ac:dyDescent="0.25">
      <c r="A74" s="9"/>
      <c r="B74" s="164"/>
      <c r="C74" s="52"/>
      <c r="D74" s="58"/>
      <c r="E74" s="52" t="s">
        <v>1</v>
      </c>
      <c r="F74" s="22" t="s">
        <v>129</v>
      </c>
      <c r="G74" s="9"/>
      <c r="H74" s="9"/>
      <c r="I74" s="9"/>
      <c r="J74" s="9"/>
      <c r="K74" s="9"/>
      <c r="L74" s="9"/>
      <c r="M74" s="9"/>
      <c r="N74" s="9"/>
      <c r="O74" s="9"/>
      <c r="P74" s="9"/>
    </row>
    <row r="75" spans="1:16" ht="15.75" customHeight="1" x14ac:dyDescent="0.25">
      <c r="A75" s="9"/>
      <c r="B75" s="325" t="s">
        <v>130</v>
      </c>
      <c r="C75" s="326"/>
      <c r="D75" s="326"/>
      <c r="E75" s="327"/>
      <c r="F75" s="328"/>
      <c r="G75" s="9"/>
      <c r="H75" s="9"/>
      <c r="I75" s="9"/>
      <c r="J75" s="9"/>
      <c r="K75" s="9"/>
      <c r="L75" s="9"/>
      <c r="M75" s="9"/>
      <c r="N75" s="9"/>
      <c r="O75" s="9"/>
      <c r="P75" s="9"/>
    </row>
    <row r="76" spans="1:16" ht="31.5" customHeight="1" x14ac:dyDescent="0.25">
      <c r="A76" s="9"/>
      <c r="B76" s="39" t="s">
        <v>1</v>
      </c>
      <c r="C76" s="346" t="s">
        <v>131</v>
      </c>
      <c r="D76" s="346"/>
      <c r="E76" s="346"/>
      <c r="F76" s="347"/>
      <c r="G76" s="9"/>
      <c r="H76" s="9"/>
      <c r="I76" s="9"/>
      <c r="J76" s="9"/>
      <c r="K76" s="9"/>
      <c r="L76" s="9"/>
      <c r="M76" s="9"/>
      <c r="N76" s="9"/>
      <c r="O76" s="9"/>
      <c r="P76" s="9"/>
    </row>
    <row r="77" spans="1:16" ht="33" customHeight="1" x14ac:dyDescent="0.25">
      <c r="A77" s="9"/>
      <c r="B77" s="39" t="s">
        <v>1</v>
      </c>
      <c r="C77" s="346" t="s">
        <v>132</v>
      </c>
      <c r="D77" s="346"/>
      <c r="E77" s="346"/>
      <c r="F77" s="347"/>
      <c r="G77" s="9"/>
      <c r="H77" s="9"/>
      <c r="I77" s="9"/>
      <c r="J77" s="9"/>
      <c r="K77" s="9"/>
      <c r="L77" s="9"/>
      <c r="M77" s="9"/>
      <c r="N77" s="9"/>
      <c r="O77" s="9"/>
      <c r="P77" s="9"/>
    </row>
    <row r="78" spans="1:16" x14ac:dyDescent="0.25">
      <c r="A78" s="9"/>
      <c r="B78" s="10"/>
      <c r="C78" s="10"/>
      <c r="D78" s="10"/>
      <c r="E78" s="9"/>
      <c r="G78" s="9"/>
      <c r="H78" s="9"/>
      <c r="I78" s="9"/>
      <c r="J78" s="9"/>
      <c r="K78" s="9"/>
      <c r="L78" s="9"/>
      <c r="M78" s="9"/>
      <c r="N78" s="9"/>
      <c r="O78" s="9"/>
      <c r="P78" s="9"/>
    </row>
    <row r="79" spans="1:16" ht="18.75" x14ac:dyDescent="0.3">
      <c r="A79" s="9"/>
      <c r="B79" s="329" t="s">
        <v>133</v>
      </c>
      <c r="C79" s="330"/>
      <c r="D79" s="331"/>
      <c r="E79" s="9"/>
      <c r="G79" s="9"/>
      <c r="H79" s="9"/>
      <c r="I79" s="9"/>
      <c r="J79" s="9"/>
      <c r="K79" s="9"/>
      <c r="L79" s="9"/>
      <c r="M79" s="9"/>
      <c r="N79" s="9"/>
      <c r="O79" s="9"/>
      <c r="P79" s="9"/>
    </row>
    <row r="80" spans="1:16" x14ac:dyDescent="0.25">
      <c r="A80" s="9"/>
      <c r="B80" s="36" t="s">
        <v>134</v>
      </c>
      <c r="C80" s="32"/>
      <c r="D80" s="12" t="s">
        <v>135</v>
      </c>
      <c r="E80" s="9"/>
      <c r="G80" s="9"/>
      <c r="H80" s="9"/>
      <c r="I80" s="9"/>
      <c r="J80" s="9"/>
      <c r="K80" s="9"/>
      <c r="L80" s="9"/>
      <c r="M80" s="9"/>
      <c r="N80" s="9"/>
      <c r="O80" s="9"/>
      <c r="P80" s="9"/>
    </row>
    <row r="81" spans="1:16" ht="15.75" customHeight="1" x14ac:dyDescent="0.25">
      <c r="A81" s="9"/>
      <c r="B81" s="37" t="s">
        <v>136</v>
      </c>
      <c r="C81" s="31"/>
      <c r="D81" s="24" t="s">
        <v>137</v>
      </c>
      <c r="E81" s="9"/>
      <c r="G81" s="9"/>
      <c r="H81" s="9"/>
      <c r="I81" s="9"/>
      <c r="J81" s="9"/>
      <c r="K81" s="9"/>
      <c r="L81" s="9"/>
      <c r="M81" s="9"/>
      <c r="N81" s="9"/>
      <c r="O81" s="9"/>
      <c r="P81" s="9"/>
    </row>
    <row r="82" spans="1:16" x14ac:dyDescent="0.25">
      <c r="A82" s="9"/>
      <c r="B82" s="37" t="s">
        <v>138</v>
      </c>
      <c r="C82" s="10"/>
      <c r="D82" s="29" t="s">
        <v>139</v>
      </c>
      <c r="E82" s="9"/>
      <c r="G82" s="9"/>
      <c r="H82" s="9"/>
      <c r="I82" s="9"/>
      <c r="J82" s="9"/>
      <c r="K82" s="9"/>
      <c r="L82" s="9"/>
      <c r="M82" s="9"/>
      <c r="N82" s="9"/>
      <c r="O82" s="9"/>
      <c r="P82" s="9"/>
    </row>
    <row r="83" spans="1:16" x14ac:dyDescent="0.25">
      <c r="A83" s="9"/>
      <c r="B83" s="37" t="s">
        <v>140</v>
      </c>
      <c r="C83" s="11"/>
      <c r="D83" s="29" t="s">
        <v>141</v>
      </c>
      <c r="E83" s="11"/>
      <c r="G83" s="11"/>
      <c r="H83" s="11"/>
      <c r="I83" s="11"/>
      <c r="J83" s="11"/>
      <c r="K83" s="11"/>
      <c r="L83" s="11"/>
      <c r="M83" s="11"/>
      <c r="N83" s="11"/>
      <c r="O83" s="11"/>
      <c r="P83" s="11"/>
    </row>
    <row r="84" spans="1:16" x14ac:dyDescent="0.25">
      <c r="A84" s="9"/>
      <c r="B84" s="37" t="s">
        <v>142</v>
      </c>
      <c r="C84" s="10"/>
      <c r="D84" s="29" t="s">
        <v>143</v>
      </c>
      <c r="E84" s="9"/>
      <c r="F84" s="9"/>
      <c r="G84" s="9"/>
      <c r="H84" s="9"/>
      <c r="I84" s="9"/>
      <c r="J84" s="9"/>
      <c r="K84" s="9"/>
      <c r="L84" s="9"/>
      <c r="M84" s="9"/>
      <c r="N84" s="9"/>
      <c r="O84" s="9"/>
      <c r="P84" s="9"/>
    </row>
    <row r="85" spans="1:16" x14ac:dyDescent="0.25">
      <c r="B85" s="37" t="s">
        <v>144</v>
      </c>
      <c r="C85" s="10"/>
      <c r="D85" s="29" t="s">
        <v>145</v>
      </c>
      <c r="E85" s="9"/>
      <c r="F85" s="9"/>
      <c r="G85" s="9"/>
      <c r="H85" s="9"/>
      <c r="I85" s="9"/>
      <c r="J85" s="9"/>
      <c r="K85" s="9"/>
      <c r="L85" s="9"/>
      <c r="M85" s="9"/>
      <c r="N85" s="9"/>
      <c r="O85" s="9"/>
      <c r="P85" s="9"/>
    </row>
    <row r="86" spans="1:16" ht="15.75" customHeight="1" x14ac:dyDescent="0.25">
      <c r="A86" s="9"/>
      <c r="B86" s="37" t="s">
        <v>146</v>
      </c>
      <c r="C86" s="11"/>
      <c r="D86" s="29" t="s">
        <v>147</v>
      </c>
      <c r="E86" s="11"/>
      <c r="F86" s="11"/>
      <c r="G86" s="11"/>
      <c r="H86" s="11"/>
      <c r="I86" s="11"/>
      <c r="J86" s="11"/>
      <c r="K86" s="11"/>
      <c r="L86" s="11"/>
      <c r="M86" s="11"/>
      <c r="N86" s="11"/>
      <c r="O86" s="11"/>
      <c r="P86" s="11"/>
    </row>
    <row r="87" spans="1:16" ht="18.75" x14ac:dyDescent="0.3">
      <c r="B87" s="118" t="s">
        <v>148</v>
      </c>
      <c r="C87" s="119"/>
      <c r="D87" s="120" t="s">
        <v>149</v>
      </c>
    </row>
    <row r="88" spans="1:16" x14ac:dyDescent="0.25">
      <c r="B88" s="38" t="s">
        <v>150</v>
      </c>
      <c r="C88" s="34"/>
      <c r="D88" s="35" t="s">
        <v>151</v>
      </c>
    </row>
    <row r="91" spans="1:16" ht="18.75" x14ac:dyDescent="0.3">
      <c r="B91" s="329" t="s">
        <v>152</v>
      </c>
      <c r="C91" s="330"/>
      <c r="D91" s="331"/>
    </row>
    <row r="92" spans="1:16" ht="15.75" customHeight="1" x14ac:dyDescent="0.25">
      <c r="B92" s="322" t="s">
        <v>153</v>
      </c>
      <c r="C92" s="32"/>
      <c r="D92" s="64" t="s">
        <v>154</v>
      </c>
    </row>
    <row r="93" spans="1:16" ht="15.75" customHeight="1" x14ac:dyDescent="0.25">
      <c r="B93" s="323"/>
      <c r="C93" s="31"/>
      <c r="D93" s="65" t="s">
        <v>155</v>
      </c>
    </row>
    <row r="94" spans="1:16" ht="15.75" customHeight="1" x14ac:dyDescent="0.25">
      <c r="B94" s="323"/>
      <c r="C94" s="10"/>
      <c r="D94" s="65" t="s">
        <v>156</v>
      </c>
    </row>
    <row r="95" spans="1:16" ht="15.75" customHeight="1" x14ac:dyDescent="0.25">
      <c r="B95" s="323"/>
      <c r="C95" s="11"/>
      <c r="D95" s="65" t="s">
        <v>157</v>
      </c>
    </row>
    <row r="96" spans="1:16" ht="15.75" customHeight="1" x14ac:dyDescent="0.25">
      <c r="B96" s="323"/>
      <c r="C96" s="10"/>
      <c r="D96" s="65" t="s">
        <v>158</v>
      </c>
    </row>
    <row r="97" spans="2:11" ht="15.75" customHeight="1" x14ac:dyDescent="0.25">
      <c r="B97" s="323"/>
      <c r="C97" s="10"/>
      <c r="D97" s="65" t="s">
        <v>159</v>
      </c>
    </row>
    <row r="98" spans="2:11" ht="15.75" customHeight="1" x14ac:dyDescent="0.25">
      <c r="B98" s="324"/>
      <c r="C98" s="63"/>
      <c r="D98" s="66" t="s">
        <v>160</v>
      </c>
      <c r="F98" s="130"/>
      <c r="G98" s="130"/>
      <c r="H98" s="130"/>
      <c r="I98" s="130"/>
      <c r="J98" s="130"/>
      <c r="K98" s="130"/>
    </row>
    <row r="99" spans="2:11" ht="31.5" x14ac:dyDescent="0.3">
      <c r="B99" s="67" t="s">
        <v>161</v>
      </c>
      <c r="C99" s="68"/>
      <c r="D99" s="69" t="s">
        <v>162</v>
      </c>
      <c r="F99" s="131"/>
      <c r="G99" s="131"/>
      <c r="H99" s="131"/>
      <c r="I99" s="131"/>
    </row>
    <row r="100" spans="2:11" ht="15.75" customHeight="1" x14ac:dyDescent="0.3">
      <c r="B100" s="38"/>
      <c r="C100" s="70"/>
      <c r="D100" s="71" t="s">
        <v>163</v>
      </c>
      <c r="F100" s="320"/>
      <c r="G100" s="320"/>
      <c r="H100" s="131"/>
      <c r="I100" s="131"/>
      <c r="J100" s="131"/>
      <c r="K100" s="131"/>
    </row>
    <row r="101" spans="2:11" ht="31.5" x14ac:dyDescent="0.25">
      <c r="B101" s="322" t="s">
        <v>164</v>
      </c>
      <c r="C101" s="41" t="s">
        <v>1</v>
      </c>
      <c r="D101" s="69" t="s">
        <v>165</v>
      </c>
      <c r="F101" s="320"/>
      <c r="G101" s="320"/>
      <c r="H101" s="131"/>
      <c r="I101" s="131"/>
      <c r="J101" s="131"/>
      <c r="K101" s="131"/>
    </row>
    <row r="102" spans="2:11" ht="47.25" x14ac:dyDescent="0.25">
      <c r="B102" s="323"/>
      <c r="C102" s="27" t="s">
        <v>1</v>
      </c>
      <c r="D102" s="72" t="s">
        <v>166</v>
      </c>
      <c r="F102" s="320"/>
      <c r="G102" s="320"/>
      <c r="H102" s="131"/>
      <c r="I102" s="131"/>
      <c r="J102" s="131"/>
      <c r="K102" s="131"/>
    </row>
    <row r="103" spans="2:11" x14ac:dyDescent="0.25">
      <c r="B103" s="323"/>
      <c r="C103" s="27"/>
      <c r="D103" s="78"/>
      <c r="F103" s="320"/>
      <c r="G103" s="320"/>
      <c r="H103" s="131"/>
      <c r="I103" s="131"/>
      <c r="J103" s="131"/>
      <c r="K103" s="131"/>
    </row>
    <row r="104" spans="2:11" x14ac:dyDescent="0.25">
      <c r="B104" s="323"/>
      <c r="C104" s="76" t="s">
        <v>167</v>
      </c>
      <c r="D104" s="33"/>
      <c r="E104" s="59"/>
      <c r="F104" s="320"/>
      <c r="G104" s="320"/>
      <c r="H104" s="131"/>
      <c r="I104" s="131"/>
      <c r="J104" s="131"/>
      <c r="K104" s="131"/>
    </row>
    <row r="105" spans="2:11" x14ac:dyDescent="0.25">
      <c r="B105" s="323"/>
      <c r="C105" s="50"/>
      <c r="D105" s="73" t="s">
        <v>168</v>
      </c>
      <c r="F105" s="320"/>
      <c r="G105" s="320"/>
      <c r="H105" s="131"/>
      <c r="I105" s="131"/>
      <c r="J105" s="131"/>
      <c r="K105" s="131"/>
    </row>
    <row r="106" spans="2:11" x14ac:dyDescent="0.25">
      <c r="B106" s="323"/>
      <c r="C106" s="74">
        <v>2010</v>
      </c>
      <c r="D106" s="75">
        <v>92.05</v>
      </c>
      <c r="F106" s="320"/>
      <c r="G106" s="320"/>
      <c r="H106" s="131"/>
      <c r="I106" s="131"/>
      <c r="J106" s="131"/>
      <c r="K106" s="131"/>
    </row>
    <row r="107" spans="2:11" x14ac:dyDescent="0.25">
      <c r="B107" s="323"/>
      <c r="C107" s="74">
        <v>2011</v>
      </c>
      <c r="D107" s="75">
        <v>94.32</v>
      </c>
      <c r="F107" s="320"/>
      <c r="G107" s="320"/>
      <c r="H107" s="131"/>
      <c r="I107" s="131"/>
      <c r="J107" s="131"/>
      <c r="K107" s="131"/>
    </row>
    <row r="108" spans="2:11" x14ac:dyDescent="0.25">
      <c r="B108" s="323"/>
      <c r="C108" s="74">
        <v>2012</v>
      </c>
      <c r="D108" s="75">
        <v>96.99</v>
      </c>
      <c r="F108" s="320"/>
      <c r="G108" s="320"/>
      <c r="H108" s="131"/>
      <c r="I108" s="131"/>
      <c r="J108" s="131"/>
      <c r="K108" s="131"/>
    </row>
    <row r="109" spans="2:11" x14ac:dyDescent="0.25">
      <c r="B109" s="323"/>
      <c r="C109" s="74">
        <v>2013</v>
      </c>
      <c r="D109" s="75">
        <v>99.47</v>
      </c>
      <c r="F109" s="320"/>
      <c r="G109" s="320"/>
      <c r="H109" s="131"/>
      <c r="I109" s="131"/>
      <c r="J109" s="131"/>
      <c r="K109" s="131"/>
    </row>
    <row r="110" spans="2:11" x14ac:dyDescent="0.25">
      <c r="B110" s="323"/>
      <c r="C110" s="74">
        <v>2014</v>
      </c>
      <c r="D110" s="75">
        <v>99.79</v>
      </c>
      <c r="F110" s="320"/>
      <c r="G110" s="320"/>
      <c r="H110" s="131"/>
      <c r="I110" s="131"/>
      <c r="J110" s="131"/>
      <c r="K110" s="131"/>
    </row>
    <row r="111" spans="2:11" x14ac:dyDescent="0.25">
      <c r="B111" s="323"/>
      <c r="C111" s="74">
        <v>2015</v>
      </c>
      <c r="D111" s="75">
        <v>100</v>
      </c>
      <c r="F111" s="321"/>
      <c r="G111" s="321"/>
      <c r="H111" s="132"/>
      <c r="I111" s="132"/>
      <c r="J111" s="131"/>
      <c r="K111" s="131"/>
    </row>
    <row r="112" spans="2:11" x14ac:dyDescent="0.25">
      <c r="B112" s="323"/>
      <c r="C112" s="74">
        <v>2016</v>
      </c>
      <c r="D112" s="75">
        <v>100.11</v>
      </c>
      <c r="F112" s="321"/>
      <c r="G112" s="321"/>
      <c r="H112" s="132"/>
      <c r="I112" s="132"/>
      <c r="J112" s="131"/>
      <c r="K112" s="131"/>
    </row>
    <row r="113" spans="1:11" x14ac:dyDescent="0.25">
      <c r="B113" s="323"/>
      <c r="C113" s="74">
        <v>2017</v>
      </c>
      <c r="D113" s="75">
        <v>101.4</v>
      </c>
      <c r="F113" s="321"/>
      <c r="G113" s="321"/>
      <c r="H113" s="132"/>
      <c r="I113" s="132"/>
      <c r="J113" s="131"/>
      <c r="K113" s="131"/>
    </row>
    <row r="114" spans="1:11" x14ac:dyDescent="0.25">
      <c r="B114" s="323"/>
      <c r="C114" s="133">
        <v>2018</v>
      </c>
      <c r="D114" s="75">
        <v>103.02</v>
      </c>
      <c r="E114" s="60">
        <v>2019</v>
      </c>
      <c r="F114" s="321"/>
      <c r="G114" s="321"/>
      <c r="H114" s="132"/>
      <c r="I114" s="9"/>
    </row>
    <row r="115" spans="1:11" x14ac:dyDescent="0.25">
      <c r="B115" s="323"/>
      <c r="C115" s="318" t="s">
        <v>386</v>
      </c>
      <c r="D115" s="319"/>
      <c r="E115" s="60">
        <v>105</v>
      </c>
      <c r="F115" s="158"/>
      <c r="G115" s="158"/>
      <c r="H115" s="132"/>
      <c r="I115" s="9"/>
    </row>
    <row r="116" spans="1:11" x14ac:dyDescent="0.25">
      <c r="B116" s="324"/>
      <c r="C116" s="77" t="s">
        <v>169</v>
      </c>
      <c r="D116" s="35"/>
      <c r="E116" s="60" t="s">
        <v>423</v>
      </c>
      <c r="F116" s="9"/>
      <c r="G116" s="9"/>
      <c r="H116" s="9"/>
      <c r="I116" s="9"/>
    </row>
    <row r="117" spans="1:11" x14ac:dyDescent="0.25">
      <c r="F117" s="9"/>
      <c r="G117" s="9"/>
      <c r="H117" s="9"/>
      <c r="I117" s="9"/>
    </row>
    <row r="119" spans="1:11" ht="21" x14ac:dyDescent="0.35">
      <c r="A119" s="4" t="s">
        <v>170</v>
      </c>
    </row>
    <row r="120" spans="1:11" x14ac:dyDescent="0.25">
      <c r="C120" s="59"/>
      <c r="D120" s="59"/>
    </row>
    <row r="121" spans="1:11" x14ac:dyDescent="0.25">
      <c r="B121" s="154" t="s">
        <v>171</v>
      </c>
      <c r="C121" s="155"/>
      <c r="D121" s="156" t="s">
        <v>172</v>
      </c>
      <c r="E121" s="155"/>
      <c r="F121" s="157"/>
    </row>
    <row r="122" spans="1:11" x14ac:dyDescent="0.25">
      <c r="B122" s="149">
        <v>43404</v>
      </c>
      <c r="C122" s="9"/>
      <c r="D122" s="150" t="s">
        <v>173</v>
      </c>
      <c r="E122" s="9"/>
      <c r="F122" s="33"/>
    </row>
    <row r="123" spans="1:11" x14ac:dyDescent="0.25">
      <c r="B123" s="152">
        <v>43586</v>
      </c>
      <c r="C123" s="148"/>
      <c r="D123" s="153" t="s">
        <v>174</v>
      </c>
      <c r="E123" s="148"/>
      <c r="F123" s="125"/>
    </row>
    <row r="124" spans="1:11" x14ac:dyDescent="0.25">
      <c r="B124" s="50"/>
      <c r="C124" s="9"/>
      <c r="D124" s="150" t="s">
        <v>175</v>
      </c>
      <c r="E124" s="9"/>
      <c r="F124" s="33"/>
    </row>
    <row r="125" spans="1:11" x14ac:dyDescent="0.25">
      <c r="B125" s="50"/>
      <c r="C125" s="9"/>
      <c r="D125" s="150" t="s">
        <v>176</v>
      </c>
      <c r="E125" s="9"/>
      <c r="F125" s="33"/>
    </row>
    <row r="126" spans="1:11" x14ac:dyDescent="0.25">
      <c r="B126" s="51"/>
      <c r="C126" s="34"/>
      <c r="D126" s="151" t="s">
        <v>177</v>
      </c>
      <c r="E126" s="34"/>
      <c r="F126" s="35"/>
    </row>
    <row r="127" spans="1:11" x14ac:dyDescent="0.25">
      <c r="B127" s="181">
        <v>43594</v>
      </c>
      <c r="C127" s="155"/>
      <c r="D127" s="180" t="s">
        <v>384</v>
      </c>
      <c r="E127" s="155"/>
      <c r="F127" s="157"/>
    </row>
    <row r="128" spans="1:11" x14ac:dyDescent="0.25">
      <c r="D128" s="59"/>
    </row>
    <row r="129" spans="1:4" x14ac:dyDescent="0.25">
      <c r="D129" s="59"/>
    </row>
    <row r="130" spans="1:4" x14ac:dyDescent="0.25">
      <c r="D130" s="59"/>
    </row>
    <row r="131" spans="1:4" x14ac:dyDescent="0.25">
      <c r="D131" s="59"/>
    </row>
    <row r="132" spans="1:4" x14ac:dyDescent="0.25">
      <c r="A132" s="59"/>
      <c r="B132" s="59"/>
      <c r="C132" s="59"/>
      <c r="D132" s="59"/>
    </row>
    <row r="133" spans="1:4" x14ac:dyDescent="0.25">
      <c r="C133" s="59"/>
      <c r="D133" s="59"/>
    </row>
    <row r="134" spans="1:4" x14ac:dyDescent="0.25">
      <c r="C134" s="59"/>
      <c r="D134" s="59"/>
    </row>
    <row r="135" spans="1:4" x14ac:dyDescent="0.25">
      <c r="C135" s="59"/>
      <c r="D135" s="59"/>
    </row>
    <row r="136" spans="1:4" x14ac:dyDescent="0.25">
      <c r="C136" s="59"/>
      <c r="D136" s="59"/>
    </row>
    <row r="137" spans="1:4" x14ac:dyDescent="0.25">
      <c r="C137" s="59"/>
      <c r="D137" s="59"/>
    </row>
    <row r="138" spans="1:4" ht="18" customHeight="1" x14ac:dyDescent="0.25">
      <c r="C138" s="59"/>
      <c r="D138" s="59"/>
    </row>
    <row r="139" spans="1:4" ht="18" customHeight="1" x14ac:dyDescent="0.25">
      <c r="C139" s="59"/>
      <c r="D139" s="59"/>
    </row>
    <row r="140" spans="1:4" ht="18" customHeight="1" x14ac:dyDescent="0.25">
      <c r="C140" s="59"/>
      <c r="D140" s="59"/>
    </row>
    <row r="141" spans="1:4" x14ac:dyDescent="0.25">
      <c r="C141" s="59"/>
      <c r="D141" s="59"/>
    </row>
    <row r="142" spans="1:4" x14ac:dyDescent="0.25">
      <c r="C142" s="59"/>
      <c r="D142" s="59"/>
    </row>
    <row r="143" spans="1:4" x14ac:dyDescent="0.25">
      <c r="C143" s="59"/>
      <c r="D143" s="59"/>
    </row>
    <row r="144" spans="1:4" x14ac:dyDescent="0.25">
      <c r="A144" s="59"/>
      <c r="C144" s="59"/>
      <c r="D144" s="59"/>
    </row>
    <row r="145" spans="1:4" x14ac:dyDescent="0.25">
      <c r="A145" s="59"/>
      <c r="C145" s="59"/>
      <c r="D145" s="59"/>
    </row>
    <row r="146" spans="1:4" x14ac:dyDescent="0.25">
      <c r="A146" s="59"/>
      <c r="C146" s="59"/>
      <c r="D146" s="59"/>
    </row>
    <row r="147" spans="1:4" x14ac:dyDescent="0.25">
      <c r="A147" s="59"/>
      <c r="C147" s="59"/>
      <c r="D147" s="59"/>
    </row>
    <row r="148" spans="1:4" x14ac:dyDescent="0.25">
      <c r="A148" s="59"/>
      <c r="B148" s="59"/>
      <c r="C148" s="59"/>
      <c r="D148" s="59"/>
    </row>
    <row r="149" spans="1:4" x14ac:dyDescent="0.25">
      <c r="A149" s="59"/>
      <c r="B149" s="59"/>
      <c r="C149" s="59"/>
      <c r="D149" s="59"/>
    </row>
    <row r="150" spans="1:4" x14ac:dyDescent="0.25">
      <c r="A150" s="59"/>
      <c r="B150" s="59"/>
      <c r="C150" s="59"/>
      <c r="D150" s="59"/>
    </row>
    <row r="151" spans="1:4" x14ac:dyDescent="0.25">
      <c r="A151" s="59"/>
      <c r="B151" s="59"/>
      <c r="C151" s="59"/>
      <c r="D151" s="59"/>
    </row>
    <row r="152" spans="1:4" x14ac:dyDescent="0.25">
      <c r="A152" s="59"/>
      <c r="B152" s="59"/>
      <c r="C152" s="59"/>
      <c r="D152" s="59"/>
    </row>
  </sheetData>
  <mergeCells count="43">
    <mergeCell ref="B48:B49"/>
    <mergeCell ref="D56:D57"/>
    <mergeCell ref="C76:F76"/>
    <mergeCell ref="C77:F77"/>
    <mergeCell ref="B70:B71"/>
    <mergeCell ref="B64:B66"/>
    <mergeCell ref="B55:B56"/>
    <mergeCell ref="B58:B60"/>
    <mergeCell ref="B69:F69"/>
    <mergeCell ref="B72:F72"/>
    <mergeCell ref="D58:D59"/>
    <mergeCell ref="B92:B98"/>
    <mergeCell ref="B101:B116"/>
    <mergeCell ref="B75:F75"/>
    <mergeCell ref="B91:D91"/>
    <mergeCell ref="E17:F17"/>
    <mergeCell ref="B35:F35"/>
    <mergeCell ref="B53:F53"/>
    <mergeCell ref="B63:F63"/>
    <mergeCell ref="B67:F67"/>
    <mergeCell ref="B18:B19"/>
    <mergeCell ref="C17:D17"/>
    <mergeCell ref="B23:B34"/>
    <mergeCell ref="B36:B37"/>
    <mergeCell ref="B38:B39"/>
    <mergeCell ref="B79:D79"/>
    <mergeCell ref="B43:B44"/>
    <mergeCell ref="F100:G100"/>
    <mergeCell ref="F101:G101"/>
    <mergeCell ref="F102:G102"/>
    <mergeCell ref="F103:G103"/>
    <mergeCell ref="F104:G104"/>
    <mergeCell ref="F105:G105"/>
    <mergeCell ref="F106:G106"/>
    <mergeCell ref="F107:G107"/>
    <mergeCell ref="F108:G108"/>
    <mergeCell ref="F109:G109"/>
    <mergeCell ref="C115:D115"/>
    <mergeCell ref="F110:G110"/>
    <mergeCell ref="F111:G111"/>
    <mergeCell ref="F112:G112"/>
    <mergeCell ref="F113:G113"/>
    <mergeCell ref="F114:G114"/>
  </mergeCells>
  <hyperlinks>
    <hyperlink ref="D100" r:id="rId1" xr:uid="{0E8AA294-E174-41CC-9FC6-3843EBAB9DBB}"/>
  </hyperlinks>
  <pageMargins left="0.7" right="0.7" top="0.75" bottom="0.75" header="0.3" footer="0.3"/>
  <pageSetup paperSize="9" scale="47" orientation="portrait" r:id="rId2"/>
  <colBreaks count="1" manualBreakCount="1">
    <brk id="4" max="92"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D83A-B980-4BDB-9FB9-77669C899048}">
  <dimension ref="A1:C10"/>
  <sheetViews>
    <sheetView workbookViewId="0"/>
  </sheetViews>
  <sheetFormatPr defaultRowHeight="15.75" x14ac:dyDescent="0.25"/>
  <cols>
    <col min="3" max="3" width="33.5" customWidth="1"/>
  </cols>
  <sheetData>
    <row r="1" spans="1:3" ht="21" x14ac:dyDescent="0.35">
      <c r="A1" s="4" t="s">
        <v>372</v>
      </c>
    </row>
    <row r="3" spans="1:3" x14ac:dyDescent="0.25">
      <c r="B3" s="138" t="s">
        <v>373</v>
      </c>
      <c r="C3" s="139" t="s">
        <v>374</v>
      </c>
    </row>
    <row r="4" spans="1:3" x14ac:dyDescent="0.25">
      <c r="B4" s="138" t="s">
        <v>375</v>
      </c>
      <c r="C4" s="140">
        <v>43409</v>
      </c>
    </row>
    <row r="5" spans="1:3" x14ac:dyDescent="0.25">
      <c r="B5" s="138" t="s">
        <v>376</v>
      </c>
      <c r="C5" t="s">
        <v>377</v>
      </c>
    </row>
    <row r="6" spans="1:3" x14ac:dyDescent="0.25">
      <c r="C6" t="s">
        <v>378</v>
      </c>
    </row>
    <row r="7" spans="1:3" x14ac:dyDescent="0.25">
      <c r="C7" t="s">
        <v>379</v>
      </c>
    </row>
    <row r="8" spans="1:3" x14ac:dyDescent="0.25">
      <c r="C8" t="s">
        <v>380</v>
      </c>
    </row>
    <row r="9" spans="1:3" x14ac:dyDescent="0.25">
      <c r="C9" t="s">
        <v>381</v>
      </c>
    </row>
    <row r="10" spans="1:3" x14ac:dyDescent="0.25">
      <c r="C10" t="s">
        <v>382</v>
      </c>
    </row>
  </sheetData>
  <sheetProtection algorithmName="SHA-512" hashValue="PE5jJWiGEwJCkzK1Clnm4kOUGZTtdSGcbxHRjqbrGqppz9HHEsV5lqODpy7X6t2sNV4xYthc1CD6YirH09J1PA==" saltValue="61NILTqGSUdTfxT9UcWQ/Q=="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44293-014C-48F4-8E99-0C89CFE1D60E}">
  <sheetPr>
    <tabColor theme="7" tint="0.59999389629810485"/>
    <pageSetUpPr fitToPage="1"/>
  </sheetPr>
  <dimension ref="A1:BA143"/>
  <sheetViews>
    <sheetView topLeftCell="A19" zoomScaleNormal="100" workbookViewId="0">
      <selection activeCell="D45" sqref="D46:U46"/>
    </sheetView>
  </sheetViews>
  <sheetFormatPr defaultColWidth="11" defaultRowHeight="15" x14ac:dyDescent="0.25"/>
  <cols>
    <col min="1" max="1" width="4.5" style="79" customWidth="1"/>
    <col min="2" max="2" width="11" style="79"/>
    <col min="3" max="3" width="27.625" style="79" customWidth="1"/>
    <col min="4" max="5" width="16.75" style="79" customWidth="1"/>
    <col min="6" max="21" width="12.5" style="79" customWidth="1"/>
    <col min="22" max="51" width="11" style="79"/>
    <col min="52" max="52" width="101.375" style="115" hidden="1" customWidth="1"/>
    <col min="53" max="53" width="182" style="115" hidden="1" customWidth="1"/>
    <col min="54" max="16384" width="11" style="79"/>
  </cols>
  <sheetData>
    <row r="1" spans="1:52" ht="21" x14ac:dyDescent="0.35">
      <c r="A1" s="4" t="s">
        <v>178</v>
      </c>
      <c r="B1" s="178"/>
      <c r="C1" s="178"/>
      <c r="D1" s="107"/>
      <c r="E1" s="178"/>
      <c r="F1" s="178"/>
      <c r="G1" s="178"/>
      <c r="H1" s="178"/>
      <c r="I1" s="178"/>
      <c r="J1" s="178"/>
      <c r="K1" s="178"/>
      <c r="L1" s="178"/>
      <c r="M1" s="178"/>
      <c r="N1" s="178"/>
      <c r="O1" s="178"/>
      <c r="P1" s="178"/>
      <c r="Q1" s="178"/>
      <c r="R1" s="178"/>
      <c r="S1" s="178"/>
      <c r="T1" s="178"/>
      <c r="U1" s="178"/>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row>
    <row r="2" spans="1:52" x14ac:dyDescent="0.25">
      <c r="A2" s="107" t="s">
        <v>179</v>
      </c>
      <c r="B2" s="178"/>
      <c r="C2" s="178"/>
      <c r="D2" s="107"/>
      <c r="E2" s="178"/>
      <c r="F2" s="178"/>
      <c r="G2" s="178"/>
      <c r="H2" s="178"/>
      <c r="I2" s="178"/>
      <c r="J2" s="178"/>
      <c r="K2" s="178"/>
      <c r="L2" s="178"/>
      <c r="M2" s="178"/>
      <c r="N2" s="178"/>
      <c r="O2" s="178"/>
      <c r="P2" s="178"/>
      <c r="Q2" s="178"/>
      <c r="R2" s="178"/>
      <c r="S2" s="178"/>
      <c r="T2" s="178"/>
      <c r="U2" s="178"/>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row>
    <row r="3" spans="1:52" x14ac:dyDescent="0.25">
      <c r="A3" s="178"/>
      <c r="B3" s="178"/>
      <c r="C3" s="178"/>
      <c r="D3" s="178"/>
      <c r="E3" s="178"/>
      <c r="F3" s="178"/>
      <c r="G3" s="178"/>
      <c r="H3" s="178"/>
      <c r="I3" s="178"/>
      <c r="J3" s="178"/>
      <c r="K3" s="178"/>
      <c r="L3" s="178"/>
      <c r="M3" s="178"/>
      <c r="N3" s="178"/>
      <c r="O3" s="178"/>
      <c r="P3" s="178"/>
      <c r="Q3" s="178"/>
      <c r="R3" s="178"/>
      <c r="S3" s="178"/>
      <c r="T3" s="178"/>
      <c r="U3" s="178"/>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row>
    <row r="4" spans="1:52" ht="21" customHeight="1" x14ac:dyDescent="0.25">
      <c r="A4" s="178"/>
      <c r="B4" s="358" t="s">
        <v>180</v>
      </c>
      <c r="C4" s="359"/>
      <c r="D4" s="359"/>
      <c r="E4" s="359"/>
      <c r="F4" s="359"/>
      <c r="G4" s="359"/>
      <c r="H4" s="359"/>
      <c r="I4" s="359"/>
      <c r="J4" s="359"/>
      <c r="K4" s="360"/>
      <c r="L4" s="82"/>
      <c r="M4" s="82"/>
      <c r="N4" s="82"/>
      <c r="O4" s="82"/>
      <c r="P4" s="178"/>
      <c r="Q4" s="178"/>
      <c r="R4" s="178"/>
      <c r="S4" s="178"/>
      <c r="T4" s="178"/>
      <c r="U4" s="178"/>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row>
    <row r="5" spans="1:52" ht="15.75" customHeight="1" x14ac:dyDescent="0.25">
      <c r="A5" s="178"/>
      <c r="B5" s="361" t="s">
        <v>181</v>
      </c>
      <c r="C5" s="361"/>
      <c r="D5" s="362" t="s">
        <v>428</v>
      </c>
      <c r="E5" s="363"/>
      <c r="F5" s="363"/>
      <c r="G5" s="363"/>
      <c r="H5" s="363"/>
      <c r="I5" s="363"/>
      <c r="J5" s="363"/>
      <c r="K5" s="364"/>
      <c r="L5" s="83"/>
      <c r="M5" s="82"/>
      <c r="N5" s="82"/>
      <c r="O5" s="82"/>
      <c r="P5" s="178"/>
      <c r="Q5" s="178"/>
      <c r="R5" s="178"/>
      <c r="S5" s="178"/>
      <c r="T5" s="178"/>
      <c r="U5" s="178"/>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row>
    <row r="6" spans="1:52" ht="15.75" customHeight="1" x14ac:dyDescent="0.25">
      <c r="A6" s="178"/>
      <c r="B6" s="361" t="s">
        <v>183</v>
      </c>
      <c r="C6" s="361"/>
      <c r="D6" s="365">
        <v>44425</v>
      </c>
      <c r="E6" s="363"/>
      <c r="F6" s="363"/>
      <c r="G6" s="363"/>
      <c r="H6" s="363"/>
      <c r="I6" s="363"/>
      <c r="J6" s="363"/>
      <c r="K6" s="364"/>
      <c r="L6" s="83"/>
      <c r="M6" s="82"/>
      <c r="N6" s="82"/>
      <c r="O6" s="82"/>
      <c r="P6" s="178"/>
      <c r="Q6" s="178"/>
      <c r="R6" s="178"/>
      <c r="S6" s="178"/>
      <c r="T6" s="178"/>
      <c r="U6" s="178"/>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row>
    <row r="7" spans="1:52" ht="15.75" customHeight="1" x14ac:dyDescent="0.25">
      <c r="A7" s="178"/>
      <c r="B7" s="366" t="s">
        <v>383</v>
      </c>
      <c r="C7" s="367"/>
      <c r="D7" s="368" t="s">
        <v>394</v>
      </c>
      <c r="E7" s="369"/>
      <c r="F7" s="369"/>
      <c r="G7" s="369"/>
      <c r="H7" s="369"/>
      <c r="I7" s="369"/>
      <c r="J7" s="369"/>
      <c r="K7" s="370"/>
      <c r="L7" s="83"/>
      <c r="M7" s="82"/>
      <c r="N7" s="82"/>
      <c r="O7" s="283" t="s">
        <v>593</v>
      </c>
      <c r="P7" s="284"/>
      <c r="Q7" s="284"/>
      <c r="R7" s="178"/>
      <c r="S7" s="178"/>
      <c r="T7" s="178"/>
      <c r="U7" s="178"/>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row>
    <row r="8" spans="1:52" x14ac:dyDescent="0.25">
      <c r="A8" s="178"/>
      <c r="B8" s="379" t="s">
        <v>18</v>
      </c>
      <c r="C8" s="380"/>
      <c r="D8" s="351" t="s">
        <v>267</v>
      </c>
      <c r="E8" s="352"/>
      <c r="F8" s="352"/>
      <c r="G8" s="352"/>
      <c r="H8" s="352"/>
      <c r="I8" s="352"/>
      <c r="J8" s="352"/>
      <c r="K8" s="353"/>
      <c r="L8" s="80"/>
      <c r="M8" s="82"/>
      <c r="N8" s="82"/>
      <c r="O8" s="350" t="s">
        <v>594</v>
      </c>
      <c r="P8" s="350"/>
      <c r="Q8" s="350"/>
      <c r="R8" s="178"/>
      <c r="S8" s="178"/>
      <c r="T8" s="178"/>
      <c r="U8" s="178"/>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row>
    <row r="9" spans="1:52" ht="15.75" customHeight="1" x14ac:dyDescent="0.25">
      <c r="A9" s="178"/>
      <c r="B9" s="381"/>
      <c r="C9" s="382"/>
      <c r="D9" s="351" t="s">
        <v>281</v>
      </c>
      <c r="E9" s="352"/>
      <c r="F9" s="352"/>
      <c r="G9" s="352"/>
      <c r="H9" s="352"/>
      <c r="I9" s="352"/>
      <c r="J9" s="352"/>
      <c r="K9" s="353"/>
      <c r="L9" s="80"/>
      <c r="M9" s="80"/>
      <c r="N9" s="80"/>
      <c r="O9" s="350"/>
      <c r="P9" s="350"/>
      <c r="Q9" s="350"/>
      <c r="R9" s="178"/>
      <c r="S9" s="178"/>
      <c r="T9" s="178"/>
      <c r="U9" s="178"/>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row>
    <row r="10" spans="1:52" ht="15.75" customHeight="1" x14ac:dyDescent="0.25">
      <c r="A10" s="178"/>
      <c r="B10" s="354" t="s">
        <v>22</v>
      </c>
      <c r="C10" s="354"/>
      <c r="D10" s="355" t="s">
        <v>252</v>
      </c>
      <c r="E10" s="356"/>
      <c r="F10" s="356"/>
      <c r="G10" s="356"/>
      <c r="H10" s="356"/>
      <c r="I10" s="356"/>
      <c r="J10" s="356"/>
      <c r="K10" s="357"/>
      <c r="L10" s="81"/>
      <c r="M10" s="81"/>
      <c r="N10" s="81"/>
      <c r="O10" s="350"/>
      <c r="P10" s="350"/>
      <c r="Q10" s="350"/>
      <c r="R10" s="178"/>
      <c r="S10" s="178"/>
      <c r="T10" s="178"/>
      <c r="U10" s="178"/>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row>
    <row r="11" spans="1:52" ht="15.75" customHeight="1" x14ac:dyDescent="0.25">
      <c r="A11" s="178"/>
      <c r="B11" s="354" t="s">
        <v>24</v>
      </c>
      <c r="C11" s="354"/>
      <c r="D11" s="355" t="s">
        <v>281</v>
      </c>
      <c r="E11" s="356"/>
      <c r="F11" s="356"/>
      <c r="G11" s="356"/>
      <c r="H11" s="356"/>
      <c r="I11" s="356"/>
      <c r="J11" s="356"/>
      <c r="K11" s="357"/>
      <c r="L11" s="83"/>
      <c r="M11" s="83"/>
      <c r="N11" s="83"/>
      <c r="O11" s="285" t="s">
        <v>595</v>
      </c>
      <c r="P11" s="286"/>
      <c r="Q11" s="286"/>
      <c r="R11" s="178"/>
      <c r="S11" s="178"/>
      <c r="T11" s="178"/>
      <c r="U11" s="178"/>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row>
    <row r="12" spans="1:52" ht="198" customHeight="1" x14ac:dyDescent="0.25">
      <c r="A12" s="178"/>
      <c r="B12" s="371" t="s">
        <v>27</v>
      </c>
      <c r="C12" s="371"/>
      <c r="D12" s="372" t="s">
        <v>589</v>
      </c>
      <c r="E12" s="373"/>
      <c r="F12" s="373"/>
      <c r="G12" s="373"/>
      <c r="H12" s="373"/>
      <c r="I12" s="373"/>
      <c r="J12" s="373"/>
      <c r="K12" s="374"/>
      <c r="L12" s="80"/>
      <c r="M12" s="80"/>
      <c r="N12" s="80"/>
      <c r="O12" s="287" t="s">
        <v>596</v>
      </c>
      <c r="P12" s="286"/>
      <c r="Q12" s="286"/>
      <c r="R12" s="178"/>
      <c r="S12" s="178"/>
      <c r="T12" s="178"/>
      <c r="U12" s="178"/>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16" t="str">
        <f>D12</f>
        <v>Offshore wind power is a mature technology, deployed mainly in Europe and Asia. To produce more power against lower costs, wind turbine rotors have grown significantly over the past decades. The larger the diameter of a wind turbine rotor, the larger the swept area, which increases quadratically with the length of a blade. This makes upscaling both technically and economically attractive. The issue of landscape integration for onshore wind is an important barrier, which is much less relevant for offshore wind power. On the other hand, for offshore wind the impact on the marine environment is a point of attention. Offshore wind power benefits from economies of scale by increasing wind turbine capacity. Another offshore advantage is that maritime wind speeds on average are higher than continental wind speeds. Offshore wind turbines are combined in large wind parks, and three main approaches exist for locating the offshore wind turbines: attached to the seabed through a monopile, through a tripod or similar construction, or floating. For the typical Dutch North Sea circumstances, monopiles are commonly used. In offshore wind turbines, just like onshore, the turbine blades are driving a hub attached to an electric generator, located in the nacelle. The electricity is led to a power substation, from where the undersea cable is connected to the onshore electricity grid. The connection is often very long, from a few kilometers to several tens of kilometers, or above 100. Besides water depth and distance to shore, operation and maintenance costs are relatively high for offshore wind power, making maintenance concepts and strategies an important aspect of offshore wind power operation. The yield of wind turbines depends on the average annual wind conditions.</v>
      </c>
    </row>
    <row r="13" spans="1:52" ht="15.75" customHeight="1" x14ac:dyDescent="0.25">
      <c r="A13" s="178"/>
      <c r="B13" s="375" t="s">
        <v>185</v>
      </c>
      <c r="C13" s="375"/>
      <c r="D13" s="362" t="s">
        <v>34</v>
      </c>
      <c r="E13" s="363"/>
      <c r="F13" s="363"/>
      <c r="G13" s="363"/>
      <c r="H13" s="363"/>
      <c r="I13" s="363"/>
      <c r="J13" s="363"/>
      <c r="K13" s="364"/>
      <c r="L13" s="83"/>
      <c r="M13" s="83"/>
      <c r="N13" s="83"/>
      <c r="O13" s="83"/>
      <c r="P13" s="178"/>
      <c r="Q13" s="178"/>
      <c r="R13" s="178"/>
      <c r="S13" s="178"/>
      <c r="T13" s="178"/>
      <c r="U13" s="178"/>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row>
    <row r="14" spans="1:52" ht="66.599999999999994" customHeight="1" x14ac:dyDescent="0.25">
      <c r="A14" s="178"/>
      <c r="B14" s="375"/>
      <c r="C14" s="375"/>
      <c r="D14" s="376" t="s">
        <v>581</v>
      </c>
      <c r="E14" s="377"/>
      <c r="F14" s="377"/>
      <c r="G14" s="377"/>
      <c r="H14" s="377"/>
      <c r="I14" s="377"/>
      <c r="J14" s="377"/>
      <c r="K14" s="378"/>
      <c r="L14" s="80"/>
      <c r="M14" s="80"/>
      <c r="N14" s="80"/>
      <c r="O14" s="80"/>
      <c r="P14" s="178"/>
      <c r="Q14" s="178"/>
      <c r="R14" s="178"/>
      <c r="S14" s="178"/>
      <c r="T14" s="178"/>
      <c r="U14" s="178"/>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16" t="str">
        <f>D14</f>
        <v>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v>
      </c>
    </row>
    <row r="15" spans="1:52" ht="21" customHeight="1" x14ac:dyDescent="0.25">
      <c r="A15" s="178"/>
      <c r="B15" s="358" t="s">
        <v>52</v>
      </c>
      <c r="C15" s="359"/>
      <c r="D15" s="359"/>
      <c r="E15" s="359"/>
      <c r="F15" s="359"/>
      <c r="G15" s="359"/>
      <c r="H15" s="359"/>
      <c r="I15" s="359"/>
      <c r="J15" s="359"/>
      <c r="K15" s="360"/>
      <c r="L15" s="82"/>
      <c r="M15" s="82"/>
      <c r="N15" s="82"/>
      <c r="O15" s="82"/>
      <c r="P15" s="178"/>
      <c r="Q15" s="178"/>
      <c r="R15" s="178"/>
      <c r="S15" s="178"/>
      <c r="T15" s="178"/>
      <c r="U15" s="178"/>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row>
    <row r="16" spans="1:52" ht="15" customHeight="1" x14ac:dyDescent="0.25">
      <c r="A16" s="178"/>
      <c r="B16" s="398" t="s">
        <v>53</v>
      </c>
      <c r="C16" s="398"/>
      <c r="D16" s="399" t="s">
        <v>262</v>
      </c>
      <c r="E16" s="400"/>
      <c r="F16" s="400"/>
      <c r="G16" s="400"/>
      <c r="H16" s="400"/>
      <c r="I16" s="400"/>
      <c r="J16" s="400"/>
      <c r="K16" s="401"/>
      <c r="L16" s="82"/>
      <c r="M16" s="82"/>
      <c r="N16" s="82"/>
      <c r="O16" s="82"/>
      <c r="P16" s="178"/>
      <c r="Q16" s="178"/>
      <c r="R16" s="178"/>
      <c r="S16" s="178"/>
      <c r="T16" s="178"/>
      <c r="U16" s="178"/>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row>
    <row r="17" spans="1:51" ht="15" customHeight="1" x14ac:dyDescent="0.25">
      <c r="A17" s="178"/>
      <c r="B17" s="398"/>
      <c r="C17" s="398"/>
      <c r="D17" s="402"/>
      <c r="E17" s="403"/>
      <c r="F17" s="403"/>
      <c r="G17" s="403"/>
      <c r="H17" s="403"/>
      <c r="I17" s="403"/>
      <c r="J17" s="403"/>
      <c r="K17" s="404"/>
      <c r="L17" s="82"/>
      <c r="M17" s="82"/>
      <c r="N17" s="82"/>
      <c r="O17" s="82"/>
      <c r="P17" s="178"/>
      <c r="Q17" s="178"/>
      <c r="R17" s="178"/>
      <c r="S17" s="178"/>
      <c r="T17" s="178"/>
      <c r="U17" s="178"/>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row>
    <row r="18" spans="1:51" x14ac:dyDescent="0.25">
      <c r="A18" s="178"/>
      <c r="B18" s="405"/>
      <c r="C18" s="405"/>
      <c r="D18" s="406" t="s">
        <v>186</v>
      </c>
      <c r="E18" s="406"/>
      <c r="F18" s="406"/>
      <c r="G18" s="288" t="s">
        <v>187</v>
      </c>
      <c r="H18" s="288" t="s">
        <v>188</v>
      </c>
      <c r="I18" s="288" t="s">
        <v>189</v>
      </c>
      <c r="J18" s="288" t="s">
        <v>190</v>
      </c>
      <c r="K18" s="288" t="s">
        <v>191</v>
      </c>
      <c r="L18" s="84"/>
      <c r="M18" s="84"/>
      <c r="N18" s="84"/>
      <c r="O18" s="84"/>
      <c r="P18" s="178"/>
      <c r="Q18" s="178"/>
      <c r="R18" s="178"/>
      <c r="S18" s="178"/>
      <c r="T18" s="178"/>
      <c r="U18" s="178"/>
    </row>
    <row r="19" spans="1:51" ht="15.75" customHeight="1" x14ac:dyDescent="0.25">
      <c r="A19" s="178"/>
      <c r="B19" s="398" t="s">
        <v>57</v>
      </c>
      <c r="C19" s="398"/>
      <c r="D19" s="407" t="str">
        <f>IF(D16="Please select","Select Functional Unit above",D16)</f>
        <v>MW</v>
      </c>
      <c r="E19" s="407"/>
      <c r="F19" s="407"/>
      <c r="G19" s="209" t="s">
        <v>542</v>
      </c>
      <c r="H19" s="100" t="s">
        <v>543</v>
      </c>
      <c r="I19" s="100"/>
      <c r="J19" s="100"/>
      <c r="K19" s="100"/>
      <c r="L19" s="85"/>
      <c r="M19" s="85"/>
      <c r="N19" s="85"/>
      <c r="O19" s="85"/>
      <c r="P19" s="178"/>
      <c r="Q19" s="178"/>
      <c r="R19" s="178"/>
      <c r="S19" s="178"/>
      <c r="T19" s="178"/>
      <c r="U19" s="178"/>
    </row>
    <row r="20" spans="1:51" ht="15.75" customHeight="1" x14ac:dyDescent="0.25">
      <c r="A20" s="178"/>
      <c r="B20" s="398"/>
      <c r="C20" s="398"/>
      <c r="D20" s="407"/>
      <c r="E20" s="407"/>
      <c r="F20" s="407"/>
      <c r="G20" s="111" t="s">
        <v>506</v>
      </c>
      <c r="H20" s="111" t="s">
        <v>506</v>
      </c>
      <c r="I20" s="111" t="s">
        <v>192</v>
      </c>
      <c r="J20" s="111" t="s">
        <v>192</v>
      </c>
      <c r="K20" s="111" t="s">
        <v>192</v>
      </c>
      <c r="L20" s="85"/>
      <c r="M20" s="85"/>
      <c r="N20" s="85"/>
      <c r="O20" s="85"/>
      <c r="P20" s="178"/>
      <c r="Q20" s="178"/>
      <c r="R20" s="178"/>
      <c r="S20" s="178"/>
      <c r="T20" s="178"/>
      <c r="U20" s="178"/>
    </row>
    <row r="21" spans="1:51" ht="15.75" customHeight="1" x14ac:dyDescent="0.25">
      <c r="A21" s="178"/>
      <c r="B21" s="405"/>
      <c r="C21" s="405"/>
      <c r="D21" s="414" t="s">
        <v>193</v>
      </c>
      <c r="E21" s="415"/>
      <c r="F21" s="290" t="s">
        <v>194</v>
      </c>
      <c r="G21" s="384" t="s">
        <v>195</v>
      </c>
      <c r="H21" s="384"/>
      <c r="I21" s="384"/>
      <c r="J21" s="384"/>
      <c r="K21" s="384"/>
      <c r="L21" s="383">
        <v>2030</v>
      </c>
      <c r="M21" s="383"/>
      <c r="N21" s="383"/>
      <c r="O21" s="383"/>
      <c r="P21" s="383"/>
      <c r="Q21" s="384">
        <v>2050</v>
      </c>
      <c r="R21" s="384"/>
      <c r="S21" s="384"/>
      <c r="T21" s="384"/>
      <c r="U21" s="384"/>
    </row>
    <row r="22" spans="1:51" ht="15.75" customHeight="1" x14ac:dyDescent="0.25">
      <c r="A22" s="178"/>
      <c r="B22" s="385" t="s">
        <v>62</v>
      </c>
      <c r="C22" s="386"/>
      <c r="D22" s="391" t="s">
        <v>300</v>
      </c>
      <c r="E22" s="392"/>
      <c r="F22" s="395" t="s">
        <v>136</v>
      </c>
      <c r="G22" s="288" t="s">
        <v>187</v>
      </c>
      <c r="H22" s="288" t="s">
        <v>188</v>
      </c>
      <c r="I22" s="288" t="s">
        <v>189</v>
      </c>
      <c r="J22" s="288" t="s">
        <v>190</v>
      </c>
      <c r="K22" s="288" t="s">
        <v>191</v>
      </c>
      <c r="L22" s="289" t="s">
        <v>187</v>
      </c>
      <c r="M22" s="289" t="s">
        <v>188</v>
      </c>
      <c r="N22" s="289" t="s">
        <v>189</v>
      </c>
      <c r="O22" s="289" t="s">
        <v>190</v>
      </c>
      <c r="P22" s="289" t="s">
        <v>191</v>
      </c>
      <c r="Q22" s="288" t="s">
        <v>187</v>
      </c>
      <c r="R22" s="288" t="s">
        <v>188</v>
      </c>
      <c r="S22" s="288" t="s">
        <v>189</v>
      </c>
      <c r="T22" s="288" t="s">
        <v>190</v>
      </c>
      <c r="U22" s="288" t="s">
        <v>191</v>
      </c>
    </row>
    <row r="23" spans="1:51" ht="15" customHeight="1" x14ac:dyDescent="0.25">
      <c r="A23" s="178"/>
      <c r="B23" s="387"/>
      <c r="C23" s="388"/>
      <c r="D23" s="393"/>
      <c r="E23" s="394"/>
      <c r="F23" s="396"/>
      <c r="G23" s="236">
        <f>2.46</f>
        <v>2.46</v>
      </c>
      <c r="H23" s="100"/>
      <c r="I23" s="100"/>
      <c r="J23" s="100"/>
      <c r="K23" s="100"/>
      <c r="L23" s="212">
        <f>11.5</f>
        <v>11.5</v>
      </c>
      <c r="M23" s="110"/>
      <c r="N23" s="110"/>
      <c r="O23" s="110"/>
      <c r="P23" s="110"/>
      <c r="Q23" s="101" t="s">
        <v>583</v>
      </c>
      <c r="R23" s="211" t="s">
        <v>486</v>
      </c>
      <c r="S23" s="211" t="s">
        <v>487</v>
      </c>
      <c r="T23" s="274" t="s">
        <v>583</v>
      </c>
      <c r="U23" s="275" t="s">
        <v>584</v>
      </c>
    </row>
    <row r="24" spans="1:51" x14ac:dyDescent="0.25">
      <c r="A24" s="178"/>
      <c r="B24" s="389"/>
      <c r="C24" s="390"/>
      <c r="D24" s="393"/>
      <c r="E24" s="394"/>
      <c r="F24" s="397"/>
      <c r="G24" s="111" t="s">
        <v>483</v>
      </c>
      <c r="H24" s="111" t="s">
        <v>192</v>
      </c>
      <c r="I24" s="111" t="s">
        <v>192</v>
      </c>
      <c r="J24" s="111" t="s">
        <v>192</v>
      </c>
      <c r="K24" s="111" t="s">
        <v>192</v>
      </c>
      <c r="L24" s="111" t="s">
        <v>492</v>
      </c>
      <c r="M24" s="111" t="s">
        <v>192</v>
      </c>
      <c r="N24" s="111" t="s">
        <v>192</v>
      </c>
      <c r="O24" s="111" t="s">
        <v>192</v>
      </c>
      <c r="P24" s="111" t="s">
        <v>192</v>
      </c>
      <c r="Q24" s="237" t="s">
        <v>587</v>
      </c>
      <c r="R24" s="237" t="s">
        <v>489</v>
      </c>
      <c r="S24" s="237" t="s">
        <v>488</v>
      </c>
      <c r="T24" s="237" t="s">
        <v>586</v>
      </c>
      <c r="U24" s="237" t="s">
        <v>585</v>
      </c>
    </row>
    <row r="25" spans="1:51" ht="15.75" customHeight="1" x14ac:dyDescent="0.25">
      <c r="A25" s="178"/>
      <c r="B25" s="398" t="s">
        <v>197</v>
      </c>
      <c r="C25" s="398"/>
      <c r="D25" s="399" t="s">
        <v>198</v>
      </c>
      <c r="E25" s="401"/>
      <c r="F25" s="408" t="s">
        <v>199</v>
      </c>
      <c r="G25" s="99"/>
      <c r="H25" s="100"/>
      <c r="I25" s="100"/>
      <c r="J25" s="100"/>
      <c r="K25" s="100"/>
      <c r="L25" s="99"/>
      <c r="M25" s="110"/>
      <c r="N25" s="110"/>
      <c r="O25" s="110"/>
      <c r="P25" s="110"/>
      <c r="Q25" s="99"/>
      <c r="R25" s="110"/>
      <c r="S25" s="110"/>
      <c r="T25" s="110"/>
      <c r="U25" s="110"/>
    </row>
    <row r="26" spans="1:51" ht="15.75" customHeight="1" x14ac:dyDescent="0.25">
      <c r="A26" s="178"/>
      <c r="B26" s="398"/>
      <c r="C26" s="398"/>
      <c r="D26" s="402"/>
      <c r="E26" s="404"/>
      <c r="F26" s="409"/>
      <c r="G26" s="111" t="s">
        <v>192</v>
      </c>
      <c r="H26" s="111" t="s">
        <v>192</v>
      </c>
      <c r="I26" s="111" t="s">
        <v>192</v>
      </c>
      <c r="J26" s="111" t="s">
        <v>192</v>
      </c>
      <c r="K26" s="111" t="s">
        <v>192</v>
      </c>
      <c r="L26" s="111" t="s">
        <v>192</v>
      </c>
      <c r="M26" s="111" t="s">
        <v>192</v>
      </c>
      <c r="N26" s="111" t="s">
        <v>192</v>
      </c>
      <c r="O26" s="111" t="s">
        <v>192</v>
      </c>
      <c r="P26" s="111" t="s">
        <v>192</v>
      </c>
      <c r="Q26" s="111" t="s">
        <v>192</v>
      </c>
      <c r="R26" s="111" t="s">
        <v>192</v>
      </c>
      <c r="S26" s="111" t="s">
        <v>192</v>
      </c>
      <c r="T26" s="111" t="s">
        <v>192</v>
      </c>
      <c r="U26" s="111" t="s">
        <v>192</v>
      </c>
    </row>
    <row r="27" spans="1:51" x14ac:dyDescent="0.25">
      <c r="A27" s="178"/>
      <c r="B27" s="410" t="s">
        <v>71</v>
      </c>
      <c r="C27" s="410"/>
      <c r="D27" s="411" t="s">
        <v>200</v>
      </c>
      <c r="E27" s="412"/>
      <c r="F27" s="412"/>
      <c r="G27" s="412"/>
      <c r="H27" s="412"/>
      <c r="I27" s="412"/>
      <c r="J27" s="412"/>
      <c r="K27" s="413"/>
      <c r="L27" s="207"/>
      <c r="M27" s="87"/>
      <c r="N27" s="87"/>
      <c r="O27" s="87"/>
      <c r="P27" s="178"/>
      <c r="Q27" s="178"/>
      <c r="R27" s="178"/>
      <c r="S27" s="178"/>
      <c r="T27" s="178"/>
      <c r="U27" s="178"/>
    </row>
    <row r="28" spans="1:51" x14ac:dyDescent="0.25">
      <c r="A28" s="178"/>
      <c r="B28" s="410" t="s">
        <v>74</v>
      </c>
      <c r="C28" s="410"/>
      <c r="D28" s="411" t="s">
        <v>582</v>
      </c>
      <c r="E28" s="412"/>
      <c r="F28" s="412"/>
      <c r="G28" s="412"/>
      <c r="H28" s="412"/>
      <c r="I28" s="412"/>
      <c r="J28" s="412"/>
      <c r="K28" s="413"/>
      <c r="L28" s="87"/>
      <c r="M28" s="87"/>
      <c r="N28" s="87"/>
      <c r="O28" s="87"/>
      <c r="P28" s="178"/>
      <c r="Q28" s="178"/>
      <c r="R28" s="178"/>
      <c r="S28" s="178"/>
      <c r="T28" s="178"/>
      <c r="U28" s="178"/>
    </row>
    <row r="29" spans="1:51" ht="15" customHeight="1" x14ac:dyDescent="0.25">
      <c r="A29" s="178"/>
      <c r="B29" s="410" t="s">
        <v>76</v>
      </c>
      <c r="C29" s="410"/>
      <c r="D29" s="368" t="s">
        <v>263</v>
      </c>
      <c r="E29" s="369"/>
      <c r="F29" s="369"/>
      <c r="G29" s="369"/>
      <c r="H29" s="369"/>
      <c r="I29" s="369"/>
      <c r="J29" s="369"/>
      <c r="K29" s="370"/>
      <c r="L29" s="87"/>
      <c r="M29" s="87"/>
      <c r="N29" s="87"/>
      <c r="O29" s="87"/>
      <c r="P29" s="178"/>
      <c r="Q29" s="178"/>
      <c r="R29" s="178"/>
      <c r="S29" s="178"/>
      <c r="T29" s="178"/>
      <c r="U29" s="178"/>
    </row>
    <row r="30" spans="1:51" ht="15.75" customHeight="1" x14ac:dyDescent="0.25">
      <c r="A30" s="178"/>
      <c r="B30" s="410" t="s">
        <v>79</v>
      </c>
      <c r="C30" s="410"/>
      <c r="D30" s="411" t="s">
        <v>182</v>
      </c>
      <c r="E30" s="412"/>
      <c r="F30" s="412"/>
      <c r="G30" s="412"/>
      <c r="H30" s="412"/>
      <c r="I30" s="412"/>
      <c r="J30" s="412"/>
      <c r="K30" s="413"/>
      <c r="L30" s="86"/>
      <c r="M30" s="86"/>
      <c r="N30" s="86"/>
      <c r="O30" s="86"/>
      <c r="P30" s="178"/>
      <c r="Q30" s="178"/>
      <c r="R30" s="178"/>
      <c r="S30" s="178"/>
      <c r="T30" s="178"/>
      <c r="U30" s="178"/>
    </row>
    <row r="31" spans="1:51" x14ac:dyDescent="0.25">
      <c r="A31" s="178"/>
      <c r="B31" s="410" t="s">
        <v>84</v>
      </c>
      <c r="C31" s="410"/>
      <c r="D31" s="411" t="s">
        <v>480</v>
      </c>
      <c r="E31" s="412"/>
      <c r="F31" s="412"/>
      <c r="G31" s="412"/>
      <c r="H31" s="412"/>
      <c r="I31" s="412"/>
      <c r="J31" s="412"/>
      <c r="K31" s="413"/>
      <c r="L31" s="87"/>
      <c r="M31" s="87"/>
      <c r="N31" s="87"/>
      <c r="O31" s="87"/>
      <c r="P31" s="178"/>
      <c r="Q31" s="178"/>
      <c r="R31" s="178"/>
      <c r="S31" s="178"/>
      <c r="T31" s="178"/>
      <c r="U31" s="109" t="s">
        <v>426</v>
      </c>
      <c r="V31" s="208" t="s">
        <v>427</v>
      </c>
    </row>
    <row r="32" spans="1:51" x14ac:dyDescent="0.25">
      <c r="A32" s="178"/>
      <c r="B32" s="410" t="s">
        <v>86</v>
      </c>
      <c r="C32" s="410"/>
      <c r="D32" s="411" t="s">
        <v>182</v>
      </c>
      <c r="E32" s="412"/>
      <c r="F32" s="412"/>
      <c r="G32" s="412"/>
      <c r="H32" s="412"/>
      <c r="I32" s="412"/>
      <c r="J32" s="412"/>
      <c r="K32" s="413"/>
      <c r="L32" s="87"/>
      <c r="M32" s="87"/>
      <c r="N32" s="87"/>
      <c r="O32" s="87"/>
      <c r="P32" s="178"/>
      <c r="Q32" s="178"/>
      <c r="R32" s="178"/>
      <c r="S32" s="178"/>
      <c r="T32" s="178"/>
      <c r="U32" s="178"/>
    </row>
    <row r="33" spans="1:53" x14ac:dyDescent="0.25">
      <c r="A33" s="178"/>
      <c r="B33" s="410" t="s">
        <v>88</v>
      </c>
      <c r="C33" s="410"/>
      <c r="D33" s="368" t="s">
        <v>279</v>
      </c>
      <c r="E33" s="369"/>
      <c r="F33" s="369"/>
      <c r="G33" s="369"/>
      <c r="H33" s="369"/>
      <c r="I33" s="369"/>
      <c r="J33" s="369"/>
      <c r="K33" s="370"/>
      <c r="L33" s="87"/>
      <c r="M33" s="87"/>
      <c r="N33" s="87"/>
      <c r="O33" s="87"/>
      <c r="P33" s="178"/>
      <c r="Q33" s="178"/>
      <c r="R33" s="178"/>
      <c r="S33" s="178"/>
      <c r="T33" s="178"/>
      <c r="U33" s="178"/>
    </row>
    <row r="34" spans="1:53" ht="124.9" customHeight="1" x14ac:dyDescent="0.25">
      <c r="A34" s="178"/>
      <c r="B34" s="398" t="s">
        <v>201</v>
      </c>
      <c r="C34" s="398"/>
      <c r="D34" s="416" t="s">
        <v>590</v>
      </c>
      <c r="E34" s="417"/>
      <c r="F34" s="417"/>
      <c r="G34" s="417"/>
      <c r="H34" s="417"/>
      <c r="I34" s="417"/>
      <c r="J34" s="417"/>
      <c r="K34" s="418"/>
      <c r="L34" s="210"/>
      <c r="M34" s="80"/>
      <c r="N34" s="80"/>
      <c r="O34" s="80"/>
      <c r="P34" s="178"/>
      <c r="Q34" s="178"/>
      <c r="R34" s="178"/>
      <c r="S34" s="178"/>
      <c r="T34" s="178"/>
      <c r="U34" s="178"/>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16" t="str">
        <f>D34</f>
        <v>For 2020, the offshore wind realisation according to CBS is given. For 2030, the Climate agreement specifies that 49 TWh should be generated from offshore wind annually, translating into 11,5 GW (Klimaatakkoord 2019). The report Noordzee Energie Outlook (DNV, 2020) sketches two pathways to 2050: one in which renewable electricity import will still be needed (32 GW offshore wind in 2050, 170 TWh) and one in which the Netherlands could be self-sufficient in renewable electricity by 2050. The latter scenario assumes 72 GW (325 TWh) offshore wind by 2050. The potential for offshore wind on the Dutch continental plateau is even larger: 108 GW when economical optimisation is applied (6 MW/km2), and 180 GW based on technical optimisation (10 MW/km2), accepting higher losses and higher costs (DNV, 2020). For the potential the economical optimum is selected: 108 GW. Assumed turbine capacities are 10 MW in 2020 and 20 MW for the period after 2030. From 2030 onwards, lifetime for offshore wind power is estimated 30 years, increasing from 20 years in 2020 (Bulder 2021)</v>
      </c>
    </row>
    <row r="35" spans="1:53" ht="21" customHeight="1" x14ac:dyDescent="0.25">
      <c r="A35" s="178"/>
      <c r="B35" s="424" t="s">
        <v>202</v>
      </c>
      <c r="C35" s="424"/>
      <c r="D35" s="424"/>
      <c r="E35" s="424"/>
      <c r="F35" s="424"/>
      <c r="G35" s="424"/>
      <c r="H35" s="424"/>
      <c r="I35" s="424"/>
      <c r="J35" s="424"/>
      <c r="K35" s="424"/>
      <c r="L35" s="424"/>
      <c r="M35" s="424"/>
      <c r="N35" s="424"/>
      <c r="O35" s="424"/>
      <c r="P35" s="424"/>
      <c r="Q35" s="424"/>
      <c r="R35" s="424"/>
      <c r="S35" s="424"/>
      <c r="T35" s="424"/>
      <c r="U35" s="424"/>
      <c r="V35" s="179"/>
      <c r="W35" s="273" t="s">
        <v>580</v>
      </c>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row>
    <row r="36" spans="1:53" ht="15.75" customHeight="1" x14ac:dyDescent="0.25">
      <c r="A36" s="178"/>
      <c r="B36" s="425" t="s">
        <v>203</v>
      </c>
      <c r="C36" s="425"/>
      <c r="D36" s="425"/>
      <c r="E36" s="425"/>
      <c r="F36" s="425"/>
      <c r="G36" s="384" t="s">
        <v>195</v>
      </c>
      <c r="H36" s="384"/>
      <c r="I36" s="384"/>
      <c r="J36" s="384"/>
      <c r="K36" s="384"/>
      <c r="L36" s="383">
        <v>2030</v>
      </c>
      <c r="M36" s="383"/>
      <c r="N36" s="383"/>
      <c r="O36" s="383"/>
      <c r="P36" s="383"/>
      <c r="Q36" s="384">
        <v>2050</v>
      </c>
      <c r="R36" s="384"/>
      <c r="S36" s="384"/>
      <c r="T36" s="384"/>
      <c r="U36" s="384"/>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row>
    <row r="37" spans="1:53" ht="15.75" customHeight="1" x14ac:dyDescent="0.25">
      <c r="A37" s="178"/>
      <c r="B37" s="425"/>
      <c r="C37" s="425"/>
      <c r="D37" s="426"/>
      <c r="E37" s="426"/>
      <c r="F37" s="426"/>
      <c r="G37" s="288" t="s">
        <v>187</v>
      </c>
      <c r="H37" s="288" t="s">
        <v>188</v>
      </c>
      <c r="I37" s="288" t="s">
        <v>189</v>
      </c>
      <c r="J37" s="288" t="s">
        <v>190</v>
      </c>
      <c r="K37" s="288" t="s">
        <v>191</v>
      </c>
      <c r="L37" s="289" t="s">
        <v>187</v>
      </c>
      <c r="M37" s="289" t="s">
        <v>188</v>
      </c>
      <c r="N37" s="289" t="s">
        <v>189</v>
      </c>
      <c r="O37" s="289" t="s">
        <v>190</v>
      </c>
      <c r="P37" s="289" t="s">
        <v>191</v>
      </c>
      <c r="Q37" s="288" t="s">
        <v>187</v>
      </c>
      <c r="R37" s="288" t="s">
        <v>188</v>
      </c>
      <c r="S37" s="288" t="s">
        <v>189</v>
      </c>
      <c r="T37" s="288" t="s">
        <v>190</v>
      </c>
      <c r="U37" s="288" t="s">
        <v>191</v>
      </c>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row>
    <row r="38" spans="1:53" ht="15.75" customHeight="1" x14ac:dyDescent="0.25">
      <c r="A38" s="178"/>
      <c r="B38" s="375" t="s">
        <v>95</v>
      </c>
      <c r="C38" s="427"/>
      <c r="D38" s="419" t="s">
        <v>204</v>
      </c>
      <c r="E38" s="421" t="str">
        <f>IF(D16="Please select","Please select 'Functional Unit' above",D16)</f>
        <v>MW</v>
      </c>
      <c r="F38" s="422"/>
      <c r="G38" s="214" t="str">
        <f>Calculations!F164</f>
        <v>2.27 (1.43)</v>
      </c>
      <c r="H38" s="213" t="str">
        <f>Calculations!G164</f>
        <v>2.04 (1.29)</v>
      </c>
      <c r="I38" s="213" t="str">
        <f>Calculations!H164</f>
        <v>2.50 (1.57)</v>
      </c>
      <c r="J38" s="110"/>
      <c r="K38" s="110"/>
      <c r="L38" s="101" t="str">
        <f>Calculations!F173</f>
        <v>2.40 (1.62)</v>
      </c>
      <c r="M38" s="110" t="str">
        <f>Calculations!G173</f>
        <v>1.89 (1.28)</v>
      </c>
      <c r="N38" s="110" t="str">
        <f>Calculations!H173</f>
        <v>2.99 (2.02)</v>
      </c>
      <c r="O38" s="110"/>
      <c r="P38" s="110"/>
      <c r="Q38" s="101" t="str">
        <f>Calculations!F182</f>
        <v>2.21 (1.49)</v>
      </c>
      <c r="R38" s="110" t="str">
        <f>Calculations!G182</f>
        <v>1.66 (1.12)</v>
      </c>
      <c r="S38" s="110" t="str">
        <f>Calculations!H182</f>
        <v>2.88 (1.95)</v>
      </c>
      <c r="T38" s="110"/>
      <c r="U38" s="110"/>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row>
    <row r="39" spans="1:53" x14ac:dyDescent="0.25">
      <c r="A39" s="178"/>
      <c r="B39" s="375"/>
      <c r="C39" s="427"/>
      <c r="D39" s="420"/>
      <c r="E39" s="423"/>
      <c r="F39" s="345"/>
      <c r="G39" s="112" t="str">
        <f>Calculations!F165</f>
        <v>TNO 2021</v>
      </c>
      <c r="H39" s="112" t="str">
        <f>Calculations!G165</f>
        <v>Min. est. (-10%)</v>
      </c>
      <c r="I39" s="112" t="str">
        <f>Calculations!H165</f>
        <v>Max. est. (+10%)</v>
      </c>
      <c r="J39" s="111" t="s">
        <v>192</v>
      </c>
      <c r="K39" s="111" t="s">
        <v>192</v>
      </c>
      <c r="L39" s="112" t="str">
        <f>Calculations!F174</f>
        <v>TNO 2021</v>
      </c>
      <c r="M39" s="112" t="str">
        <f>Calculations!G174</f>
        <v>Min. est. (-21%)</v>
      </c>
      <c r="N39" s="112" t="str">
        <f>Calculations!H174</f>
        <v>Max. est. (+25%)</v>
      </c>
      <c r="O39" s="111" t="s">
        <v>192</v>
      </c>
      <c r="P39" s="111" t="s">
        <v>192</v>
      </c>
      <c r="Q39" s="112" t="str">
        <f>Calculations!F183</f>
        <v>TNO 2021</v>
      </c>
      <c r="R39" s="272" t="str">
        <f>Calculations!G183</f>
        <v>Min. est. (-25%)</v>
      </c>
      <c r="S39" s="272" t="str">
        <f>Calculations!H183</f>
        <v>Max. est. (+30%)</v>
      </c>
      <c r="T39" s="111" t="s">
        <v>192</v>
      </c>
      <c r="U39" s="111" t="s">
        <v>192</v>
      </c>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row>
    <row r="40" spans="1:53" ht="15" customHeight="1" x14ac:dyDescent="0.25">
      <c r="A40" s="178"/>
      <c r="B40" s="375" t="s">
        <v>205</v>
      </c>
      <c r="C40" s="375"/>
      <c r="D40" s="419" t="s">
        <v>204</v>
      </c>
      <c r="E40" s="421" t="str">
        <f>IF(D16="Please select","Please select 'Functional Unit' above",D16)</f>
        <v>MW</v>
      </c>
      <c r="F40" s="422"/>
      <c r="G40" s="184"/>
      <c r="H40" s="110"/>
      <c r="I40" s="110"/>
      <c r="J40" s="110"/>
      <c r="K40" s="110"/>
      <c r="L40" s="101"/>
      <c r="M40" s="110"/>
      <c r="N40" s="110"/>
      <c r="O40" s="110"/>
      <c r="P40" s="110"/>
      <c r="Q40" s="101"/>
      <c r="R40" s="110"/>
      <c r="S40" s="110"/>
      <c r="T40" s="110"/>
      <c r="U40" s="110"/>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row>
    <row r="41" spans="1:53" ht="15" customHeight="1" x14ac:dyDescent="0.25">
      <c r="A41" s="178"/>
      <c r="B41" s="375"/>
      <c r="C41" s="375"/>
      <c r="D41" s="420"/>
      <c r="E41" s="423"/>
      <c r="F41" s="345"/>
      <c r="G41" s="112"/>
      <c r="H41" s="111" t="s">
        <v>192</v>
      </c>
      <c r="I41" s="111" t="s">
        <v>192</v>
      </c>
      <c r="J41" s="111" t="s">
        <v>192</v>
      </c>
      <c r="K41" s="111" t="s">
        <v>192</v>
      </c>
      <c r="L41" s="111" t="s">
        <v>192</v>
      </c>
      <c r="M41" s="111" t="s">
        <v>192</v>
      </c>
      <c r="N41" s="111" t="s">
        <v>192</v>
      </c>
      <c r="O41" s="111" t="s">
        <v>192</v>
      </c>
      <c r="P41" s="111" t="s">
        <v>192</v>
      </c>
      <c r="Q41" s="111" t="s">
        <v>192</v>
      </c>
      <c r="R41" s="111" t="s">
        <v>192</v>
      </c>
      <c r="S41" s="111" t="s">
        <v>192</v>
      </c>
      <c r="T41" s="111" t="s">
        <v>192</v>
      </c>
      <c r="U41" s="111" t="s">
        <v>192</v>
      </c>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row>
    <row r="42" spans="1:53" ht="15.75" customHeight="1" x14ac:dyDescent="0.25">
      <c r="A42" s="178"/>
      <c r="B42" s="375" t="s">
        <v>206</v>
      </c>
      <c r="C42" s="375"/>
      <c r="D42" s="419" t="s">
        <v>204</v>
      </c>
      <c r="E42" s="421" t="str">
        <f>IF(D16="Please select","Please select 'Functional Unit' above",D16)</f>
        <v>MW</v>
      </c>
      <c r="F42" s="422"/>
      <c r="G42" s="184">
        <f>Calculations!F168</f>
        <v>2.3373223635003739E-2</v>
      </c>
      <c r="H42" s="201">
        <f>Calculations!G168</f>
        <v>2.1035901271503364E-2</v>
      </c>
      <c r="I42" s="215">
        <f>Calculations!H168</f>
        <v>2.5710545998504118E-2</v>
      </c>
      <c r="J42" s="110"/>
      <c r="K42" s="110"/>
      <c r="L42" s="184">
        <f>Calculations!F177</f>
        <v>2.3373223635003739E-2</v>
      </c>
      <c r="M42" s="201">
        <f>Calculations!G177</f>
        <v>1.8423645495597916E-2</v>
      </c>
      <c r="N42" s="201">
        <f>Calculations!H177</f>
        <v>2.9120888001874703E-2</v>
      </c>
      <c r="O42" s="110"/>
      <c r="P42" s="110"/>
      <c r="Q42" s="184">
        <f>Calculations!F186</f>
        <v>2.243829468960359E-2</v>
      </c>
      <c r="R42" s="201">
        <f>Calculations!G186</f>
        <v>1.7128746590367096E-2</v>
      </c>
      <c r="S42" s="201">
        <f>Calculations!H186</f>
        <v>2.8842027540784746E-2</v>
      </c>
      <c r="T42" s="110"/>
      <c r="U42" s="110"/>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row>
    <row r="43" spans="1:53" ht="15" customHeight="1" x14ac:dyDescent="0.25">
      <c r="A43" s="178"/>
      <c r="B43" s="375"/>
      <c r="C43" s="375"/>
      <c r="D43" s="420"/>
      <c r="E43" s="423"/>
      <c r="F43" s="345"/>
      <c r="G43" s="112" t="str">
        <f>Calculations!F169</f>
        <v>TNO 2021</v>
      </c>
      <c r="H43" s="111" t="str">
        <f>Calculations!G169</f>
        <v>Min. est. (-10%)</v>
      </c>
      <c r="I43" s="111" t="str">
        <f>Calculations!H169</f>
        <v>Max. est. (+10%)</v>
      </c>
      <c r="J43" s="111" t="s">
        <v>192</v>
      </c>
      <c r="K43" s="111" t="s">
        <v>192</v>
      </c>
      <c r="L43" s="112" t="str">
        <f>Calculations!F178</f>
        <v>TNO 2021</v>
      </c>
      <c r="M43" s="112" t="str">
        <f>Calculations!G178</f>
        <v>Min. est. (-21%)</v>
      </c>
      <c r="N43" s="112" t="str">
        <f>Calculations!H178</f>
        <v>Max. est. (+25%)</v>
      </c>
      <c r="O43" s="111" t="s">
        <v>192</v>
      </c>
      <c r="P43" s="111" t="s">
        <v>192</v>
      </c>
      <c r="Q43" s="112" t="str">
        <f>Calculations!F187</f>
        <v>TNO 2021</v>
      </c>
      <c r="R43" s="112" t="str">
        <f>Calculations!G187</f>
        <v>Min. est. (-25%)</v>
      </c>
      <c r="S43" s="112" t="str">
        <f>Calculations!H187</f>
        <v>Max. est. (+30%)</v>
      </c>
      <c r="T43" s="111" t="s">
        <v>192</v>
      </c>
      <c r="U43" s="111" t="s">
        <v>192</v>
      </c>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row>
    <row r="44" spans="1:53" ht="15.75" customHeight="1" x14ac:dyDescent="0.25">
      <c r="A44" s="178"/>
      <c r="B44" s="375" t="s">
        <v>207</v>
      </c>
      <c r="C44" s="375"/>
      <c r="D44" s="419" t="s">
        <v>204</v>
      </c>
      <c r="E44" s="421" t="s">
        <v>256</v>
      </c>
      <c r="F44" s="422"/>
      <c r="G44" s="261">
        <f>Calculations!F170</f>
        <v>1.1916609470870232E-5</v>
      </c>
      <c r="H44" s="260">
        <f>Calculations!G170</f>
        <v>1.0724948523783207E-5</v>
      </c>
      <c r="I44" s="260">
        <f>Calculations!H170</f>
        <v>1.3108270417957255E-5</v>
      </c>
      <c r="J44" s="110"/>
      <c r="K44" s="110"/>
      <c r="L44" s="261">
        <f>Calculations!F179</f>
        <v>5.7218698436992894E-6</v>
      </c>
      <c r="M44" s="260">
        <f>Calculations!G179</f>
        <v>4.5101909440679132E-6</v>
      </c>
      <c r="N44" s="260">
        <f>Calculations!H179</f>
        <v>7.1289238267558578E-6</v>
      </c>
      <c r="O44" s="110"/>
      <c r="P44" s="110"/>
      <c r="Q44" s="261">
        <f>Calculations!F188</f>
        <v>5.7218698436992894E-6</v>
      </c>
      <c r="R44" s="260">
        <f>Calculations!G188</f>
        <v>4.5101909440679132E-6</v>
      </c>
      <c r="S44" s="260">
        <f>Calculations!H188</f>
        <v>7.1289238267558578E-6</v>
      </c>
      <c r="T44" s="110"/>
      <c r="U44" s="110"/>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row>
    <row r="45" spans="1:53" ht="15" customHeight="1" x14ac:dyDescent="0.25">
      <c r="A45" s="178"/>
      <c r="B45" s="375"/>
      <c r="C45" s="375"/>
      <c r="D45" s="420"/>
      <c r="E45" s="423"/>
      <c r="F45" s="345"/>
      <c r="G45" s="112" t="str">
        <f>Calculations!F171</f>
        <v>TNO 2021</v>
      </c>
      <c r="H45" s="111" t="str">
        <f>Calculations!G171</f>
        <v>Min. est. (-10%)</v>
      </c>
      <c r="I45" s="111" t="str">
        <f>Calculations!H171</f>
        <v>Max. est. (+10%)</v>
      </c>
      <c r="J45" s="111" t="s">
        <v>192</v>
      </c>
      <c r="K45" s="111" t="s">
        <v>192</v>
      </c>
      <c r="L45" s="112" t="str">
        <f>Calculations!F180</f>
        <v>TNO 2021</v>
      </c>
      <c r="M45" s="111" t="str">
        <f>Calculations!G180</f>
        <v>Min. est. (-21%)</v>
      </c>
      <c r="N45" s="111" t="str">
        <f>Calculations!H180</f>
        <v>Max. est. (+25%)</v>
      </c>
      <c r="O45" s="111" t="s">
        <v>192</v>
      </c>
      <c r="P45" s="111" t="s">
        <v>192</v>
      </c>
      <c r="Q45" s="112" t="str">
        <f>Calculations!F189</f>
        <v>TNO 2021</v>
      </c>
      <c r="R45" s="111" t="str">
        <f>Calculations!G189</f>
        <v>Min. est. (-25%)</v>
      </c>
      <c r="S45" s="111" t="str">
        <f>Calculations!H189</f>
        <v>Max. est. (+30%)</v>
      </c>
      <c r="T45" s="111" t="s">
        <v>192</v>
      </c>
      <c r="U45" s="111" t="s">
        <v>192</v>
      </c>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row>
    <row r="46" spans="1:53" ht="120" x14ac:dyDescent="0.25">
      <c r="A46" s="178"/>
      <c r="B46" s="371" t="s">
        <v>209</v>
      </c>
      <c r="C46" s="371"/>
      <c r="D46" s="433" t="s">
        <v>588</v>
      </c>
      <c r="E46" s="434"/>
      <c r="F46" s="434"/>
      <c r="G46" s="434"/>
      <c r="H46" s="434"/>
      <c r="I46" s="434"/>
      <c r="J46" s="434"/>
      <c r="K46" s="434"/>
      <c r="L46" s="434"/>
      <c r="M46" s="434"/>
      <c r="N46" s="434"/>
      <c r="O46" s="434"/>
      <c r="P46" s="434"/>
      <c r="Q46" s="434"/>
      <c r="R46" s="434"/>
      <c r="S46" s="434"/>
      <c r="T46" s="434"/>
      <c r="U46" s="434"/>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BA46" s="116" t="str">
        <f>D46</f>
        <v xml:space="preserve">The cost figures mentioned here refer to wind farm zone IJmuiden Ver (70 km from shore, 100 km from grid) in the North Sea with a water depth of around 40 m. For investment costs, two figures are given: the difference lies in the costs for the (DC) power export cable and the offshore power substation: the first value includes these costs, the second (in parentheses) excludes them. All figures derive from TNO (2021), completed with assumptions where relevant. Development costs are included (based on the Dutch situation). For the year 2020, a virtual but realistic wind turbine (10 MW turbine with rotor diameter of 193 m, hub at 126.5 m) is assessed; for 2030, data have been based on further upscaling (20 MW turbine with rotor diameter of 290 m, hub at 175 m). For the year 2050, a 8% cost reduction (relative to 2030) is assumed for investment cost and fixed and variable costs are based on JRC (2018) and TNO (2021). Other reports mention cost declines that are even stronger: ASSET (2018) and ETIP Wind/WindEurope (2021) and BEIS (2020), for example. The offshore wind full load hours of 4735 hrs/year are based on the 2030 value from TNO (2021) and these are assumed to remain unchanged in the period 2030 - 2050 (note that, based on this figure, the 49 TWh/year by 2030 can be met from less than the 11.5 GW that are mentioned in Dutch policy documents). Assumptions on economic lifetime (30 years from 2030 onwards) further lower the electricity generation costs. The data ranges in the cost parameters refer among others to the distance to shore and consequently to the water depth. Deeper water results in more expensive foundations. The geographical scope of this range is not further specified here. </v>
      </c>
    </row>
    <row r="47" spans="1:53" ht="21" customHeight="1" x14ac:dyDescent="0.25">
      <c r="A47" s="178"/>
      <c r="B47" s="424" t="s">
        <v>109</v>
      </c>
      <c r="C47" s="424"/>
      <c r="D47" s="424"/>
      <c r="E47" s="424"/>
      <c r="F47" s="424"/>
      <c r="G47" s="424"/>
      <c r="H47" s="424"/>
      <c r="I47" s="424"/>
      <c r="J47" s="424"/>
      <c r="K47" s="424"/>
      <c r="L47" s="424"/>
      <c r="M47" s="424"/>
      <c r="N47" s="424"/>
      <c r="O47" s="424"/>
      <c r="P47" s="424"/>
      <c r="Q47" s="424"/>
      <c r="R47" s="424"/>
      <c r="S47" s="424"/>
      <c r="T47" s="424"/>
      <c r="U47" s="424"/>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row>
    <row r="48" spans="1:53" ht="15.75" customHeight="1" x14ac:dyDescent="0.25">
      <c r="A48" s="178"/>
      <c r="B48" s="428" t="s">
        <v>210</v>
      </c>
      <c r="C48" s="429"/>
      <c r="D48" s="432" t="s">
        <v>211</v>
      </c>
      <c r="E48" s="432"/>
      <c r="F48" s="432" t="s">
        <v>194</v>
      </c>
      <c r="G48" s="384" t="s">
        <v>195</v>
      </c>
      <c r="H48" s="384"/>
      <c r="I48" s="384"/>
      <c r="J48" s="384"/>
      <c r="K48" s="384"/>
      <c r="L48" s="383">
        <v>2030</v>
      </c>
      <c r="M48" s="383"/>
      <c r="N48" s="383"/>
      <c r="O48" s="383"/>
      <c r="P48" s="383"/>
      <c r="Q48" s="384">
        <v>2050</v>
      </c>
      <c r="R48" s="384"/>
      <c r="S48" s="384"/>
      <c r="T48" s="384"/>
      <c r="U48" s="384"/>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row>
    <row r="49" spans="1:53" x14ac:dyDescent="0.25">
      <c r="A49" s="178"/>
      <c r="B49" s="430"/>
      <c r="C49" s="431"/>
      <c r="D49" s="432"/>
      <c r="E49" s="432"/>
      <c r="F49" s="432"/>
      <c r="G49" s="288" t="s">
        <v>187</v>
      </c>
      <c r="H49" s="288" t="s">
        <v>188</v>
      </c>
      <c r="I49" s="288" t="s">
        <v>189</v>
      </c>
      <c r="J49" s="288" t="s">
        <v>190</v>
      </c>
      <c r="K49" s="288" t="s">
        <v>191</v>
      </c>
      <c r="L49" s="289" t="s">
        <v>187</v>
      </c>
      <c r="M49" s="289" t="s">
        <v>188</v>
      </c>
      <c r="N49" s="289" t="s">
        <v>189</v>
      </c>
      <c r="O49" s="289" t="s">
        <v>190</v>
      </c>
      <c r="P49" s="289" t="s">
        <v>191</v>
      </c>
      <c r="Q49" s="288" t="s">
        <v>187</v>
      </c>
      <c r="R49" s="288" t="s">
        <v>188</v>
      </c>
      <c r="S49" s="288" t="s">
        <v>189</v>
      </c>
      <c r="T49" s="288" t="s">
        <v>190</v>
      </c>
      <c r="U49" s="288" t="s">
        <v>191</v>
      </c>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row>
    <row r="50" spans="1:53" ht="15.75" customHeight="1" x14ac:dyDescent="0.25">
      <c r="A50" s="178"/>
      <c r="B50" s="435" t="s">
        <v>212</v>
      </c>
      <c r="C50" s="436"/>
      <c r="D50" s="441" t="s">
        <v>334</v>
      </c>
      <c r="E50" s="441"/>
      <c r="F50" s="442" t="s">
        <v>150</v>
      </c>
      <c r="G50" s="185">
        <v>-1</v>
      </c>
      <c r="H50" s="110"/>
      <c r="I50" s="110"/>
      <c r="J50" s="110"/>
      <c r="K50" s="110"/>
      <c r="L50" s="185">
        <v>-1</v>
      </c>
      <c r="M50" s="110"/>
      <c r="N50" s="110"/>
      <c r="O50" s="110"/>
      <c r="P50" s="110"/>
      <c r="Q50" s="185">
        <v>-1</v>
      </c>
      <c r="R50" s="110"/>
      <c r="S50" s="110"/>
      <c r="T50" s="110"/>
      <c r="U50" s="110"/>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row>
    <row r="51" spans="1:53" x14ac:dyDescent="0.25">
      <c r="A51" s="178"/>
      <c r="B51" s="437"/>
      <c r="C51" s="438"/>
      <c r="D51" s="441"/>
      <c r="E51" s="441"/>
      <c r="F51" s="442"/>
      <c r="G51" s="112" t="s">
        <v>192</v>
      </c>
      <c r="H51" s="111" t="s">
        <v>192</v>
      </c>
      <c r="I51" s="111" t="s">
        <v>192</v>
      </c>
      <c r="J51" s="111" t="s">
        <v>192</v>
      </c>
      <c r="K51" s="111" t="s">
        <v>192</v>
      </c>
      <c r="L51" s="112" t="s">
        <v>192</v>
      </c>
      <c r="M51" s="111" t="s">
        <v>192</v>
      </c>
      <c r="N51" s="111" t="s">
        <v>192</v>
      </c>
      <c r="O51" s="111" t="s">
        <v>192</v>
      </c>
      <c r="P51" s="111" t="s">
        <v>192</v>
      </c>
      <c r="Q51" s="112" t="s">
        <v>192</v>
      </c>
      <c r="R51" s="111" t="s">
        <v>192</v>
      </c>
      <c r="S51" s="111" t="s">
        <v>192</v>
      </c>
      <c r="T51" s="111" t="s">
        <v>192</v>
      </c>
      <c r="U51" s="111" t="s">
        <v>192</v>
      </c>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row>
    <row r="52" spans="1:53" ht="15" customHeight="1" x14ac:dyDescent="0.25">
      <c r="A52" s="178"/>
      <c r="B52" s="437"/>
      <c r="C52" s="438"/>
      <c r="D52" s="443" t="s">
        <v>356</v>
      </c>
      <c r="E52" s="444"/>
      <c r="F52" s="442" t="s">
        <v>150</v>
      </c>
      <c r="G52" s="101">
        <v>1</v>
      </c>
      <c r="H52" s="110"/>
      <c r="I52" s="110"/>
      <c r="J52" s="110"/>
      <c r="K52" s="110"/>
      <c r="L52" s="101">
        <v>1</v>
      </c>
      <c r="M52" s="110"/>
      <c r="N52" s="110"/>
      <c r="O52" s="110"/>
      <c r="P52" s="110"/>
      <c r="Q52" s="101">
        <v>1</v>
      </c>
      <c r="R52" s="110"/>
      <c r="S52" s="110"/>
      <c r="T52" s="110"/>
      <c r="U52" s="110"/>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row>
    <row r="53" spans="1:53" x14ac:dyDescent="0.25">
      <c r="A53" s="178"/>
      <c r="B53" s="437"/>
      <c r="C53" s="438"/>
      <c r="D53" s="445"/>
      <c r="E53" s="446"/>
      <c r="F53" s="442"/>
      <c r="G53" s="111" t="s">
        <v>192</v>
      </c>
      <c r="H53" s="111" t="s">
        <v>192</v>
      </c>
      <c r="I53" s="111" t="s">
        <v>192</v>
      </c>
      <c r="J53" s="111" t="s">
        <v>192</v>
      </c>
      <c r="K53" s="111" t="s">
        <v>192</v>
      </c>
      <c r="L53" s="111" t="s">
        <v>192</v>
      </c>
      <c r="M53" s="111" t="s">
        <v>192</v>
      </c>
      <c r="N53" s="111" t="s">
        <v>192</v>
      </c>
      <c r="O53" s="111" t="s">
        <v>192</v>
      </c>
      <c r="P53" s="111" t="s">
        <v>192</v>
      </c>
      <c r="Q53" s="111" t="s">
        <v>192</v>
      </c>
      <c r="R53" s="111" t="s">
        <v>192</v>
      </c>
      <c r="S53" s="111" t="s">
        <v>192</v>
      </c>
      <c r="T53" s="111" t="s">
        <v>192</v>
      </c>
      <c r="U53" s="111" t="s">
        <v>192</v>
      </c>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row>
    <row r="54" spans="1:53" x14ac:dyDescent="0.25">
      <c r="A54" s="178"/>
      <c r="B54" s="437"/>
      <c r="C54" s="438"/>
      <c r="D54" s="441" t="s">
        <v>184</v>
      </c>
      <c r="E54" s="441"/>
      <c r="F54" s="442" t="s">
        <v>150</v>
      </c>
      <c r="G54" s="101"/>
      <c r="H54" s="110"/>
      <c r="I54" s="110"/>
      <c r="J54" s="110"/>
      <c r="K54" s="110"/>
      <c r="L54" s="101"/>
      <c r="M54" s="110"/>
      <c r="N54" s="110"/>
      <c r="O54" s="110"/>
      <c r="P54" s="110"/>
      <c r="Q54" s="101"/>
      <c r="R54" s="110"/>
      <c r="S54" s="110"/>
      <c r="T54" s="110"/>
      <c r="U54" s="110"/>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row>
    <row r="55" spans="1:53" x14ac:dyDescent="0.25">
      <c r="A55" s="178"/>
      <c r="B55" s="437"/>
      <c r="C55" s="438"/>
      <c r="D55" s="441"/>
      <c r="E55" s="441"/>
      <c r="F55" s="442"/>
      <c r="G55" s="111" t="s">
        <v>192</v>
      </c>
      <c r="H55" s="111" t="s">
        <v>192</v>
      </c>
      <c r="I55" s="111" t="s">
        <v>192</v>
      </c>
      <c r="J55" s="111" t="s">
        <v>192</v>
      </c>
      <c r="K55" s="111" t="s">
        <v>192</v>
      </c>
      <c r="L55" s="111" t="s">
        <v>192</v>
      </c>
      <c r="M55" s="111" t="s">
        <v>192</v>
      </c>
      <c r="N55" s="111" t="s">
        <v>192</v>
      </c>
      <c r="O55" s="111" t="s">
        <v>192</v>
      </c>
      <c r="P55" s="111" t="s">
        <v>192</v>
      </c>
      <c r="Q55" s="111" t="s">
        <v>192</v>
      </c>
      <c r="R55" s="111" t="s">
        <v>192</v>
      </c>
      <c r="S55" s="111" t="s">
        <v>192</v>
      </c>
      <c r="T55" s="111" t="s">
        <v>192</v>
      </c>
      <c r="U55" s="111" t="s">
        <v>192</v>
      </c>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row>
    <row r="56" spans="1:53" x14ac:dyDescent="0.25">
      <c r="A56" s="178"/>
      <c r="B56" s="437"/>
      <c r="C56" s="438"/>
      <c r="D56" s="441" t="s">
        <v>184</v>
      </c>
      <c r="E56" s="441"/>
      <c r="F56" s="442" t="s">
        <v>150</v>
      </c>
      <c r="G56" s="101"/>
      <c r="H56" s="110"/>
      <c r="I56" s="110"/>
      <c r="J56" s="110"/>
      <c r="K56" s="110"/>
      <c r="L56" s="101"/>
      <c r="M56" s="110"/>
      <c r="N56" s="110"/>
      <c r="O56" s="110"/>
      <c r="P56" s="110"/>
      <c r="Q56" s="101"/>
      <c r="R56" s="110"/>
      <c r="S56" s="110"/>
      <c r="T56" s="110"/>
      <c r="U56" s="110"/>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row>
    <row r="57" spans="1:53" x14ac:dyDescent="0.25">
      <c r="A57" s="178"/>
      <c r="B57" s="439"/>
      <c r="C57" s="440"/>
      <c r="D57" s="441"/>
      <c r="E57" s="441"/>
      <c r="F57" s="442"/>
      <c r="G57" s="111" t="s">
        <v>192</v>
      </c>
      <c r="H57" s="111" t="s">
        <v>192</v>
      </c>
      <c r="I57" s="111" t="s">
        <v>192</v>
      </c>
      <c r="J57" s="111" t="s">
        <v>192</v>
      </c>
      <c r="K57" s="111" t="s">
        <v>192</v>
      </c>
      <c r="L57" s="111" t="s">
        <v>192</v>
      </c>
      <c r="M57" s="111" t="s">
        <v>192</v>
      </c>
      <c r="N57" s="111" t="s">
        <v>192</v>
      </c>
      <c r="O57" s="111" t="s">
        <v>192</v>
      </c>
      <c r="P57" s="111" t="s">
        <v>192</v>
      </c>
      <c r="Q57" s="111" t="s">
        <v>192</v>
      </c>
      <c r="R57" s="111" t="s">
        <v>192</v>
      </c>
      <c r="S57" s="111" t="s">
        <v>192</v>
      </c>
      <c r="T57" s="111" t="s">
        <v>192</v>
      </c>
      <c r="U57" s="111" t="s">
        <v>192</v>
      </c>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row>
    <row r="58" spans="1:53" ht="40.5" customHeight="1" x14ac:dyDescent="0.25">
      <c r="A58" s="178"/>
      <c r="B58" s="375" t="s">
        <v>214</v>
      </c>
      <c r="C58" s="375"/>
      <c r="D58" s="434" t="s">
        <v>215</v>
      </c>
      <c r="E58" s="434"/>
      <c r="F58" s="434"/>
      <c r="G58" s="434"/>
      <c r="H58" s="434"/>
      <c r="I58" s="434"/>
      <c r="J58" s="434"/>
      <c r="K58" s="434"/>
      <c r="L58" s="434"/>
      <c r="M58" s="434"/>
      <c r="N58" s="434"/>
      <c r="O58" s="434"/>
      <c r="P58" s="434"/>
      <c r="Q58" s="434"/>
      <c r="R58" s="434"/>
      <c r="S58" s="434"/>
      <c r="T58" s="434"/>
      <c r="U58" s="434"/>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BA58" s="116" t="str">
        <f>D58</f>
        <v>Explain here (e.g. flexible in and out)</v>
      </c>
    </row>
    <row r="59" spans="1:53" ht="21" customHeight="1" x14ac:dyDescent="0.25">
      <c r="A59" s="178"/>
      <c r="B59" s="448" t="s">
        <v>216</v>
      </c>
      <c r="C59" s="449"/>
      <c r="D59" s="449"/>
      <c r="E59" s="449"/>
      <c r="F59" s="449"/>
      <c r="G59" s="449"/>
      <c r="H59" s="449"/>
      <c r="I59" s="449"/>
      <c r="J59" s="449"/>
      <c r="K59" s="449"/>
      <c r="L59" s="449"/>
      <c r="M59" s="449"/>
      <c r="N59" s="449"/>
      <c r="O59" s="449"/>
      <c r="P59" s="449"/>
      <c r="Q59" s="449"/>
      <c r="R59" s="449"/>
      <c r="S59" s="449"/>
      <c r="T59" s="449"/>
      <c r="U59" s="44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row>
    <row r="60" spans="1:53" ht="16.5" customHeight="1" x14ac:dyDescent="0.25">
      <c r="A60" s="178"/>
      <c r="B60" s="435" t="s">
        <v>217</v>
      </c>
      <c r="C60" s="436"/>
      <c r="D60" s="450" t="s">
        <v>218</v>
      </c>
      <c r="E60" s="451"/>
      <c r="F60" s="454" t="s">
        <v>194</v>
      </c>
      <c r="G60" s="384" t="s">
        <v>195</v>
      </c>
      <c r="H60" s="384"/>
      <c r="I60" s="384"/>
      <c r="J60" s="384"/>
      <c r="K60" s="384"/>
      <c r="L60" s="383">
        <v>2030</v>
      </c>
      <c r="M60" s="383"/>
      <c r="N60" s="383"/>
      <c r="O60" s="383"/>
      <c r="P60" s="383"/>
      <c r="Q60" s="384">
        <v>2050</v>
      </c>
      <c r="R60" s="384"/>
      <c r="S60" s="384"/>
      <c r="T60" s="384"/>
      <c r="U60" s="384"/>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row>
    <row r="61" spans="1:53" x14ac:dyDescent="0.25">
      <c r="A61" s="178"/>
      <c r="B61" s="437"/>
      <c r="C61" s="438"/>
      <c r="D61" s="452"/>
      <c r="E61" s="453"/>
      <c r="F61" s="455"/>
      <c r="G61" s="288" t="s">
        <v>187</v>
      </c>
      <c r="H61" s="288" t="s">
        <v>188</v>
      </c>
      <c r="I61" s="288" t="s">
        <v>189</v>
      </c>
      <c r="J61" s="288" t="s">
        <v>190</v>
      </c>
      <c r="K61" s="288" t="s">
        <v>191</v>
      </c>
      <c r="L61" s="289" t="s">
        <v>187</v>
      </c>
      <c r="M61" s="289" t="s">
        <v>188</v>
      </c>
      <c r="N61" s="289" t="s">
        <v>189</v>
      </c>
      <c r="O61" s="289" t="s">
        <v>190</v>
      </c>
      <c r="P61" s="289" t="s">
        <v>191</v>
      </c>
      <c r="Q61" s="288" t="s">
        <v>187</v>
      </c>
      <c r="R61" s="288" t="s">
        <v>188</v>
      </c>
      <c r="S61" s="288" t="s">
        <v>189</v>
      </c>
      <c r="T61" s="288" t="s">
        <v>190</v>
      </c>
      <c r="U61" s="288" t="s">
        <v>191</v>
      </c>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row>
    <row r="62" spans="1:53" ht="15.75" customHeight="1" x14ac:dyDescent="0.25">
      <c r="A62" s="178"/>
      <c r="B62" s="437"/>
      <c r="C62" s="438"/>
      <c r="D62" s="441" t="s">
        <v>182</v>
      </c>
      <c r="E62" s="441"/>
      <c r="F62" s="447" t="s">
        <v>182</v>
      </c>
      <c r="G62" s="101"/>
      <c r="H62" s="110"/>
      <c r="I62" s="110"/>
      <c r="J62" s="110"/>
      <c r="K62" s="110"/>
      <c r="L62" s="101"/>
      <c r="M62" s="110"/>
      <c r="N62" s="110"/>
      <c r="O62" s="110"/>
      <c r="P62" s="110"/>
      <c r="Q62" s="101"/>
      <c r="R62" s="110"/>
      <c r="S62" s="110"/>
      <c r="T62" s="110"/>
      <c r="U62" s="110"/>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row>
    <row r="63" spans="1:53" x14ac:dyDescent="0.25">
      <c r="A63" s="178"/>
      <c r="B63" s="437"/>
      <c r="C63" s="438"/>
      <c r="D63" s="441"/>
      <c r="E63" s="441"/>
      <c r="F63" s="447"/>
      <c r="G63" s="112" t="s">
        <v>192</v>
      </c>
      <c r="H63" s="111" t="s">
        <v>192</v>
      </c>
      <c r="I63" s="111" t="s">
        <v>192</v>
      </c>
      <c r="J63" s="111" t="s">
        <v>192</v>
      </c>
      <c r="K63" s="111" t="s">
        <v>192</v>
      </c>
      <c r="L63" s="112" t="s">
        <v>192</v>
      </c>
      <c r="M63" s="111" t="s">
        <v>192</v>
      </c>
      <c r="N63" s="111" t="s">
        <v>192</v>
      </c>
      <c r="O63" s="111" t="s">
        <v>192</v>
      </c>
      <c r="P63" s="111" t="s">
        <v>192</v>
      </c>
      <c r="Q63" s="112" t="s">
        <v>192</v>
      </c>
      <c r="R63" s="111" t="s">
        <v>192</v>
      </c>
      <c r="S63" s="111" t="s">
        <v>192</v>
      </c>
      <c r="T63" s="111" t="s">
        <v>192</v>
      </c>
      <c r="U63" s="111" t="s">
        <v>192</v>
      </c>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row>
    <row r="64" spans="1:53" x14ac:dyDescent="0.25">
      <c r="A64" s="178"/>
      <c r="B64" s="437"/>
      <c r="C64" s="438"/>
      <c r="D64" s="441" t="s">
        <v>182</v>
      </c>
      <c r="E64" s="441"/>
      <c r="F64" s="447" t="s">
        <v>182</v>
      </c>
      <c r="G64" s="101"/>
      <c r="H64" s="110"/>
      <c r="I64" s="110"/>
      <c r="J64" s="110"/>
      <c r="K64" s="110"/>
      <c r="L64" s="101"/>
      <c r="M64" s="110"/>
      <c r="N64" s="110"/>
      <c r="O64" s="110"/>
      <c r="P64" s="110"/>
      <c r="Q64" s="101"/>
      <c r="R64" s="110"/>
      <c r="S64" s="110"/>
      <c r="T64" s="110"/>
      <c r="U64" s="110"/>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row>
    <row r="65" spans="1:53" x14ac:dyDescent="0.25">
      <c r="A65" s="178"/>
      <c r="B65" s="439"/>
      <c r="C65" s="440"/>
      <c r="D65" s="441"/>
      <c r="E65" s="441"/>
      <c r="F65" s="447"/>
      <c r="G65" s="111" t="s">
        <v>192</v>
      </c>
      <c r="H65" s="111" t="s">
        <v>192</v>
      </c>
      <c r="I65" s="111" t="s">
        <v>192</v>
      </c>
      <c r="J65" s="111" t="s">
        <v>192</v>
      </c>
      <c r="K65" s="111" t="s">
        <v>192</v>
      </c>
      <c r="L65" s="111" t="s">
        <v>192</v>
      </c>
      <c r="M65" s="111" t="s">
        <v>192</v>
      </c>
      <c r="N65" s="111" t="s">
        <v>192</v>
      </c>
      <c r="O65" s="111" t="s">
        <v>192</v>
      </c>
      <c r="P65" s="111" t="s">
        <v>192</v>
      </c>
      <c r="Q65" s="111" t="s">
        <v>192</v>
      </c>
      <c r="R65" s="111" t="s">
        <v>192</v>
      </c>
      <c r="S65" s="111" t="s">
        <v>192</v>
      </c>
      <c r="T65" s="111" t="s">
        <v>192</v>
      </c>
      <c r="U65" s="111" t="s">
        <v>192</v>
      </c>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row>
    <row r="66" spans="1:53" ht="40.5" customHeight="1" x14ac:dyDescent="0.25">
      <c r="A66" s="178"/>
      <c r="B66" s="375" t="s">
        <v>219</v>
      </c>
      <c r="C66" s="375"/>
      <c r="D66" s="434" t="s">
        <v>220</v>
      </c>
      <c r="E66" s="434"/>
      <c r="F66" s="434"/>
      <c r="G66" s="434"/>
      <c r="H66" s="434"/>
      <c r="I66" s="434"/>
      <c r="J66" s="434"/>
      <c r="K66" s="434"/>
      <c r="L66" s="434"/>
      <c r="M66" s="434"/>
      <c r="N66" s="434"/>
      <c r="O66" s="434"/>
      <c r="P66" s="434"/>
      <c r="Q66" s="434"/>
      <c r="R66" s="434"/>
      <c r="S66" s="434"/>
      <c r="T66" s="434"/>
      <c r="U66" s="434"/>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BA66" s="116" t="str">
        <f>D66</f>
        <v>Explain here</v>
      </c>
    </row>
    <row r="67" spans="1:53" ht="21" customHeight="1" x14ac:dyDescent="0.25">
      <c r="A67" s="178"/>
      <c r="B67" s="424" t="s">
        <v>221</v>
      </c>
      <c r="C67" s="424"/>
      <c r="D67" s="424"/>
      <c r="E67" s="424"/>
      <c r="F67" s="424"/>
      <c r="G67" s="424"/>
      <c r="H67" s="424"/>
      <c r="I67" s="424"/>
      <c r="J67" s="424"/>
      <c r="K67" s="424"/>
      <c r="L67" s="424"/>
      <c r="M67" s="424"/>
      <c r="N67" s="424"/>
      <c r="O67" s="424"/>
      <c r="P67" s="424"/>
      <c r="Q67" s="424"/>
      <c r="R67" s="424"/>
      <c r="S67" s="424"/>
      <c r="T67" s="424"/>
      <c r="U67" s="424"/>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row>
    <row r="68" spans="1:53" ht="16.5" customHeight="1" x14ac:dyDescent="0.25">
      <c r="A68" s="178"/>
      <c r="B68" s="466" t="s">
        <v>121</v>
      </c>
      <c r="C68" s="466"/>
      <c r="D68" s="432" t="s">
        <v>222</v>
      </c>
      <c r="E68" s="432"/>
      <c r="F68" s="432" t="s">
        <v>194</v>
      </c>
      <c r="G68" s="384" t="s">
        <v>195</v>
      </c>
      <c r="H68" s="384"/>
      <c r="I68" s="384"/>
      <c r="J68" s="384"/>
      <c r="K68" s="384"/>
      <c r="L68" s="383">
        <v>2030</v>
      </c>
      <c r="M68" s="383"/>
      <c r="N68" s="383"/>
      <c r="O68" s="383"/>
      <c r="P68" s="383"/>
      <c r="Q68" s="384">
        <v>2050</v>
      </c>
      <c r="R68" s="384"/>
      <c r="S68" s="384"/>
      <c r="T68" s="384"/>
      <c r="U68" s="384"/>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row>
    <row r="69" spans="1:53" ht="15.75" customHeight="1" x14ac:dyDescent="0.25">
      <c r="A69" s="178"/>
      <c r="B69" s="466"/>
      <c r="C69" s="466"/>
      <c r="D69" s="432"/>
      <c r="E69" s="432"/>
      <c r="F69" s="432"/>
      <c r="G69" s="288" t="s">
        <v>187</v>
      </c>
      <c r="H69" s="288" t="s">
        <v>188</v>
      </c>
      <c r="I69" s="288" t="s">
        <v>189</v>
      </c>
      <c r="J69" s="288" t="s">
        <v>190</v>
      </c>
      <c r="K69" s="288" t="s">
        <v>191</v>
      </c>
      <c r="L69" s="289" t="s">
        <v>187</v>
      </c>
      <c r="M69" s="289" t="s">
        <v>188</v>
      </c>
      <c r="N69" s="289" t="s">
        <v>189</v>
      </c>
      <c r="O69" s="289" t="s">
        <v>190</v>
      </c>
      <c r="P69" s="289" t="s">
        <v>191</v>
      </c>
      <c r="Q69" s="288" t="s">
        <v>187</v>
      </c>
      <c r="R69" s="288" t="s">
        <v>188</v>
      </c>
      <c r="S69" s="288" t="s">
        <v>189</v>
      </c>
      <c r="T69" s="288" t="s">
        <v>190</v>
      </c>
      <c r="U69" s="288" t="s">
        <v>191</v>
      </c>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row>
    <row r="70" spans="1:53" ht="15.75" customHeight="1" x14ac:dyDescent="0.25">
      <c r="A70" s="178"/>
      <c r="B70" s="466"/>
      <c r="C70" s="466"/>
      <c r="D70" s="441" t="s">
        <v>184</v>
      </c>
      <c r="E70" s="441"/>
      <c r="F70" s="447" t="s">
        <v>184</v>
      </c>
      <c r="G70" s="101"/>
      <c r="H70" s="110"/>
      <c r="I70" s="110"/>
      <c r="J70" s="110"/>
      <c r="K70" s="110"/>
      <c r="L70" s="101"/>
      <c r="M70" s="110"/>
      <c r="N70" s="110"/>
      <c r="O70" s="110"/>
      <c r="P70" s="110"/>
      <c r="Q70" s="101"/>
      <c r="R70" s="110"/>
      <c r="S70" s="110"/>
      <c r="T70" s="110"/>
      <c r="U70" s="110"/>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row>
    <row r="71" spans="1:53" ht="15.75" customHeight="1" x14ac:dyDescent="0.25">
      <c r="A71" s="178"/>
      <c r="B71" s="466"/>
      <c r="C71" s="466"/>
      <c r="D71" s="441"/>
      <c r="E71" s="441"/>
      <c r="F71" s="447"/>
      <c r="G71" s="112" t="s">
        <v>192</v>
      </c>
      <c r="H71" s="111" t="s">
        <v>192</v>
      </c>
      <c r="I71" s="111" t="s">
        <v>192</v>
      </c>
      <c r="J71" s="111" t="s">
        <v>192</v>
      </c>
      <c r="K71" s="111" t="s">
        <v>192</v>
      </c>
      <c r="L71" s="112" t="s">
        <v>192</v>
      </c>
      <c r="M71" s="111" t="s">
        <v>192</v>
      </c>
      <c r="N71" s="111" t="s">
        <v>192</v>
      </c>
      <c r="O71" s="111" t="s">
        <v>192</v>
      </c>
      <c r="P71" s="111" t="s">
        <v>192</v>
      </c>
      <c r="Q71" s="112" t="s">
        <v>192</v>
      </c>
      <c r="R71" s="111" t="s">
        <v>192</v>
      </c>
      <c r="S71" s="111" t="s">
        <v>192</v>
      </c>
      <c r="T71" s="111" t="s">
        <v>192</v>
      </c>
      <c r="U71" s="111" t="s">
        <v>192</v>
      </c>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row>
    <row r="72" spans="1:53" ht="15.75" customHeight="1" x14ac:dyDescent="0.25">
      <c r="A72" s="178"/>
      <c r="B72" s="466"/>
      <c r="C72" s="466"/>
      <c r="D72" s="441" t="s">
        <v>184</v>
      </c>
      <c r="E72" s="441"/>
      <c r="F72" s="447" t="s">
        <v>184</v>
      </c>
      <c r="G72" s="101"/>
      <c r="H72" s="110"/>
      <c r="I72" s="110"/>
      <c r="J72" s="110"/>
      <c r="K72" s="110"/>
      <c r="L72" s="101"/>
      <c r="M72" s="110"/>
      <c r="N72" s="110"/>
      <c r="O72" s="110"/>
      <c r="P72" s="110"/>
      <c r="Q72" s="101"/>
      <c r="R72" s="110"/>
      <c r="S72" s="110"/>
      <c r="T72" s="110"/>
      <c r="U72" s="110"/>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row>
    <row r="73" spans="1:53" ht="15.75" customHeight="1" x14ac:dyDescent="0.25">
      <c r="A73" s="178"/>
      <c r="B73" s="466"/>
      <c r="C73" s="466"/>
      <c r="D73" s="441"/>
      <c r="E73" s="441"/>
      <c r="F73" s="447"/>
      <c r="G73" s="111" t="s">
        <v>192</v>
      </c>
      <c r="H73" s="111" t="s">
        <v>192</v>
      </c>
      <c r="I73" s="111" t="s">
        <v>192</v>
      </c>
      <c r="J73" s="111" t="s">
        <v>192</v>
      </c>
      <c r="K73" s="111" t="s">
        <v>192</v>
      </c>
      <c r="L73" s="111" t="s">
        <v>192</v>
      </c>
      <c r="M73" s="111" t="s">
        <v>192</v>
      </c>
      <c r="N73" s="111" t="s">
        <v>192</v>
      </c>
      <c r="O73" s="111" t="s">
        <v>192</v>
      </c>
      <c r="P73" s="111" t="s">
        <v>192</v>
      </c>
      <c r="Q73" s="111" t="s">
        <v>192</v>
      </c>
      <c r="R73" s="111" t="s">
        <v>192</v>
      </c>
      <c r="S73" s="111" t="s">
        <v>192</v>
      </c>
      <c r="T73" s="111" t="s">
        <v>192</v>
      </c>
      <c r="U73" s="111" t="s">
        <v>192</v>
      </c>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row>
    <row r="74" spans="1:53" ht="15.75" customHeight="1" x14ac:dyDescent="0.25">
      <c r="A74" s="178"/>
      <c r="B74" s="466"/>
      <c r="C74" s="466"/>
      <c r="D74" s="441" t="s">
        <v>184</v>
      </c>
      <c r="E74" s="441"/>
      <c r="F74" s="447" t="s">
        <v>184</v>
      </c>
      <c r="G74" s="101"/>
      <c r="H74" s="110"/>
      <c r="I74" s="110"/>
      <c r="J74" s="110"/>
      <c r="K74" s="110"/>
      <c r="L74" s="101"/>
      <c r="M74" s="110"/>
      <c r="N74" s="110"/>
      <c r="O74" s="110"/>
      <c r="P74" s="110"/>
      <c r="Q74" s="101"/>
      <c r="R74" s="110"/>
      <c r="S74" s="110"/>
      <c r="T74" s="110"/>
      <c r="U74" s="110"/>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row>
    <row r="75" spans="1:53" ht="15.75" customHeight="1" x14ac:dyDescent="0.25">
      <c r="A75" s="178"/>
      <c r="B75" s="466"/>
      <c r="C75" s="466"/>
      <c r="D75" s="441"/>
      <c r="E75" s="441"/>
      <c r="F75" s="447"/>
      <c r="G75" s="111" t="s">
        <v>192</v>
      </c>
      <c r="H75" s="111" t="s">
        <v>192</v>
      </c>
      <c r="I75" s="111" t="s">
        <v>192</v>
      </c>
      <c r="J75" s="111" t="s">
        <v>192</v>
      </c>
      <c r="K75" s="111" t="s">
        <v>192</v>
      </c>
      <c r="L75" s="111" t="s">
        <v>192</v>
      </c>
      <c r="M75" s="111" t="s">
        <v>192</v>
      </c>
      <c r="N75" s="111" t="s">
        <v>192</v>
      </c>
      <c r="O75" s="111" t="s">
        <v>192</v>
      </c>
      <c r="P75" s="111" t="s">
        <v>192</v>
      </c>
      <c r="Q75" s="111" t="s">
        <v>192</v>
      </c>
      <c r="R75" s="111" t="s">
        <v>192</v>
      </c>
      <c r="S75" s="111" t="s">
        <v>192</v>
      </c>
      <c r="T75" s="111" t="s">
        <v>192</v>
      </c>
      <c r="U75" s="111" t="s">
        <v>192</v>
      </c>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row>
    <row r="76" spans="1:53" ht="15.75" customHeight="1" x14ac:dyDescent="0.25">
      <c r="A76" s="178"/>
      <c r="B76" s="466"/>
      <c r="C76" s="466"/>
      <c r="D76" s="441" t="s">
        <v>184</v>
      </c>
      <c r="E76" s="441"/>
      <c r="F76" s="447" t="s">
        <v>184</v>
      </c>
      <c r="G76" s="101"/>
      <c r="H76" s="110"/>
      <c r="I76" s="110"/>
      <c r="J76" s="110"/>
      <c r="K76" s="110"/>
      <c r="L76" s="101"/>
      <c r="M76" s="110"/>
      <c r="N76" s="110"/>
      <c r="O76" s="110"/>
      <c r="P76" s="110"/>
      <c r="Q76" s="101"/>
      <c r="R76" s="110"/>
      <c r="S76" s="110"/>
      <c r="T76" s="110"/>
      <c r="U76" s="110"/>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row>
    <row r="77" spans="1:53" ht="16.5" customHeight="1" x14ac:dyDescent="0.25">
      <c r="A77" s="178"/>
      <c r="B77" s="466"/>
      <c r="C77" s="466"/>
      <c r="D77" s="441"/>
      <c r="E77" s="441"/>
      <c r="F77" s="447"/>
      <c r="G77" s="111" t="s">
        <v>192</v>
      </c>
      <c r="H77" s="111" t="s">
        <v>192</v>
      </c>
      <c r="I77" s="111" t="s">
        <v>192</v>
      </c>
      <c r="J77" s="111" t="s">
        <v>192</v>
      </c>
      <c r="K77" s="111" t="s">
        <v>192</v>
      </c>
      <c r="L77" s="111" t="s">
        <v>192</v>
      </c>
      <c r="M77" s="111" t="s">
        <v>192</v>
      </c>
      <c r="N77" s="111" t="s">
        <v>192</v>
      </c>
      <c r="O77" s="111" t="s">
        <v>192</v>
      </c>
      <c r="P77" s="111" t="s">
        <v>192</v>
      </c>
      <c r="Q77" s="111" t="s">
        <v>192</v>
      </c>
      <c r="R77" s="111" t="s">
        <v>192</v>
      </c>
      <c r="S77" s="111" t="s">
        <v>192</v>
      </c>
      <c r="T77" s="111" t="s">
        <v>192</v>
      </c>
      <c r="U77" s="111" t="s">
        <v>192</v>
      </c>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row>
    <row r="78" spans="1:53" ht="40.5" customHeight="1" x14ac:dyDescent="0.25">
      <c r="A78" s="178"/>
      <c r="B78" s="375" t="s">
        <v>223</v>
      </c>
      <c r="C78" s="375"/>
      <c r="D78" s="465" t="s">
        <v>224</v>
      </c>
      <c r="E78" s="373"/>
      <c r="F78" s="373"/>
      <c r="G78" s="373"/>
      <c r="H78" s="373"/>
      <c r="I78" s="373"/>
      <c r="J78" s="373"/>
      <c r="K78" s="373"/>
      <c r="L78" s="373"/>
      <c r="M78" s="373"/>
      <c r="N78" s="373"/>
      <c r="O78" s="373"/>
      <c r="P78" s="373"/>
      <c r="Q78" s="373"/>
      <c r="R78" s="373"/>
      <c r="S78" s="373"/>
      <c r="T78" s="373"/>
      <c r="U78" s="374"/>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BA78" s="116" t="str">
        <f>D78</f>
        <v>Explain here (e.g. emission factors if calculated)</v>
      </c>
    </row>
    <row r="79" spans="1:53" ht="21" customHeight="1" x14ac:dyDescent="0.25">
      <c r="A79" s="178"/>
      <c r="B79" s="456" t="s">
        <v>225</v>
      </c>
      <c r="C79" s="457"/>
      <c r="D79" s="457"/>
      <c r="E79" s="457"/>
      <c r="F79" s="457"/>
      <c r="G79" s="457"/>
      <c r="H79" s="457"/>
      <c r="I79" s="457"/>
      <c r="J79" s="457"/>
      <c r="K79" s="457"/>
      <c r="L79" s="457"/>
      <c r="M79" s="457"/>
      <c r="N79" s="457"/>
      <c r="O79" s="457"/>
      <c r="P79" s="457"/>
      <c r="Q79" s="457"/>
      <c r="R79" s="457"/>
      <c r="S79" s="457"/>
      <c r="T79" s="457"/>
      <c r="U79" s="458"/>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row>
    <row r="80" spans="1:53" ht="15.75" customHeight="1" x14ac:dyDescent="0.25">
      <c r="A80" s="178"/>
      <c r="B80" s="428" t="s">
        <v>226</v>
      </c>
      <c r="C80" s="429"/>
      <c r="D80" s="459" t="s">
        <v>194</v>
      </c>
      <c r="E80" s="460"/>
      <c r="F80" s="461"/>
      <c r="G80" s="384" t="s">
        <v>195</v>
      </c>
      <c r="H80" s="384"/>
      <c r="I80" s="384"/>
      <c r="J80" s="384"/>
      <c r="K80" s="384"/>
      <c r="L80" s="383">
        <v>2030</v>
      </c>
      <c r="M80" s="383"/>
      <c r="N80" s="383"/>
      <c r="O80" s="383"/>
      <c r="P80" s="383"/>
      <c r="Q80" s="384">
        <v>2050</v>
      </c>
      <c r="R80" s="384"/>
      <c r="S80" s="384"/>
      <c r="T80" s="384"/>
      <c r="U80" s="384"/>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row>
    <row r="81" spans="1:53" x14ac:dyDescent="0.25">
      <c r="A81" s="178"/>
      <c r="B81" s="430"/>
      <c r="C81" s="431"/>
      <c r="D81" s="462"/>
      <c r="E81" s="463"/>
      <c r="F81" s="464"/>
      <c r="G81" s="288" t="s">
        <v>187</v>
      </c>
      <c r="H81" s="288" t="s">
        <v>188</v>
      </c>
      <c r="I81" s="288" t="s">
        <v>189</v>
      </c>
      <c r="J81" s="288" t="s">
        <v>190</v>
      </c>
      <c r="K81" s="288" t="s">
        <v>191</v>
      </c>
      <c r="L81" s="289" t="s">
        <v>187</v>
      </c>
      <c r="M81" s="289" t="s">
        <v>188</v>
      </c>
      <c r="N81" s="289" t="s">
        <v>189</v>
      </c>
      <c r="O81" s="289" t="s">
        <v>190</v>
      </c>
      <c r="P81" s="289" t="s">
        <v>191</v>
      </c>
      <c r="Q81" s="288" t="s">
        <v>187</v>
      </c>
      <c r="R81" s="288" t="s">
        <v>188</v>
      </c>
      <c r="S81" s="288" t="s">
        <v>189</v>
      </c>
      <c r="T81" s="288" t="s">
        <v>190</v>
      </c>
      <c r="U81" s="288" t="s">
        <v>191</v>
      </c>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row>
    <row r="82" spans="1:53" x14ac:dyDescent="0.25">
      <c r="A82" s="178"/>
      <c r="B82" s="467" t="s">
        <v>227</v>
      </c>
      <c r="C82" s="468"/>
      <c r="D82" s="407" t="s">
        <v>182</v>
      </c>
      <c r="E82" s="407"/>
      <c r="F82" s="407"/>
      <c r="G82" s="101"/>
      <c r="H82" s="110"/>
      <c r="I82" s="110"/>
      <c r="J82" s="110"/>
      <c r="K82" s="110"/>
      <c r="L82" s="101"/>
      <c r="M82" s="110"/>
      <c r="N82" s="110"/>
      <c r="O82" s="110"/>
      <c r="P82" s="110"/>
      <c r="Q82" s="101"/>
      <c r="R82" s="110"/>
      <c r="S82" s="110"/>
      <c r="T82" s="110"/>
      <c r="U82" s="110"/>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row>
    <row r="83" spans="1:53" x14ac:dyDescent="0.25">
      <c r="A83" s="178"/>
      <c r="B83" s="469"/>
      <c r="C83" s="470"/>
      <c r="D83" s="407"/>
      <c r="E83" s="407"/>
      <c r="F83" s="407"/>
      <c r="G83" s="112" t="s">
        <v>192</v>
      </c>
      <c r="H83" s="111" t="s">
        <v>192</v>
      </c>
      <c r="I83" s="111" t="s">
        <v>192</v>
      </c>
      <c r="J83" s="111" t="s">
        <v>192</v>
      </c>
      <c r="K83" s="111" t="s">
        <v>192</v>
      </c>
      <c r="L83" s="112" t="s">
        <v>192</v>
      </c>
      <c r="M83" s="111" t="s">
        <v>192</v>
      </c>
      <c r="N83" s="111" t="s">
        <v>192</v>
      </c>
      <c r="O83" s="111" t="s">
        <v>192</v>
      </c>
      <c r="P83" s="111" t="s">
        <v>192</v>
      </c>
      <c r="Q83" s="112" t="s">
        <v>192</v>
      </c>
      <c r="R83" s="111" t="s">
        <v>192</v>
      </c>
      <c r="S83" s="111" t="s">
        <v>192</v>
      </c>
      <c r="T83" s="111" t="s">
        <v>192</v>
      </c>
      <c r="U83" s="111" t="s">
        <v>192</v>
      </c>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row>
    <row r="84" spans="1:53" x14ac:dyDescent="0.25">
      <c r="A84" s="178"/>
      <c r="B84" s="467" t="s">
        <v>227</v>
      </c>
      <c r="C84" s="468"/>
      <c r="D84" s="407" t="s">
        <v>182</v>
      </c>
      <c r="E84" s="407"/>
      <c r="F84" s="407"/>
      <c r="G84" s="101"/>
      <c r="H84" s="110"/>
      <c r="I84" s="110"/>
      <c r="J84" s="110"/>
      <c r="K84" s="110"/>
      <c r="L84" s="101"/>
      <c r="M84" s="110"/>
      <c r="N84" s="110"/>
      <c r="O84" s="110"/>
      <c r="P84" s="110"/>
      <c r="Q84" s="101"/>
      <c r="R84" s="110"/>
      <c r="S84" s="110"/>
      <c r="T84" s="110"/>
      <c r="U84" s="110"/>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row>
    <row r="85" spans="1:53" x14ac:dyDescent="0.25">
      <c r="A85" s="178"/>
      <c r="B85" s="469"/>
      <c r="C85" s="470"/>
      <c r="D85" s="407"/>
      <c r="E85" s="407"/>
      <c r="F85" s="407"/>
      <c r="G85" s="111" t="s">
        <v>192</v>
      </c>
      <c r="H85" s="111" t="s">
        <v>192</v>
      </c>
      <c r="I85" s="111" t="s">
        <v>192</v>
      </c>
      <c r="J85" s="111" t="s">
        <v>192</v>
      </c>
      <c r="K85" s="111" t="s">
        <v>192</v>
      </c>
      <c r="L85" s="111" t="s">
        <v>192</v>
      </c>
      <c r="M85" s="111" t="s">
        <v>192</v>
      </c>
      <c r="N85" s="111" t="s">
        <v>192</v>
      </c>
      <c r="O85" s="111" t="s">
        <v>192</v>
      </c>
      <c r="P85" s="111" t="s">
        <v>192</v>
      </c>
      <c r="Q85" s="111" t="s">
        <v>192</v>
      </c>
      <c r="R85" s="111" t="s">
        <v>192</v>
      </c>
      <c r="S85" s="111" t="s">
        <v>192</v>
      </c>
      <c r="T85" s="111" t="s">
        <v>192</v>
      </c>
      <c r="U85" s="111" t="s">
        <v>192</v>
      </c>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row>
    <row r="86" spans="1:53" x14ac:dyDescent="0.25">
      <c r="A86" s="178"/>
      <c r="B86" s="467" t="s">
        <v>227</v>
      </c>
      <c r="C86" s="468"/>
      <c r="D86" s="407" t="s">
        <v>182</v>
      </c>
      <c r="E86" s="407"/>
      <c r="F86" s="407"/>
      <c r="G86" s="101"/>
      <c r="H86" s="110"/>
      <c r="I86" s="110"/>
      <c r="J86" s="110"/>
      <c r="K86" s="110"/>
      <c r="L86" s="101"/>
      <c r="M86" s="110"/>
      <c r="N86" s="110"/>
      <c r="O86" s="110"/>
      <c r="P86" s="110"/>
      <c r="Q86" s="101"/>
      <c r="R86" s="110"/>
      <c r="S86" s="110"/>
      <c r="T86" s="110"/>
      <c r="U86" s="110"/>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row>
    <row r="87" spans="1:53" x14ac:dyDescent="0.25">
      <c r="A87" s="178"/>
      <c r="B87" s="469"/>
      <c r="C87" s="470"/>
      <c r="D87" s="407"/>
      <c r="E87" s="407"/>
      <c r="F87" s="407"/>
      <c r="G87" s="111" t="s">
        <v>192</v>
      </c>
      <c r="H87" s="111" t="s">
        <v>192</v>
      </c>
      <c r="I87" s="111" t="s">
        <v>192</v>
      </c>
      <c r="J87" s="111" t="s">
        <v>192</v>
      </c>
      <c r="K87" s="111" t="s">
        <v>192</v>
      </c>
      <c r="L87" s="111" t="s">
        <v>192</v>
      </c>
      <c r="M87" s="111" t="s">
        <v>192</v>
      </c>
      <c r="N87" s="111" t="s">
        <v>192</v>
      </c>
      <c r="O87" s="111" t="s">
        <v>192</v>
      </c>
      <c r="P87" s="111" t="s">
        <v>192</v>
      </c>
      <c r="Q87" s="111" t="s">
        <v>192</v>
      </c>
      <c r="R87" s="111" t="s">
        <v>192</v>
      </c>
      <c r="S87" s="111" t="s">
        <v>192</v>
      </c>
      <c r="T87" s="111" t="s">
        <v>192</v>
      </c>
      <c r="U87" s="111" t="s">
        <v>192</v>
      </c>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row>
    <row r="88" spans="1:53" x14ac:dyDescent="0.25">
      <c r="A88" s="178"/>
      <c r="B88" s="467" t="s">
        <v>227</v>
      </c>
      <c r="C88" s="468"/>
      <c r="D88" s="407" t="s">
        <v>182</v>
      </c>
      <c r="E88" s="407"/>
      <c r="F88" s="407"/>
      <c r="G88" s="101"/>
      <c r="H88" s="110"/>
      <c r="I88" s="110"/>
      <c r="J88" s="110"/>
      <c r="K88" s="110"/>
      <c r="L88" s="101"/>
      <c r="M88" s="110"/>
      <c r="N88" s="110"/>
      <c r="O88" s="110"/>
      <c r="P88" s="110"/>
      <c r="Q88" s="101"/>
      <c r="R88" s="110"/>
      <c r="S88" s="110"/>
      <c r="T88" s="110"/>
      <c r="U88" s="110"/>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row>
    <row r="89" spans="1:53" x14ac:dyDescent="0.25">
      <c r="A89" s="178"/>
      <c r="B89" s="469"/>
      <c r="C89" s="470"/>
      <c r="D89" s="407"/>
      <c r="E89" s="407"/>
      <c r="F89" s="407"/>
      <c r="G89" s="111" t="s">
        <v>192</v>
      </c>
      <c r="H89" s="111" t="s">
        <v>192</v>
      </c>
      <c r="I89" s="111" t="s">
        <v>192</v>
      </c>
      <c r="J89" s="111" t="s">
        <v>192</v>
      </c>
      <c r="K89" s="111" t="s">
        <v>192</v>
      </c>
      <c r="L89" s="111" t="s">
        <v>192</v>
      </c>
      <c r="M89" s="111" t="s">
        <v>192</v>
      </c>
      <c r="N89" s="111" t="s">
        <v>192</v>
      </c>
      <c r="O89" s="111" t="s">
        <v>192</v>
      </c>
      <c r="P89" s="111" t="s">
        <v>192</v>
      </c>
      <c r="Q89" s="111" t="s">
        <v>192</v>
      </c>
      <c r="R89" s="111" t="s">
        <v>192</v>
      </c>
      <c r="S89" s="111" t="s">
        <v>192</v>
      </c>
      <c r="T89" s="111" t="s">
        <v>192</v>
      </c>
      <c r="U89" s="111" t="s">
        <v>192</v>
      </c>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row>
    <row r="90" spans="1:53" ht="36.75" customHeight="1" x14ac:dyDescent="0.25">
      <c r="A90" s="178"/>
      <c r="B90" s="375" t="s">
        <v>201</v>
      </c>
      <c r="C90" s="375"/>
      <c r="D90" s="465" t="s">
        <v>220</v>
      </c>
      <c r="E90" s="373"/>
      <c r="F90" s="373"/>
      <c r="G90" s="373"/>
      <c r="H90" s="373"/>
      <c r="I90" s="373"/>
      <c r="J90" s="373"/>
      <c r="K90" s="373"/>
      <c r="L90" s="373"/>
      <c r="M90" s="373"/>
      <c r="N90" s="373"/>
      <c r="O90" s="373"/>
      <c r="P90" s="373"/>
      <c r="Q90" s="373"/>
      <c r="R90" s="373"/>
      <c r="S90" s="373"/>
      <c r="T90" s="373"/>
      <c r="U90" s="374"/>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row>
    <row r="91" spans="1:53" ht="21" customHeight="1" x14ac:dyDescent="0.25">
      <c r="A91" s="178"/>
      <c r="B91" s="456" t="s">
        <v>130</v>
      </c>
      <c r="C91" s="457"/>
      <c r="D91" s="457"/>
      <c r="E91" s="457"/>
      <c r="F91" s="457"/>
      <c r="G91" s="457"/>
      <c r="H91" s="457"/>
      <c r="I91" s="457"/>
      <c r="J91" s="457"/>
      <c r="K91" s="457"/>
      <c r="L91" s="457"/>
      <c r="M91" s="457"/>
      <c r="N91" s="457"/>
      <c r="O91" s="457"/>
      <c r="P91" s="457"/>
      <c r="Q91" s="457"/>
      <c r="R91" s="457"/>
      <c r="S91" s="457"/>
      <c r="T91" s="457"/>
      <c r="U91" s="458"/>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row>
    <row r="92" spans="1:53" ht="15" customHeight="1" x14ac:dyDescent="0.25">
      <c r="A92" s="178"/>
      <c r="B92" s="89">
        <v>1</v>
      </c>
      <c r="C92" s="471" t="s">
        <v>565</v>
      </c>
      <c r="D92" s="472"/>
      <c r="E92" s="472"/>
      <c r="F92" s="472"/>
      <c r="G92" s="472"/>
      <c r="H92" s="472"/>
      <c r="I92" s="472"/>
      <c r="J92" s="472"/>
      <c r="K92" s="472"/>
      <c r="L92" s="472"/>
      <c r="M92" s="472"/>
      <c r="N92" s="472"/>
      <c r="O92" s="472"/>
      <c r="P92" s="472"/>
      <c r="Q92" s="472"/>
      <c r="R92" s="472"/>
      <c r="S92" s="472"/>
      <c r="T92" s="472"/>
      <c r="U92" s="473"/>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BA92" s="116" t="str">
        <f>C92</f>
        <v>CBS 2021, Hernieuwbare elektriciteit; productie en vermogen, 2021 , https://www.cbs.nl/nl-nl/cijfers/detail/82610NED</v>
      </c>
    </row>
    <row r="93" spans="1:53" ht="15" customHeight="1" x14ac:dyDescent="0.25">
      <c r="A93" s="178"/>
      <c r="B93" s="89">
        <v>2</v>
      </c>
      <c r="C93" s="471" t="s">
        <v>559</v>
      </c>
      <c r="D93" s="472"/>
      <c r="E93" s="472"/>
      <c r="F93" s="472"/>
      <c r="G93" s="472"/>
      <c r="H93" s="472"/>
      <c r="I93" s="472"/>
      <c r="J93" s="472"/>
      <c r="K93" s="472"/>
      <c r="L93" s="472"/>
      <c r="M93" s="472"/>
      <c r="N93" s="472"/>
      <c r="O93" s="472"/>
      <c r="P93" s="472"/>
      <c r="Q93" s="472"/>
      <c r="R93" s="472"/>
      <c r="S93" s="472"/>
      <c r="T93" s="472"/>
      <c r="U93" s="473"/>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BA93" s="116" t="str">
        <f t="shared" ref="BA93:BA103" si="0">C93</f>
        <v>Global Wind Report 2021, GWEC, 2021, https://gwec.net/global-wind-report-2021</v>
      </c>
    </row>
    <row r="94" spans="1:53" ht="15" customHeight="1" x14ac:dyDescent="0.25">
      <c r="A94" s="178"/>
      <c r="B94" s="89">
        <v>3</v>
      </c>
      <c r="C94" s="471" t="s">
        <v>566</v>
      </c>
      <c r="D94" s="472"/>
      <c r="E94" s="472"/>
      <c r="F94" s="472"/>
      <c r="G94" s="472"/>
      <c r="H94" s="472"/>
      <c r="I94" s="472"/>
      <c r="J94" s="472"/>
      <c r="K94" s="472"/>
      <c r="L94" s="472"/>
      <c r="M94" s="472"/>
      <c r="N94" s="472"/>
      <c r="O94" s="472"/>
      <c r="P94" s="472"/>
      <c r="Q94" s="472"/>
      <c r="R94" s="472"/>
      <c r="S94" s="472"/>
      <c r="T94" s="472"/>
      <c r="U94" s="473"/>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BA94" s="116" t="str">
        <f t="shared" si="0"/>
        <v>DNV 2020, Noordzee Energie Outlook, DNV, Hans Cleijne, Mats de Ronde, Martijn Duvoort, Willem de Kleuver, Jillis Raadschelders, september 2020, https://zoek.officielebekendmakingen.nl/blg-961238</v>
      </c>
    </row>
    <row r="95" spans="1:53" ht="15" customHeight="1" x14ac:dyDescent="0.25">
      <c r="A95" s="178"/>
      <c r="B95" s="89">
        <v>4</v>
      </c>
      <c r="C95" s="471" t="s">
        <v>558</v>
      </c>
      <c r="D95" s="472"/>
      <c r="E95" s="472"/>
      <c r="F95" s="472"/>
      <c r="G95" s="472"/>
      <c r="H95" s="472"/>
      <c r="I95" s="472"/>
      <c r="J95" s="472"/>
      <c r="K95" s="472"/>
      <c r="L95" s="472"/>
      <c r="M95" s="472"/>
      <c r="N95" s="472"/>
      <c r="O95" s="472"/>
      <c r="P95" s="472"/>
      <c r="Q95" s="472"/>
      <c r="R95" s="472"/>
      <c r="S95" s="472"/>
      <c r="T95" s="472"/>
      <c r="U95" s="473"/>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BA95" s="116" t="str">
        <f t="shared" si="0"/>
        <v>ECN-TNO 2019: Ruijgrok, van Druten, Bulder, ‘Cost Evaluation of North Sea Offshore Wind Post 2030’, ECN-TNO, 2019, https://northseawindpowerhub.eu/sites/northseawindpowerhub.eu/files/media/document/Cost-Evaluation-of-North-Sea-Offshore-Wind-1.pdf</v>
      </c>
    </row>
    <row r="96" spans="1:53" ht="15" customHeight="1" x14ac:dyDescent="0.25">
      <c r="A96" s="178"/>
      <c r="B96" s="89">
        <v>5</v>
      </c>
      <c r="C96" s="471" t="s">
        <v>567</v>
      </c>
      <c r="D96" s="472"/>
      <c r="E96" s="472"/>
      <c r="F96" s="472"/>
      <c r="G96" s="472"/>
      <c r="H96" s="472"/>
      <c r="I96" s="472"/>
      <c r="J96" s="472"/>
      <c r="K96" s="472"/>
      <c r="L96" s="472"/>
      <c r="M96" s="472"/>
      <c r="N96" s="472"/>
      <c r="O96" s="472"/>
      <c r="P96" s="472"/>
      <c r="Q96" s="472"/>
      <c r="R96" s="472"/>
      <c r="S96" s="472"/>
      <c r="T96" s="472"/>
      <c r="U96" s="473"/>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BA96" s="116" t="str">
        <f t="shared" si="0"/>
        <v>Klimaatakkoord, afspraken voor elektriciteit, https://www.klimaatakkoord.nl/elektriciteit</v>
      </c>
    </row>
    <row r="97" spans="1:53" ht="15" customHeight="1" x14ac:dyDescent="0.25">
      <c r="A97" s="178"/>
      <c r="B97" s="89">
        <v>6</v>
      </c>
      <c r="C97" s="471" t="s">
        <v>568</v>
      </c>
      <c r="D97" s="472"/>
      <c r="E97" s="472"/>
      <c r="F97" s="472"/>
      <c r="G97" s="472"/>
      <c r="H97" s="472"/>
      <c r="I97" s="472"/>
      <c r="J97" s="472"/>
      <c r="K97" s="472"/>
      <c r="L97" s="472"/>
      <c r="M97" s="472"/>
      <c r="N97" s="472"/>
      <c r="O97" s="472"/>
      <c r="P97" s="472"/>
      <c r="Q97" s="472"/>
      <c r="R97" s="472"/>
      <c r="S97" s="472"/>
      <c r="T97" s="472"/>
      <c r="U97" s="473"/>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BA97" s="116" t="str">
        <f t="shared" si="0"/>
        <v>Rijksoverheid, 2021, https://www.windopzee.nl</v>
      </c>
    </row>
    <row r="98" spans="1:53" x14ac:dyDescent="0.25">
      <c r="A98" s="178"/>
      <c r="B98" s="89">
        <v>7</v>
      </c>
      <c r="C98" s="471" t="s">
        <v>576</v>
      </c>
      <c r="D98" s="472"/>
      <c r="E98" s="472"/>
      <c r="F98" s="472"/>
      <c r="G98" s="472"/>
      <c r="H98" s="472"/>
      <c r="I98" s="472"/>
      <c r="J98" s="472"/>
      <c r="K98" s="472"/>
      <c r="L98" s="472"/>
      <c r="M98" s="472"/>
      <c r="N98" s="472"/>
      <c r="O98" s="472"/>
      <c r="P98" s="472"/>
      <c r="Q98" s="472"/>
      <c r="R98" s="472"/>
      <c r="S98" s="472"/>
      <c r="T98" s="472"/>
      <c r="U98" s="473"/>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BA98" s="116" t="str">
        <f t="shared" si="0"/>
        <v>ASSET 2018, Technology pathways in decarbonisation scenarios, https://ec.europa.eu/energy/sites/ener/files/documents/2018_06_27_technology_pathways_-_finalreportmain2.pdf</v>
      </c>
    </row>
    <row r="99" spans="1:53" x14ac:dyDescent="0.25">
      <c r="A99" s="178"/>
      <c r="B99" s="89">
        <v>8</v>
      </c>
      <c r="C99" s="471" t="s">
        <v>575</v>
      </c>
      <c r="D99" s="472"/>
      <c r="E99" s="472"/>
      <c r="F99" s="472"/>
      <c r="G99" s="472"/>
      <c r="H99" s="472"/>
      <c r="I99" s="472"/>
      <c r="J99" s="472"/>
      <c r="K99" s="472"/>
      <c r="L99" s="472"/>
      <c r="M99" s="472"/>
      <c r="N99" s="472"/>
      <c r="O99" s="472"/>
      <c r="P99" s="472"/>
      <c r="Q99" s="472"/>
      <c r="R99" s="472"/>
      <c r="S99" s="472"/>
      <c r="T99" s="472"/>
      <c r="U99" s="473"/>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BA99" s="116" t="str">
        <f t="shared" si="0"/>
        <v xml:space="preserve">BEIS 2020, Electricity Generation Costs (2020) , https://www.gov.uk/government/publications/beis-electricity-generation-costs-2020 </v>
      </c>
    </row>
    <row r="100" spans="1:53" ht="32.25" customHeight="1" x14ac:dyDescent="0.25">
      <c r="A100" s="178"/>
      <c r="B100" s="89">
        <v>9</v>
      </c>
      <c r="C100" s="471" t="s">
        <v>579</v>
      </c>
      <c r="D100" s="472"/>
      <c r="E100" s="472"/>
      <c r="F100" s="472"/>
      <c r="G100" s="472"/>
      <c r="H100" s="472"/>
      <c r="I100" s="472"/>
      <c r="J100" s="472"/>
      <c r="K100" s="472"/>
      <c r="L100" s="472"/>
      <c r="M100" s="472"/>
      <c r="N100" s="472"/>
      <c r="O100" s="472"/>
      <c r="P100" s="472"/>
      <c r="Q100" s="472"/>
      <c r="R100" s="472"/>
      <c r="S100" s="472"/>
      <c r="T100" s="472"/>
      <c r="U100" s="473"/>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BA100" s="116"/>
    </row>
    <row r="101" spans="1:53" ht="17.25" customHeight="1" x14ac:dyDescent="0.25">
      <c r="A101" s="178"/>
      <c r="B101" s="89">
        <v>10</v>
      </c>
      <c r="C101" s="471" t="s">
        <v>578</v>
      </c>
      <c r="D101" s="472"/>
      <c r="E101" s="472"/>
      <c r="F101" s="472"/>
      <c r="G101" s="472"/>
      <c r="H101" s="472"/>
      <c r="I101" s="472"/>
      <c r="J101" s="472"/>
      <c r="K101" s="472"/>
      <c r="L101" s="472"/>
      <c r="M101" s="472"/>
      <c r="N101" s="472"/>
      <c r="O101" s="472"/>
      <c r="P101" s="472"/>
      <c r="Q101" s="472"/>
      <c r="R101" s="472"/>
      <c r="S101" s="472"/>
      <c r="T101" s="472"/>
      <c r="U101" s="473"/>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BA101" s="116" t="str">
        <f t="shared" si="0"/>
        <v>JRC 2018, Cost development of low carbon energy technologies: Scenario-based cost trajectories to 2050, 2017 edition, Tsiropoulos, I., Tarvydas, D. and Zucker, A., https://publications.jrc.ec.europa.eu/repository/handle/JRC109894</v>
      </c>
    </row>
    <row r="102" spans="1:53" x14ac:dyDescent="0.25">
      <c r="A102" s="178"/>
      <c r="B102" s="89">
        <v>11</v>
      </c>
      <c r="C102" s="474" t="s">
        <v>577</v>
      </c>
      <c r="D102" s="474"/>
      <c r="E102" s="474"/>
      <c r="F102" s="474"/>
      <c r="G102" s="474"/>
      <c r="H102" s="474"/>
      <c r="I102" s="474"/>
      <c r="J102" s="474"/>
      <c r="K102" s="474"/>
      <c r="L102" s="474"/>
      <c r="M102" s="474"/>
      <c r="N102" s="474"/>
      <c r="O102" s="474"/>
      <c r="P102" s="474"/>
      <c r="Q102" s="474"/>
      <c r="R102" s="474"/>
      <c r="S102" s="474"/>
      <c r="T102" s="474"/>
      <c r="U102" s="474"/>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BA102" s="116" t="str">
        <f t="shared" si="0"/>
        <v xml:space="preserve">WindEurope (2021) Getting fit for 55 and set for 2050, Electrifying Europe with wind energy, ETIP Wind, WindEurope, June 2021, https://etipwind.eu/publications/getting-fit-for-55 </v>
      </c>
    </row>
    <row r="103" spans="1:53" x14ac:dyDescent="0.25">
      <c r="A103" s="178"/>
      <c r="B103" s="475" t="s">
        <v>228</v>
      </c>
      <c r="C103" s="474" t="s">
        <v>229</v>
      </c>
      <c r="D103" s="474"/>
      <c r="E103" s="474"/>
      <c r="F103" s="474"/>
      <c r="G103" s="474"/>
      <c r="H103" s="474"/>
      <c r="I103" s="474"/>
      <c r="J103" s="474"/>
      <c r="K103" s="474"/>
      <c r="L103" s="474"/>
      <c r="M103" s="474"/>
      <c r="N103" s="474"/>
      <c r="O103" s="474"/>
      <c r="P103" s="474"/>
      <c r="Q103" s="474"/>
      <c r="R103" s="474"/>
      <c r="S103" s="474"/>
      <c r="T103" s="474"/>
      <c r="U103" s="474"/>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BA103" s="116" t="str">
        <f t="shared" si="0"/>
        <v>Add other sources here</v>
      </c>
    </row>
    <row r="104" spans="1:53" x14ac:dyDescent="0.25">
      <c r="A104" s="178"/>
      <c r="B104" s="475"/>
      <c r="C104" s="474"/>
      <c r="D104" s="474"/>
      <c r="E104" s="474"/>
      <c r="F104" s="474"/>
      <c r="G104" s="474"/>
      <c r="H104" s="474"/>
      <c r="I104" s="474"/>
      <c r="J104" s="474"/>
      <c r="K104" s="474"/>
      <c r="L104" s="474"/>
      <c r="M104" s="474"/>
      <c r="N104" s="474"/>
      <c r="O104" s="474"/>
      <c r="P104" s="474"/>
      <c r="Q104" s="474"/>
      <c r="R104" s="474"/>
      <c r="S104" s="474"/>
      <c r="T104" s="474"/>
      <c r="U104" s="474"/>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row>
    <row r="105" spans="1:53" x14ac:dyDescent="0.25">
      <c r="A105" s="178"/>
      <c r="B105" s="475"/>
      <c r="C105" s="474"/>
      <c r="D105" s="474"/>
      <c r="E105" s="474"/>
      <c r="F105" s="474"/>
      <c r="G105" s="474"/>
      <c r="H105" s="474"/>
      <c r="I105" s="474"/>
      <c r="J105" s="474"/>
      <c r="K105" s="474"/>
      <c r="L105" s="474"/>
      <c r="M105" s="474"/>
      <c r="N105" s="474"/>
      <c r="O105" s="474"/>
      <c r="P105" s="474"/>
      <c r="Q105" s="474"/>
      <c r="R105" s="474"/>
      <c r="S105" s="474"/>
      <c r="T105" s="474"/>
      <c r="U105" s="474"/>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row>
    <row r="107" spans="1:53" x14ac:dyDescent="0.25">
      <c r="A107" s="235" t="s">
        <v>559</v>
      </c>
      <c r="B107" s="79" t="str">
        <f>C107&amp;" "&amp;C108</f>
        <v>Global Wind Report 2021, GWEC, 2021, https://gwec.net/global-wind-report-2021</v>
      </c>
      <c r="C107" s="235" t="s">
        <v>552</v>
      </c>
    </row>
    <row r="108" spans="1:53" ht="15.75" x14ac:dyDescent="0.25">
      <c r="C108" s="183" t="s">
        <v>478</v>
      </c>
    </row>
    <row r="110" spans="1:53" x14ac:dyDescent="0.25">
      <c r="A110" s="235" t="s">
        <v>560</v>
      </c>
      <c r="B110" s="79" t="str">
        <f>C110&amp;" "&amp;C111</f>
        <v>CBS, Hernieuwbare elektriciteit; productie en vermogen, 2021 https://www.cbs.nl/nl-nl/cijfers/detail/82610NED</v>
      </c>
      <c r="C110" s="235" t="s">
        <v>551</v>
      </c>
    </row>
    <row r="111" spans="1:53" ht="15.75" x14ac:dyDescent="0.25">
      <c r="C111" s="183" t="s">
        <v>479</v>
      </c>
    </row>
    <row r="113" spans="1:3" x14ac:dyDescent="0.25">
      <c r="A113" s="235" t="s">
        <v>561</v>
      </c>
      <c r="B113" s="79" t="str">
        <f>C113&amp;" "&amp;C114</f>
        <v>Noordzee Energie Outlook, DNV, Hans Cleijne, Mats de Ronde, Martijn Duvoort, Willem de Kleuver, Jillis Raadschelders, september 2020 https://zoek.officielebekendmakingen.nl/blg-961238</v>
      </c>
      <c r="C113" s="235" t="s">
        <v>482</v>
      </c>
    </row>
    <row r="114" spans="1:3" ht="15.75" x14ac:dyDescent="0.25">
      <c r="C114" s="183" t="s">
        <v>481</v>
      </c>
    </row>
    <row r="117" spans="1:3" x14ac:dyDescent="0.25">
      <c r="C117" s="235" t="s">
        <v>485</v>
      </c>
    </row>
    <row r="118" spans="1:3" ht="15.75" x14ac:dyDescent="0.25">
      <c r="C118" s="183" t="s">
        <v>484</v>
      </c>
    </row>
    <row r="120" spans="1:3" x14ac:dyDescent="0.25">
      <c r="A120" s="235" t="s">
        <v>562</v>
      </c>
      <c r="B120" s="79" t="str">
        <f>C120&amp;" "&amp;C121</f>
        <v>Klimaatakkoord, afspraken voor elektriciteit https://www.klimaatakkoord.nl/elektriciteit</v>
      </c>
      <c r="C120" s="235" t="s">
        <v>491</v>
      </c>
    </row>
    <row r="121" spans="1:3" ht="15.75" x14ac:dyDescent="0.25">
      <c r="C121" s="183" t="s">
        <v>490</v>
      </c>
    </row>
    <row r="125" spans="1:3" x14ac:dyDescent="0.25">
      <c r="A125" s="79" t="s">
        <v>563</v>
      </c>
      <c r="B125" s="79" t="str">
        <f>C125&amp;" "&amp;C129</f>
        <v>Pathways to potential cost reductions for offshore wind energy https://www.topsectorenergie.nl/sites/default/files/uploads/Wind%20op%20Zee/Documenten/20210125_RAP_Pathways_to_potential_cost_reduction_offshore_wind_energy_F03.pdf</v>
      </c>
      <c r="C125" s="79" t="s">
        <v>493</v>
      </c>
    </row>
    <row r="126" spans="1:3" x14ac:dyDescent="0.25">
      <c r="C126" s="79" t="s">
        <v>494</v>
      </c>
    </row>
    <row r="127" spans="1:3" x14ac:dyDescent="0.25">
      <c r="C127" s="79" t="s">
        <v>495</v>
      </c>
    </row>
    <row r="128" spans="1:3" x14ac:dyDescent="0.25">
      <c r="C128" s="79" t="s">
        <v>496</v>
      </c>
    </row>
    <row r="129" spans="1:3" ht="15.75" x14ac:dyDescent="0.25">
      <c r="C129" s="183" t="s">
        <v>497</v>
      </c>
    </row>
    <row r="132" spans="1:3" x14ac:dyDescent="0.25">
      <c r="A132" s="235" t="s">
        <v>564</v>
      </c>
      <c r="B132" s="79" t="str">
        <f>C132&amp;" "&amp;C136</f>
        <v>Technology pathways in decarbonisation scenarios https://ec.europa.eu/energy/sites/ener/files/documents/2018_06_27_technology_pathways_-_finalreportmain2.pdf</v>
      </c>
      <c r="C132" s="79" t="s">
        <v>553</v>
      </c>
    </row>
    <row r="133" spans="1:3" x14ac:dyDescent="0.25">
      <c r="C133" s="79" t="s">
        <v>554</v>
      </c>
    </row>
    <row r="134" spans="1:3" x14ac:dyDescent="0.25">
      <c r="C134" s="79" t="s">
        <v>555</v>
      </c>
    </row>
    <row r="135" spans="1:3" x14ac:dyDescent="0.25">
      <c r="C135" s="79" t="s">
        <v>556</v>
      </c>
    </row>
    <row r="136" spans="1:3" x14ac:dyDescent="0.25">
      <c r="C136" s="79" t="s">
        <v>557</v>
      </c>
    </row>
    <row r="139" spans="1:3" x14ac:dyDescent="0.25">
      <c r="A139" s="235" t="s">
        <v>574</v>
      </c>
      <c r="B139" s="79" t="str">
        <f>C139&amp;" "&amp;C143</f>
        <v xml:space="preserve">Electricity Generation Costs (2020) https://www.gov.uk/government/publications/beis-electricity-generation-costs-2020 </v>
      </c>
      <c r="C139" s="79" t="s">
        <v>569</v>
      </c>
    </row>
    <row r="140" spans="1:3" x14ac:dyDescent="0.25">
      <c r="C140" s="79" t="s">
        <v>570</v>
      </c>
    </row>
    <row r="141" spans="1:3" x14ac:dyDescent="0.25">
      <c r="C141" s="79" t="s">
        <v>571</v>
      </c>
    </row>
    <row r="142" spans="1:3" x14ac:dyDescent="0.25">
      <c r="C142" s="79" t="s">
        <v>572</v>
      </c>
    </row>
    <row r="143" spans="1:3" x14ac:dyDescent="0.25">
      <c r="C143" s="79" t="s">
        <v>573</v>
      </c>
    </row>
  </sheetData>
  <dataConsolidate/>
  <mergeCells count="151">
    <mergeCell ref="C99:U99"/>
    <mergeCell ref="C100:U100"/>
    <mergeCell ref="C101:U101"/>
    <mergeCell ref="C102:U102"/>
    <mergeCell ref="B103:B105"/>
    <mergeCell ref="C103:U105"/>
    <mergeCell ref="C93:U93"/>
    <mergeCell ref="C94:U94"/>
    <mergeCell ref="C95:U95"/>
    <mergeCell ref="C96:U96"/>
    <mergeCell ref="C97:U97"/>
    <mergeCell ref="C98:U98"/>
    <mergeCell ref="B88:C89"/>
    <mergeCell ref="D88:F89"/>
    <mergeCell ref="B90:C90"/>
    <mergeCell ref="D90:U90"/>
    <mergeCell ref="B91:U91"/>
    <mergeCell ref="C92:U92"/>
    <mergeCell ref="B82:C83"/>
    <mergeCell ref="D82:F83"/>
    <mergeCell ref="B84:C85"/>
    <mergeCell ref="D84:F85"/>
    <mergeCell ref="B86:C87"/>
    <mergeCell ref="D86:F87"/>
    <mergeCell ref="B79:U79"/>
    <mergeCell ref="B80:C81"/>
    <mergeCell ref="D80:F81"/>
    <mergeCell ref="G80:K80"/>
    <mergeCell ref="L80:P80"/>
    <mergeCell ref="Q80:U80"/>
    <mergeCell ref="D74:E75"/>
    <mergeCell ref="F74:F75"/>
    <mergeCell ref="D76:E77"/>
    <mergeCell ref="F76:F77"/>
    <mergeCell ref="B78:C78"/>
    <mergeCell ref="D78:U78"/>
    <mergeCell ref="B68:C77"/>
    <mergeCell ref="D68:E69"/>
    <mergeCell ref="F68:F69"/>
    <mergeCell ref="G68:K68"/>
    <mergeCell ref="L68:P68"/>
    <mergeCell ref="Q68:U68"/>
    <mergeCell ref="D70:E71"/>
    <mergeCell ref="F70:F71"/>
    <mergeCell ref="D72:E73"/>
    <mergeCell ref="F72:F73"/>
    <mergeCell ref="F62:F63"/>
    <mergeCell ref="D64:E65"/>
    <mergeCell ref="F64:F65"/>
    <mergeCell ref="B66:C66"/>
    <mergeCell ref="D66:U66"/>
    <mergeCell ref="B67:U67"/>
    <mergeCell ref="B58:C58"/>
    <mergeCell ref="D58:U58"/>
    <mergeCell ref="B59:U59"/>
    <mergeCell ref="B60:C65"/>
    <mergeCell ref="D60:E61"/>
    <mergeCell ref="F60:F61"/>
    <mergeCell ref="G60:K60"/>
    <mergeCell ref="L60:P60"/>
    <mergeCell ref="Q60:U60"/>
    <mergeCell ref="D62:E63"/>
    <mergeCell ref="B50:C57"/>
    <mergeCell ref="D50:E51"/>
    <mergeCell ref="F50:F51"/>
    <mergeCell ref="D52:E53"/>
    <mergeCell ref="F52:F53"/>
    <mergeCell ref="D54:E55"/>
    <mergeCell ref="F54:F55"/>
    <mergeCell ref="D56:E57"/>
    <mergeCell ref="F56:F57"/>
    <mergeCell ref="B48:C49"/>
    <mergeCell ref="D48:E49"/>
    <mergeCell ref="F48:F49"/>
    <mergeCell ref="G48:K48"/>
    <mergeCell ref="L48:P48"/>
    <mergeCell ref="Q48:U48"/>
    <mergeCell ref="B44:C45"/>
    <mergeCell ref="D44:D45"/>
    <mergeCell ref="E44:F45"/>
    <mergeCell ref="B46:C46"/>
    <mergeCell ref="D46:U46"/>
    <mergeCell ref="B47:U47"/>
    <mergeCell ref="B40:C41"/>
    <mergeCell ref="D40:D41"/>
    <mergeCell ref="E40:F41"/>
    <mergeCell ref="B42:C43"/>
    <mergeCell ref="D42:D43"/>
    <mergeCell ref="E42:F43"/>
    <mergeCell ref="B35:U35"/>
    <mergeCell ref="B36:F37"/>
    <mergeCell ref="G36:K36"/>
    <mergeCell ref="L36:P36"/>
    <mergeCell ref="Q36:U36"/>
    <mergeCell ref="B38:C39"/>
    <mergeCell ref="D38:D39"/>
    <mergeCell ref="E38:F39"/>
    <mergeCell ref="B32:C32"/>
    <mergeCell ref="D32:K32"/>
    <mergeCell ref="B33:C33"/>
    <mergeCell ref="D33:K33"/>
    <mergeCell ref="B34:C34"/>
    <mergeCell ref="D34:K34"/>
    <mergeCell ref="B29:C29"/>
    <mergeCell ref="D29:K29"/>
    <mergeCell ref="B30:C30"/>
    <mergeCell ref="D30:K30"/>
    <mergeCell ref="B31:C31"/>
    <mergeCell ref="D31:K31"/>
    <mergeCell ref="B25:C26"/>
    <mergeCell ref="D25:E26"/>
    <mergeCell ref="F25:F26"/>
    <mergeCell ref="B27:C27"/>
    <mergeCell ref="D27:K27"/>
    <mergeCell ref="B28:C28"/>
    <mergeCell ref="D28:K28"/>
    <mergeCell ref="B21:C21"/>
    <mergeCell ref="D21:E21"/>
    <mergeCell ref="G21:K21"/>
    <mergeCell ref="L21:P21"/>
    <mergeCell ref="Q21:U21"/>
    <mergeCell ref="B22:C24"/>
    <mergeCell ref="D22:E24"/>
    <mergeCell ref="F22:F24"/>
    <mergeCell ref="B15:K15"/>
    <mergeCell ref="B16:C17"/>
    <mergeCell ref="D16:K17"/>
    <mergeCell ref="B18:C18"/>
    <mergeCell ref="D18:F18"/>
    <mergeCell ref="B19:C20"/>
    <mergeCell ref="D19:F20"/>
    <mergeCell ref="B11:C11"/>
    <mergeCell ref="D11:K11"/>
    <mergeCell ref="B12:C12"/>
    <mergeCell ref="D12:K12"/>
    <mergeCell ref="B13:C14"/>
    <mergeCell ref="D13:K13"/>
    <mergeCell ref="D14:K14"/>
    <mergeCell ref="B8:C9"/>
    <mergeCell ref="D8:K8"/>
    <mergeCell ref="O8:Q10"/>
    <mergeCell ref="D9:K9"/>
    <mergeCell ref="B10:C10"/>
    <mergeCell ref="D10:K10"/>
    <mergeCell ref="B4:K4"/>
    <mergeCell ref="B5:C5"/>
    <mergeCell ref="D5:K5"/>
    <mergeCell ref="B6:C6"/>
    <mergeCell ref="D6:K6"/>
    <mergeCell ref="B7:C7"/>
    <mergeCell ref="D7:K7"/>
  </mergeCells>
  <conditionalFormatting sqref="D8">
    <cfRule type="containsText" dxfId="706" priority="150" operator="containsText" text="Please select">
      <formula>NOT(ISERROR(SEARCH("Please select",D8)))</formula>
    </cfRule>
  </conditionalFormatting>
  <conditionalFormatting sqref="D9 L9 N9">
    <cfRule type="containsText" dxfId="705" priority="149" operator="containsText" text="Other (specify here)">
      <formula>NOT(ISERROR(SEARCH("Other (specify here)",D9)))</formula>
    </cfRule>
  </conditionalFormatting>
  <conditionalFormatting sqref="D10">
    <cfRule type="containsText" dxfId="704" priority="148" operator="containsText" text="Please select">
      <formula>NOT(ISERROR(SEARCH("Please select",D10)))</formula>
    </cfRule>
  </conditionalFormatting>
  <conditionalFormatting sqref="L11:N11">
    <cfRule type="containsText" dxfId="703" priority="147" operator="containsText" text="Specify here">
      <formula>NOT(ISERROR(SEARCH("Specify here",L11)))</formula>
    </cfRule>
  </conditionalFormatting>
  <conditionalFormatting sqref="D12 L12:N12">
    <cfRule type="containsText" dxfId="702" priority="146" operator="containsText" text="Specify here">
      <formula>NOT(ISERROR(SEARCH("Specify here",D12)))</formula>
    </cfRule>
  </conditionalFormatting>
  <conditionalFormatting sqref="D6 L6:L7">
    <cfRule type="containsText" dxfId="701" priority="145" operator="containsText" text="DD-MM-YYYY">
      <formula>NOT(ISERROR(SEARCH("DD-MM-YYYY",D6)))</formula>
    </cfRule>
  </conditionalFormatting>
  <conditionalFormatting sqref="D13 L13:O13">
    <cfRule type="containsText" dxfId="700" priority="142" operator="containsText" text="Select the observed or expected TRL level in 2020">
      <formula>NOT(ISERROR(SEARCH("Select the observed or expected TRL level in 2020",D13)))</formula>
    </cfRule>
    <cfRule type="containsText" dxfId="699" priority="144" operator="containsText" text="Specify here the observed or expected TRL level in 2020">
      <formula>NOT(ISERROR(SEARCH("Specify here the observed or expected TRL level in 2020",D13)))</formula>
    </cfRule>
  </conditionalFormatting>
  <conditionalFormatting sqref="D14 L14:O14">
    <cfRule type="containsText" dxfId="698" priority="143" operator="containsText" text="Explain here">
      <formula>NOT(ISERROR(SEARCH("Explain here",D14)))</formula>
    </cfRule>
  </conditionalFormatting>
  <conditionalFormatting sqref="D33 D31">
    <cfRule type="containsText" dxfId="697" priority="141" operator="containsText" text="Please select">
      <formula>NOT(ISERROR(SEARCH("Please select",D31)))</formula>
    </cfRule>
  </conditionalFormatting>
  <conditionalFormatting sqref="D31 L31:O31">
    <cfRule type="containsText" dxfId="696" priority="140" operator="containsText" text="Specify here">
      <formula>NOT(ISERROR(SEARCH("Specify here",D31)))</formula>
    </cfRule>
  </conditionalFormatting>
  <conditionalFormatting sqref="L29:O29 L28">
    <cfRule type="containsText" dxfId="695" priority="139" operator="containsText" text="Specify here">
      <formula>NOT(ISERROR(SEARCH("Specify here",L28)))</formula>
    </cfRule>
  </conditionalFormatting>
  <conditionalFormatting sqref="L27:O27 L29:O29 L28">
    <cfRule type="containsText" dxfId="694" priority="138" operator="containsText" text="Specify here">
      <formula>NOT(ISERROR(SEARCH("Specify here",L27)))</formula>
    </cfRule>
  </conditionalFormatting>
  <conditionalFormatting sqref="L32:O32">
    <cfRule type="containsText" dxfId="693" priority="137" operator="containsText" text="Specify here">
      <formula>NOT(ISERROR(SEARCH("Specify here",L32)))</formula>
    </cfRule>
  </conditionalFormatting>
  <conditionalFormatting sqref="D34 L34:O34">
    <cfRule type="containsText" dxfId="692" priority="136" operator="containsText" text="Explain here (e.g. other technical dimensions, region covered for potential such as NL or EU)">
      <formula>NOT(ISERROR(SEARCH("Explain here (e.g. other technical dimensions, region covered for potential such as NL or EU)",D34)))</formula>
    </cfRule>
  </conditionalFormatting>
  <conditionalFormatting sqref="L5">
    <cfRule type="containsText" dxfId="691" priority="135" operator="containsText" text="Specify technology option name here">
      <formula>NOT(ISERROR(SEARCH("Specify technology option name here",L5)))</formula>
    </cfRule>
  </conditionalFormatting>
  <conditionalFormatting sqref="D19">
    <cfRule type="containsText" dxfId="690" priority="134" operator="containsText" text="Select Functional Unit above">
      <formula>NOT(ISERROR(SEARCH("Select Functional Unit above",D19)))</formula>
    </cfRule>
  </conditionalFormatting>
  <conditionalFormatting sqref="D50">
    <cfRule type="containsText" dxfId="689" priority="132" operator="containsText" text="Select">
      <formula>NOT(ISERROR(SEARCH("Select",D50)))</formula>
    </cfRule>
  </conditionalFormatting>
  <conditionalFormatting sqref="D46">
    <cfRule type="containsText" dxfId="688" priority="133" operator="containsText" text="Explain here (e.g. other costs)">
      <formula>NOT(ISERROR(SEARCH("Explain here (e.g. other costs)",D46)))</formula>
    </cfRule>
  </conditionalFormatting>
  <conditionalFormatting sqref="D72">
    <cfRule type="containsText" dxfId="687" priority="123" operator="containsText" text="Select">
      <formula>NOT(ISERROR(SEARCH("Select",D72)))</formula>
    </cfRule>
  </conditionalFormatting>
  <conditionalFormatting sqref="D74">
    <cfRule type="containsText" dxfId="686" priority="122" operator="containsText" text="Select">
      <formula>NOT(ISERROR(SEARCH("Select",D74)))</formula>
    </cfRule>
  </conditionalFormatting>
  <conditionalFormatting sqref="D52">
    <cfRule type="containsText" dxfId="685" priority="131" operator="containsText" text="Select">
      <formula>NOT(ISERROR(SEARCH("Select",D52)))</formula>
    </cfRule>
  </conditionalFormatting>
  <conditionalFormatting sqref="D76">
    <cfRule type="containsText" dxfId="684" priority="121" operator="containsText" text="Select">
      <formula>NOT(ISERROR(SEARCH("Select",D76)))</formula>
    </cfRule>
  </conditionalFormatting>
  <conditionalFormatting sqref="D54">
    <cfRule type="containsText" dxfId="683" priority="130" operator="containsText" text="Select">
      <formula>NOT(ISERROR(SEARCH("Select",D54)))</formula>
    </cfRule>
  </conditionalFormatting>
  <conditionalFormatting sqref="D56">
    <cfRule type="containsText" dxfId="682" priority="129" operator="containsText" text="Select">
      <formula>NOT(ISERROR(SEARCH("Select",D56)))</formula>
    </cfRule>
  </conditionalFormatting>
  <conditionalFormatting sqref="F50:F57">
    <cfRule type="containsText" dxfId="681" priority="128" operator="containsText" text="Please select">
      <formula>NOT(ISERROR(SEARCH("Please select",F50)))</formula>
    </cfRule>
  </conditionalFormatting>
  <conditionalFormatting sqref="D58">
    <cfRule type="containsText" dxfId="680" priority="127" operator="containsText" text="Explain here (e.g. flexible in and out)">
      <formula>NOT(ISERROR(SEARCH("Explain here (e.g. flexible in and out)",D58)))</formula>
    </cfRule>
  </conditionalFormatting>
  <conditionalFormatting sqref="D62">
    <cfRule type="containsText" dxfId="679" priority="126" operator="containsText" text="Select">
      <formula>NOT(ISERROR(SEARCH("Select",D62)))</formula>
    </cfRule>
  </conditionalFormatting>
  <conditionalFormatting sqref="D66">
    <cfRule type="containsText" dxfId="678" priority="125" operator="containsText" text="Explain here">
      <formula>NOT(ISERROR(SEARCH("Explain here",D66)))</formula>
    </cfRule>
  </conditionalFormatting>
  <conditionalFormatting sqref="D70">
    <cfRule type="containsText" dxfId="677" priority="124" operator="containsText" text="Select">
      <formula>NOT(ISERROR(SEARCH("Select",D70)))</formula>
    </cfRule>
  </conditionalFormatting>
  <conditionalFormatting sqref="F70:F77">
    <cfRule type="containsText" dxfId="676" priority="120" operator="containsText" text="Please select">
      <formula>NOT(ISERROR(SEARCH("Please select",F70)))</formula>
    </cfRule>
  </conditionalFormatting>
  <conditionalFormatting sqref="D78">
    <cfRule type="containsText" dxfId="675" priority="119" operator="containsText" text="Explain here">
      <formula>NOT(ISERROR(SEARCH("Explain here",D78)))</formula>
    </cfRule>
  </conditionalFormatting>
  <conditionalFormatting sqref="D82">
    <cfRule type="containsText" dxfId="674" priority="118" operator="containsText" text="Specify here">
      <formula>NOT(ISERROR(SEARCH("Specify here",D82)))</formula>
    </cfRule>
  </conditionalFormatting>
  <conditionalFormatting sqref="B92 B97 B94:B95 B99:B100 B102">
    <cfRule type="containsText" dxfId="673" priority="117" operator="containsText" text="Specify data sources and references here">
      <formula>NOT(ISERROR(SEARCH("Specify data sources and references here",B92)))</formula>
    </cfRule>
  </conditionalFormatting>
  <conditionalFormatting sqref="D27">
    <cfRule type="containsText" dxfId="672" priority="116" operator="containsText" text="Specify here (if not specified, value will be 1)">
      <formula>NOT(ISERROR(SEARCH("Specify here (if not specified, value will be 1)",D27)))</formula>
    </cfRule>
  </conditionalFormatting>
  <conditionalFormatting sqref="D32">
    <cfRule type="containsText" dxfId="671" priority="115" operator="containsText" text="Please select">
      <formula>NOT(ISERROR(SEARCH("Please select",D32)))</formula>
    </cfRule>
  </conditionalFormatting>
  <conditionalFormatting sqref="D32">
    <cfRule type="containsText" dxfId="670" priority="114" operator="containsText" text="Specify here">
      <formula>NOT(ISERROR(SEARCH("Specify here",D32)))</formula>
    </cfRule>
  </conditionalFormatting>
  <conditionalFormatting sqref="H41:K41 H43:K43 H45:K45 H39:K39">
    <cfRule type="containsText" dxfId="669" priority="113" operator="containsText" text="Reference">
      <formula>NOT(ISERROR(SEARCH("Reference",H39)))</formula>
    </cfRule>
  </conditionalFormatting>
  <conditionalFormatting sqref="L41:P41 O43:P43 M45:P45 O39:P39">
    <cfRule type="containsText" dxfId="668" priority="112" operator="containsText" text="Reference">
      <formula>NOT(ISERROR(SEARCH("Reference",L39)))</formula>
    </cfRule>
  </conditionalFormatting>
  <conditionalFormatting sqref="Q41:U41 T43:U43 R45:U45 T39:U39">
    <cfRule type="containsText" dxfId="667" priority="111" operator="containsText" text="Reference">
      <formula>NOT(ISERROR(SEARCH("Reference",Q39)))</formula>
    </cfRule>
  </conditionalFormatting>
  <conditionalFormatting sqref="E38">
    <cfRule type="containsText" dxfId="666" priority="110" operator="containsText" text="Please select 'Functional Unit' above">
      <formula>NOT(ISERROR(SEARCH("Please select 'Functional Unit' above",E38)))</formula>
    </cfRule>
  </conditionalFormatting>
  <conditionalFormatting sqref="H53:K53 H55:K55 H57:K57 H51:K51">
    <cfRule type="containsText" dxfId="665" priority="109" operator="containsText" text="Reference">
      <formula>NOT(ISERROR(SEARCH("Reference",H51)))</formula>
    </cfRule>
  </conditionalFormatting>
  <conditionalFormatting sqref="M53:P53 M55:P55 M57:P57 M51:P51">
    <cfRule type="containsText" dxfId="664" priority="108" operator="containsText" text="Reference">
      <formula>NOT(ISERROR(SEARCH("Reference",M51)))</formula>
    </cfRule>
  </conditionalFormatting>
  <conditionalFormatting sqref="R53:U53 R55:U55 R57:U57 R51:U51">
    <cfRule type="containsText" dxfId="663" priority="107" operator="containsText" text="Reference">
      <formula>NOT(ISERROR(SEARCH("Reference",R51)))</formula>
    </cfRule>
  </conditionalFormatting>
  <conditionalFormatting sqref="H73:K73 H75:K75 H77:K77 H71:K71">
    <cfRule type="containsText" dxfId="662" priority="106" operator="containsText" text="Reference">
      <formula>NOT(ISERROR(SEARCH("Reference",H71)))</formula>
    </cfRule>
  </conditionalFormatting>
  <conditionalFormatting sqref="M73:P73 M75:P75 M77:P77 M71:P71">
    <cfRule type="containsText" dxfId="661" priority="105" operator="containsText" text="Reference">
      <formula>NOT(ISERROR(SEARCH("Reference",M71)))</formula>
    </cfRule>
  </conditionalFormatting>
  <conditionalFormatting sqref="R73:U73 R75:U75 R77:U77 R71:U71">
    <cfRule type="containsText" dxfId="660" priority="104" operator="containsText" text="Reference">
      <formula>NOT(ISERROR(SEARCH("Reference",R71)))</formula>
    </cfRule>
  </conditionalFormatting>
  <conditionalFormatting sqref="G65:K65 H63:K63">
    <cfRule type="containsText" dxfId="659" priority="103" operator="containsText" text="Reference">
      <formula>NOT(ISERROR(SEARCH("Reference",G63)))</formula>
    </cfRule>
  </conditionalFormatting>
  <conditionalFormatting sqref="L65:P65 M63:P63">
    <cfRule type="containsText" dxfId="658" priority="102" operator="containsText" text="Reference">
      <formula>NOT(ISERROR(SEARCH("Reference",L63)))</formula>
    </cfRule>
  </conditionalFormatting>
  <conditionalFormatting sqref="Q65:U65 R63:U63">
    <cfRule type="containsText" dxfId="657" priority="101" operator="containsText" text="Reference">
      <formula>NOT(ISERROR(SEARCH("Reference",Q63)))</formula>
    </cfRule>
  </conditionalFormatting>
  <conditionalFormatting sqref="H83:K83">
    <cfRule type="containsText" dxfId="656" priority="100" operator="containsText" text="Reference">
      <formula>NOT(ISERROR(SEARCH("Reference",H83)))</formula>
    </cfRule>
  </conditionalFormatting>
  <conditionalFormatting sqref="M83:P83">
    <cfRule type="containsText" dxfId="655" priority="99" operator="containsText" text="Reference">
      <formula>NOT(ISERROR(SEARCH("Reference",M83)))</formula>
    </cfRule>
  </conditionalFormatting>
  <conditionalFormatting sqref="R83:U83">
    <cfRule type="containsText" dxfId="654" priority="98" operator="containsText" text="Reference">
      <formula>NOT(ISERROR(SEARCH("Reference",R83)))</formula>
    </cfRule>
  </conditionalFormatting>
  <conditionalFormatting sqref="D5">
    <cfRule type="containsText" dxfId="653" priority="97" operator="containsText" text="Please select">
      <formula>NOT(ISERROR(SEARCH("Please select",D5)))</formula>
    </cfRule>
  </conditionalFormatting>
  <conditionalFormatting sqref="D5">
    <cfRule type="containsText" dxfId="652" priority="96" operator="containsText" text="Specify here">
      <formula>NOT(ISERROR(SEARCH("Specify here",D5)))</formula>
    </cfRule>
  </conditionalFormatting>
  <conditionalFormatting sqref="D11">
    <cfRule type="containsText" dxfId="651" priority="95" operator="containsText" text="Please select">
      <formula>NOT(ISERROR(SEARCH("Please select",D11)))</formula>
    </cfRule>
  </conditionalFormatting>
  <conditionalFormatting sqref="D16">
    <cfRule type="containsText" dxfId="650" priority="93" operator="containsText" text="Please select">
      <formula>NOT(ISERROR(SEARCH("Please select",D16)))</formula>
    </cfRule>
    <cfRule type="containsText" dxfId="649" priority="94" operator="containsText" text="Please select 'Functional Unit' above">
      <formula>NOT(ISERROR(SEARCH("Please select 'Functional Unit' above",D16)))</formula>
    </cfRule>
  </conditionalFormatting>
  <conditionalFormatting sqref="D29">
    <cfRule type="containsText" dxfId="648" priority="92" operator="containsText" text="Please select">
      <formula>NOT(ISERROR(SEARCH("Please select",D29)))</formula>
    </cfRule>
  </conditionalFormatting>
  <conditionalFormatting sqref="E40 E42 E44">
    <cfRule type="containsText" dxfId="647" priority="91" operator="containsText" text="Please select 'Functional Unit' above">
      <formula>NOT(ISERROR(SEARCH("Please select 'Functional Unit' above",E40)))</formula>
    </cfRule>
  </conditionalFormatting>
  <conditionalFormatting sqref="G53 G55 G57 G51">
    <cfRule type="containsText" dxfId="646" priority="90" operator="containsText" text="Reference">
      <formula>NOT(ISERROR(SEARCH("Reference",G51)))</formula>
    </cfRule>
  </conditionalFormatting>
  <conditionalFormatting sqref="L53 L55 L57">
    <cfRule type="containsText" dxfId="645" priority="89" operator="containsText" text="Reference">
      <formula>NOT(ISERROR(SEARCH("Reference",L53)))</formula>
    </cfRule>
  </conditionalFormatting>
  <conditionalFormatting sqref="Q53 Q55 Q57">
    <cfRule type="containsText" dxfId="644" priority="88" operator="containsText" text="Reference">
      <formula>NOT(ISERROR(SEARCH("Reference",Q53)))</formula>
    </cfRule>
  </conditionalFormatting>
  <conditionalFormatting sqref="D64">
    <cfRule type="containsText" dxfId="643" priority="87" operator="containsText" text="Select">
      <formula>NOT(ISERROR(SEARCH("Select",D64)))</formula>
    </cfRule>
  </conditionalFormatting>
  <conditionalFormatting sqref="D62:F65">
    <cfRule type="containsText" dxfId="642" priority="86" operator="containsText" text="Specify here">
      <formula>NOT(ISERROR(SEARCH("Specify here",D62)))</formula>
    </cfRule>
  </conditionalFormatting>
  <conditionalFormatting sqref="G63">
    <cfRule type="containsText" dxfId="641" priority="85" operator="containsText" text="Reference">
      <formula>NOT(ISERROR(SEARCH("Reference",G63)))</formula>
    </cfRule>
  </conditionalFormatting>
  <conditionalFormatting sqref="L63">
    <cfRule type="containsText" dxfId="640" priority="84" operator="containsText" text="Reference">
      <formula>NOT(ISERROR(SEARCH("Reference",L63)))</formula>
    </cfRule>
  </conditionalFormatting>
  <conditionalFormatting sqref="Q63">
    <cfRule type="containsText" dxfId="639" priority="83" operator="containsText" text="Reference">
      <formula>NOT(ISERROR(SEARCH("Reference",Q63)))</formula>
    </cfRule>
  </conditionalFormatting>
  <conditionalFormatting sqref="G73 G75 G77 G71">
    <cfRule type="containsText" dxfId="638" priority="82" operator="containsText" text="Reference">
      <formula>NOT(ISERROR(SEARCH("Reference",G71)))</formula>
    </cfRule>
  </conditionalFormatting>
  <conditionalFormatting sqref="L73 L75 L77 L71">
    <cfRule type="containsText" dxfId="637" priority="81" operator="containsText" text="Reference">
      <formula>NOT(ISERROR(SEARCH("Reference",L71)))</formula>
    </cfRule>
  </conditionalFormatting>
  <conditionalFormatting sqref="Q73 Q75 Q77 Q71">
    <cfRule type="containsText" dxfId="636" priority="80" operator="containsText" text="Reference">
      <formula>NOT(ISERROR(SEARCH("Reference",Q71)))</formula>
    </cfRule>
  </conditionalFormatting>
  <conditionalFormatting sqref="B93 B96 B98 B101">
    <cfRule type="containsText" dxfId="635" priority="79" operator="containsText" text="Specify data sources and references here">
      <formula>NOT(ISERROR(SEARCH("Specify data sources and references here",B93)))</formula>
    </cfRule>
  </conditionalFormatting>
  <conditionalFormatting sqref="C103:U105">
    <cfRule type="containsText" dxfId="634" priority="78" operator="containsText" text="Add other sources here">
      <formula>NOT(ISERROR(SEARCH("Add other sources here",C103)))</formula>
    </cfRule>
  </conditionalFormatting>
  <conditionalFormatting sqref="D22">
    <cfRule type="containsText" dxfId="633" priority="77" operator="containsText" text="Please select the region">
      <formula>NOT(ISERROR(SEARCH("Please select the region",D22)))</formula>
    </cfRule>
  </conditionalFormatting>
  <conditionalFormatting sqref="D25">
    <cfRule type="containsText" dxfId="632" priority="76" operator="containsText" text="Specify here the market">
      <formula>NOT(ISERROR(SEARCH("Specify here the market",D25)))</formula>
    </cfRule>
  </conditionalFormatting>
  <conditionalFormatting sqref="G20:K20">
    <cfRule type="containsText" dxfId="631" priority="75" operator="containsText" text="Reference">
      <formula>NOT(ISERROR(SEARCH("Reference",G20)))</formula>
    </cfRule>
  </conditionalFormatting>
  <conditionalFormatting sqref="G24:K24">
    <cfRule type="containsText" dxfId="630" priority="74" operator="containsText" text="Reference">
      <formula>NOT(ISERROR(SEARCH("Reference",G24)))</formula>
    </cfRule>
  </conditionalFormatting>
  <conditionalFormatting sqref="G26:K26">
    <cfRule type="containsText" dxfId="629" priority="73" operator="containsText" text="Reference">
      <formula>NOT(ISERROR(SEARCH("Reference",G26)))</formula>
    </cfRule>
  </conditionalFormatting>
  <conditionalFormatting sqref="H41:U41 H43:K43 H45:K45 G51:K51 G53:U53 G55:U55 G57:U57 G63:U63 G65:U65 G71:U71 G73:U73 G75:U75 G77:U77 H83:K83 M83:P83 R83:U83 M51:P51 R51:U51 H39:K39 O43:P43 T43:U43 M45:P45 R45:U45 O39:P39 T39:U39">
    <cfRule type="containsText" dxfId="628" priority="72" operator="containsText" text="Reference">
      <formula>NOT(ISERROR(SEARCH("Reference",G39)))</formula>
    </cfRule>
  </conditionalFormatting>
  <conditionalFormatting sqref="L26:P26 L24 N24:P24">
    <cfRule type="containsText" dxfId="627" priority="71" operator="containsText" text="Reference">
      <formula>NOT(ISERROR(SEARCH("Reference",L24)))</formula>
    </cfRule>
  </conditionalFormatting>
  <conditionalFormatting sqref="Q26:U26 U24">
    <cfRule type="containsText" dxfId="626" priority="70" operator="containsText" text="Reference">
      <formula>NOT(ISERROR(SEARCH("Reference",Q24)))</formula>
    </cfRule>
  </conditionalFormatting>
  <conditionalFormatting sqref="L24 L26:U26 U24 N24:P24">
    <cfRule type="containsText" dxfId="625" priority="69" operator="containsText" text="Reference">
      <formula>NOT(ISERROR(SEARCH("Reference",L24)))</formula>
    </cfRule>
  </conditionalFormatting>
  <conditionalFormatting sqref="D30">
    <cfRule type="containsText" dxfId="624" priority="68" operator="containsText" text="Please select">
      <formula>NOT(ISERROR(SEARCH("Please select",D30)))</formula>
    </cfRule>
  </conditionalFormatting>
  <conditionalFormatting sqref="D30">
    <cfRule type="containsText" dxfId="623" priority="67" operator="containsText" text="Specify here">
      <formula>NOT(ISERROR(SEARCH("Specify here",D30)))</formula>
    </cfRule>
  </conditionalFormatting>
  <conditionalFormatting sqref="H85:K85 M85:P85 R85:U85">
    <cfRule type="containsText" dxfId="622" priority="63" operator="containsText" text="Reference">
      <formula>NOT(ISERROR(SEARCH("Reference",H85)))</formula>
    </cfRule>
  </conditionalFormatting>
  <conditionalFormatting sqref="H87:K87 M87:P87 R87:U87">
    <cfRule type="containsText" dxfId="621" priority="59" operator="containsText" text="Reference">
      <formula>NOT(ISERROR(SEARCH("Reference",H87)))</formula>
    </cfRule>
  </conditionalFormatting>
  <conditionalFormatting sqref="H89:K89 M89:P89 R89:U89">
    <cfRule type="containsText" dxfId="620" priority="55" operator="containsText" text="Reference">
      <formula>NOT(ISERROR(SEARCH("Reference",H89)))</formula>
    </cfRule>
  </conditionalFormatting>
  <conditionalFormatting sqref="H85:K85">
    <cfRule type="containsText" dxfId="619" priority="66" operator="containsText" text="Reference">
      <formula>NOT(ISERROR(SEARCH("Reference",H85)))</formula>
    </cfRule>
  </conditionalFormatting>
  <conditionalFormatting sqref="M85:P85">
    <cfRule type="containsText" dxfId="618" priority="65" operator="containsText" text="Reference">
      <formula>NOT(ISERROR(SEARCH("Reference",M85)))</formula>
    </cfRule>
  </conditionalFormatting>
  <conditionalFormatting sqref="R85:U85">
    <cfRule type="containsText" dxfId="617" priority="64" operator="containsText" text="Reference">
      <formula>NOT(ISERROR(SEARCH("Reference",R85)))</formula>
    </cfRule>
  </conditionalFormatting>
  <conditionalFormatting sqref="H87:K87">
    <cfRule type="containsText" dxfId="616" priority="62" operator="containsText" text="Reference">
      <formula>NOT(ISERROR(SEARCH("Reference",H87)))</formula>
    </cfRule>
  </conditionalFormatting>
  <conditionalFormatting sqref="M87:P87">
    <cfRule type="containsText" dxfId="615" priority="61" operator="containsText" text="Reference">
      <formula>NOT(ISERROR(SEARCH("Reference",M87)))</formula>
    </cfRule>
  </conditionalFormatting>
  <conditionalFormatting sqref="R87:U87">
    <cfRule type="containsText" dxfId="614" priority="60" operator="containsText" text="Reference">
      <formula>NOT(ISERROR(SEARCH("Reference",R87)))</formula>
    </cfRule>
  </conditionalFormatting>
  <conditionalFormatting sqref="H89:K89">
    <cfRule type="containsText" dxfId="613" priority="58" operator="containsText" text="Reference">
      <formula>NOT(ISERROR(SEARCH("Reference",H89)))</formula>
    </cfRule>
  </conditionalFormatting>
  <conditionalFormatting sqref="M89:P89">
    <cfRule type="containsText" dxfId="612" priority="57" operator="containsText" text="Reference">
      <formula>NOT(ISERROR(SEARCH("Reference",M89)))</formula>
    </cfRule>
  </conditionalFormatting>
  <conditionalFormatting sqref="R89:U89">
    <cfRule type="containsText" dxfId="611" priority="56" operator="containsText" text="Reference">
      <formula>NOT(ISERROR(SEARCH("Reference",R89)))</formula>
    </cfRule>
  </conditionalFormatting>
  <conditionalFormatting sqref="B82">
    <cfRule type="containsText" dxfId="610" priority="54" operator="containsText" text="Add here">
      <formula>NOT(ISERROR(SEARCH("Add here",B82)))</formula>
    </cfRule>
  </conditionalFormatting>
  <conditionalFormatting sqref="B84">
    <cfRule type="containsText" dxfId="609" priority="53" operator="containsText" text="Add here">
      <formula>NOT(ISERROR(SEARCH("Add here",B84)))</formula>
    </cfRule>
  </conditionalFormatting>
  <conditionalFormatting sqref="B86">
    <cfRule type="containsText" dxfId="608" priority="52" operator="containsText" text="Add here">
      <formula>NOT(ISERROR(SEARCH("Add here",B86)))</formula>
    </cfRule>
  </conditionalFormatting>
  <conditionalFormatting sqref="B88">
    <cfRule type="containsText" dxfId="607" priority="51" operator="containsText" text="Add here">
      <formula>NOT(ISERROR(SEARCH("Add here",B88)))</formula>
    </cfRule>
  </conditionalFormatting>
  <conditionalFormatting sqref="G85 G87 G89 G83">
    <cfRule type="containsText" dxfId="606" priority="50" operator="containsText" text="Reference">
      <formula>NOT(ISERROR(SEARCH("Reference",G83)))</formula>
    </cfRule>
  </conditionalFormatting>
  <conditionalFormatting sqref="G83 G85 G87 G89">
    <cfRule type="containsText" dxfId="605" priority="49" operator="containsText" text="Reference">
      <formula>NOT(ISERROR(SEARCH("Reference",G83)))</formula>
    </cfRule>
  </conditionalFormatting>
  <conditionalFormatting sqref="L85 L87 L89 L83">
    <cfRule type="containsText" dxfId="604" priority="48" operator="containsText" text="Reference">
      <formula>NOT(ISERROR(SEARCH("Reference",L83)))</formula>
    </cfRule>
  </conditionalFormatting>
  <conditionalFormatting sqref="L83 L85 L87 L89">
    <cfRule type="containsText" dxfId="603" priority="47" operator="containsText" text="Reference">
      <formula>NOT(ISERROR(SEARCH("Reference",L83)))</formula>
    </cfRule>
  </conditionalFormatting>
  <conditionalFormatting sqref="Q85 Q87 Q89 Q83">
    <cfRule type="containsText" dxfId="602" priority="46" operator="containsText" text="Reference">
      <formula>NOT(ISERROR(SEARCH("Reference",Q83)))</formula>
    </cfRule>
  </conditionalFormatting>
  <conditionalFormatting sqref="Q83 Q85 Q87 Q89">
    <cfRule type="containsText" dxfId="601" priority="45" operator="containsText" text="Reference">
      <formula>NOT(ISERROR(SEARCH("Reference",Q83)))</formula>
    </cfRule>
  </conditionalFormatting>
  <conditionalFormatting sqref="D90">
    <cfRule type="containsText" dxfId="600" priority="44" operator="containsText" text="Explain here">
      <formula>NOT(ISERROR(SEARCH("Explain here",D90)))</formula>
    </cfRule>
  </conditionalFormatting>
  <conditionalFormatting sqref="D84">
    <cfRule type="containsText" dxfId="599" priority="43" operator="containsText" text="Specify here">
      <formula>NOT(ISERROR(SEARCH("Specify here",D84)))</formula>
    </cfRule>
  </conditionalFormatting>
  <conditionalFormatting sqref="D86">
    <cfRule type="containsText" dxfId="598" priority="42" operator="containsText" text="Specify here">
      <formula>NOT(ISERROR(SEARCH("Specify here",D86)))</formula>
    </cfRule>
  </conditionalFormatting>
  <conditionalFormatting sqref="D88">
    <cfRule type="containsText" dxfId="597" priority="41" operator="containsText" text="Specify here">
      <formula>NOT(ISERROR(SEARCH("Specify here",D88)))</formula>
    </cfRule>
  </conditionalFormatting>
  <conditionalFormatting sqref="E42:F43">
    <cfRule type="containsText" dxfId="596" priority="40" operator="containsText" text="Please select">
      <formula>NOT(ISERROR(SEARCH("Please select",E42)))</formula>
    </cfRule>
  </conditionalFormatting>
  <conditionalFormatting sqref="F22">
    <cfRule type="containsText" dxfId="595" priority="39" operator="containsText" text="Please select">
      <formula>NOT(ISERROR(SEARCH("Please select",F22)))</formula>
    </cfRule>
  </conditionalFormatting>
  <conditionalFormatting sqref="F25">
    <cfRule type="containsText" dxfId="594" priority="38" operator="containsText" text="Select Functional Unit above">
      <formula>NOT(ISERROR(SEARCH("Select Functional Unit above",F25)))</formula>
    </cfRule>
  </conditionalFormatting>
  <conditionalFormatting sqref="E44:F45">
    <cfRule type="cellIs" dxfId="593" priority="37" operator="equal">
      <formula>"Please select based on chosen Functional Unit"</formula>
    </cfRule>
  </conditionalFormatting>
  <conditionalFormatting sqref="D7">
    <cfRule type="containsText" dxfId="592" priority="36" operator="containsText" text="Please select">
      <formula>NOT(ISERROR(SEARCH("Please select",D7)))</formula>
    </cfRule>
  </conditionalFormatting>
  <conditionalFormatting sqref="D7">
    <cfRule type="containsText" dxfId="591" priority="35" operator="containsText" text="Specify here">
      <formula>NOT(ISERROR(SEARCH("Specify here",D7)))</formula>
    </cfRule>
  </conditionalFormatting>
  <conditionalFormatting sqref="R24:U24">
    <cfRule type="containsText" dxfId="590" priority="34" operator="containsText" text="Reference">
      <formula>NOT(ISERROR(SEARCH("Reference",R24)))</formula>
    </cfRule>
  </conditionalFormatting>
  <conditionalFormatting sqref="G41 G43 G45 G39:I39">
    <cfRule type="containsText" dxfId="589" priority="33" operator="containsText" text="Reference">
      <formula>NOT(ISERROR(SEARCH("Reference",G39)))</formula>
    </cfRule>
  </conditionalFormatting>
  <conditionalFormatting sqref="G43 G45 G41 G39:I39">
    <cfRule type="containsText" dxfId="588" priority="32" operator="containsText" text="Reference">
      <formula>NOT(ISERROR(SEARCH("Reference",G39)))</formula>
    </cfRule>
  </conditionalFormatting>
  <conditionalFormatting sqref="C92:U92">
    <cfRule type="containsText" dxfId="587" priority="31" operator="containsText" text="Specify complete references and data sources used here">
      <formula>NOT(ISERROR(SEARCH("Specify complete references and data sources used here",C92)))</formula>
    </cfRule>
  </conditionalFormatting>
  <conditionalFormatting sqref="L51">
    <cfRule type="containsText" dxfId="586" priority="30" operator="containsText" text="Reference">
      <formula>NOT(ISERROR(SEARCH("Reference",L51)))</formula>
    </cfRule>
  </conditionalFormatting>
  <conditionalFormatting sqref="L51">
    <cfRule type="containsText" dxfId="585" priority="29" operator="containsText" text="Reference">
      <formula>NOT(ISERROR(SEARCH("Reference",L51)))</formula>
    </cfRule>
  </conditionalFormatting>
  <conditionalFormatting sqref="Q51">
    <cfRule type="containsText" dxfId="584" priority="28" operator="containsText" text="Reference">
      <formula>NOT(ISERROR(SEARCH("Reference",Q51)))</formula>
    </cfRule>
  </conditionalFormatting>
  <conditionalFormatting sqref="Q51">
    <cfRule type="containsText" dxfId="583" priority="27" operator="containsText" text="Reference">
      <formula>NOT(ISERROR(SEARCH("Reference",Q51)))</formula>
    </cfRule>
  </conditionalFormatting>
  <conditionalFormatting sqref="H39:I39">
    <cfRule type="containsText" dxfId="582" priority="26" operator="containsText" text="Reference">
      <formula>NOT(ISERROR(SEARCH("Reference",H39)))</formula>
    </cfRule>
  </conditionalFormatting>
  <conditionalFormatting sqref="L45">
    <cfRule type="containsText" dxfId="581" priority="25" operator="containsText" text="Reference">
      <formula>NOT(ISERROR(SEARCH("Reference",L45)))</formula>
    </cfRule>
  </conditionalFormatting>
  <conditionalFormatting sqref="L45">
    <cfRule type="containsText" dxfId="580" priority="24" operator="containsText" text="Reference">
      <formula>NOT(ISERROR(SEARCH("Reference",L45)))</formula>
    </cfRule>
  </conditionalFormatting>
  <conditionalFormatting sqref="Q45">
    <cfRule type="containsText" dxfId="579" priority="23" operator="containsText" text="Reference">
      <formula>NOT(ISERROR(SEARCH("Reference",Q45)))</formula>
    </cfRule>
  </conditionalFormatting>
  <conditionalFormatting sqref="Q45">
    <cfRule type="containsText" dxfId="578" priority="22" operator="containsText" text="Reference">
      <formula>NOT(ISERROR(SEARCH("Reference",Q45)))</formula>
    </cfRule>
  </conditionalFormatting>
  <conditionalFormatting sqref="L27">
    <cfRule type="containsText" dxfId="577" priority="21" operator="containsText" text="Specify here">
      <formula>NOT(ISERROR(SEARCH("Specify here",L27)))</formula>
    </cfRule>
  </conditionalFormatting>
  <conditionalFormatting sqref="M24">
    <cfRule type="containsText" dxfId="576" priority="20" operator="containsText" text="Reference">
      <formula>NOT(ISERROR(SEARCH("Reference",M24)))</formula>
    </cfRule>
  </conditionalFormatting>
  <conditionalFormatting sqref="M24">
    <cfRule type="containsText" dxfId="575" priority="19" operator="containsText" text="Reference">
      <formula>NOT(ISERROR(SEARCH("Reference",M24)))</formula>
    </cfRule>
  </conditionalFormatting>
  <conditionalFormatting sqref="D28">
    <cfRule type="containsText" dxfId="574" priority="18" operator="containsText" text="Please select">
      <formula>NOT(ISERROR(SEARCH("Please select",D28)))</formula>
    </cfRule>
  </conditionalFormatting>
  <conditionalFormatting sqref="D28">
    <cfRule type="containsText" dxfId="573" priority="17" operator="containsText" text="Specify here">
      <formula>NOT(ISERROR(SEARCH("Specify here",D28)))</formula>
    </cfRule>
  </conditionalFormatting>
  <conditionalFormatting sqref="M28:O28">
    <cfRule type="containsText" dxfId="572" priority="16" operator="containsText" text="Specify here">
      <formula>NOT(ISERROR(SEARCH("Specify here",M28)))</formula>
    </cfRule>
  </conditionalFormatting>
  <conditionalFormatting sqref="M28:O28">
    <cfRule type="containsText" dxfId="571" priority="15" operator="containsText" text="Specify here">
      <formula>NOT(ISERROR(SEARCH("Specify here",M28)))</formula>
    </cfRule>
  </conditionalFormatting>
  <conditionalFormatting sqref="L39:N39">
    <cfRule type="containsText" dxfId="570" priority="14" operator="containsText" text="Reference">
      <formula>NOT(ISERROR(SEARCH("Reference",L39)))</formula>
    </cfRule>
  </conditionalFormatting>
  <conditionalFormatting sqref="L39:N39">
    <cfRule type="containsText" dxfId="569" priority="13" operator="containsText" text="Reference">
      <formula>NOT(ISERROR(SEARCH("Reference",L39)))</formula>
    </cfRule>
  </conditionalFormatting>
  <conditionalFormatting sqref="Q39:S39">
    <cfRule type="containsText" dxfId="568" priority="12" operator="containsText" text="Reference">
      <formula>NOT(ISERROR(SEARCH("Reference",Q39)))</formula>
    </cfRule>
  </conditionalFormatting>
  <conditionalFormatting sqref="Q39:S39">
    <cfRule type="containsText" dxfId="567" priority="11" operator="containsText" text="Reference">
      <formula>NOT(ISERROR(SEARCH("Reference",Q39)))</formula>
    </cfRule>
  </conditionalFormatting>
  <conditionalFormatting sqref="L43:N43">
    <cfRule type="containsText" dxfId="566" priority="10" operator="containsText" text="Reference">
      <formula>NOT(ISERROR(SEARCH("Reference",L43)))</formula>
    </cfRule>
  </conditionalFormatting>
  <conditionalFormatting sqref="L43:N43">
    <cfRule type="containsText" dxfId="565" priority="9" operator="containsText" text="Reference">
      <formula>NOT(ISERROR(SEARCH("Reference",L43)))</formula>
    </cfRule>
  </conditionalFormatting>
  <conditionalFormatting sqref="Q43:S43">
    <cfRule type="containsText" dxfId="564" priority="8" operator="containsText" text="Reference">
      <formula>NOT(ISERROR(SEARCH("Reference",Q43)))</formula>
    </cfRule>
  </conditionalFormatting>
  <conditionalFormatting sqref="Q43:S43">
    <cfRule type="containsText" dxfId="563" priority="7" operator="containsText" text="Reference">
      <formula>NOT(ISERROR(SEARCH("Reference",Q43)))</formula>
    </cfRule>
  </conditionalFormatting>
  <conditionalFormatting sqref="Q24">
    <cfRule type="containsText" dxfId="562" priority="6" operator="containsText" text="Reference">
      <formula>NOT(ISERROR(SEARCH("Reference",Q24)))</formula>
    </cfRule>
  </conditionalFormatting>
  <conditionalFormatting sqref="B101">
    <cfRule type="containsText" dxfId="561" priority="5" operator="containsText" text="Specify data sources and references here">
      <formula>NOT(ISERROR(SEARCH("Specify data sources and references here",B101)))</formula>
    </cfRule>
  </conditionalFormatting>
  <conditionalFormatting sqref="B100">
    <cfRule type="containsText" dxfId="560" priority="4" operator="containsText" text="Specify data sources and references here">
      <formula>NOT(ISERROR(SEARCH("Specify data sources and references here",B100)))</formula>
    </cfRule>
  </conditionalFormatting>
  <conditionalFormatting sqref="O11">
    <cfRule type="containsText" dxfId="559" priority="3" operator="containsText" text="Specify here">
      <formula>NOT(ISERROR(SEARCH("Specify here",O11)))</formula>
    </cfRule>
  </conditionalFormatting>
  <conditionalFormatting sqref="O12">
    <cfRule type="containsText" dxfId="558" priority="2" operator="containsText" text="Specify here">
      <formula>NOT(ISERROR(SEARCH("Specify here",O12)))</formula>
    </cfRule>
  </conditionalFormatting>
  <conditionalFormatting sqref="O7">
    <cfRule type="containsText" dxfId="557" priority="1" operator="containsText" text="DD-MM-YYYY">
      <formula>NOT(ISERROR(SEARCH("DD-MM-YYYY",O7)))</formula>
    </cfRule>
  </conditionalFormatting>
  <dataValidations count="2">
    <dataValidation type="list" allowBlank="1" showInputMessage="1" showErrorMessage="1" sqref="L33:O33" xr:uid="{95346AB2-3F4C-41A4-9DBD-CAD13A1E2BFD}">
      <formula1>$X$6:$X$9</formula1>
    </dataValidation>
    <dataValidation allowBlank="1" showInputMessage="1" showErrorMessage="1" prompt="More details are found in 'READ ME' tab" sqref="D14" xr:uid="{DAAD03C5-6502-4204-8F7C-82710A01CC26}"/>
  </dataValidations>
  <hyperlinks>
    <hyperlink ref="C108" r:id="rId1" xr:uid="{A00B8660-F394-49C8-8DBB-5C4F0588DF5E}"/>
    <hyperlink ref="C111" r:id="rId2" xr:uid="{88DF4375-277A-4E0D-8532-E3456B792460}"/>
    <hyperlink ref="C114" r:id="rId3" xr:uid="{32B18782-FD68-44BE-B760-ED89031238DA}"/>
    <hyperlink ref="C118" r:id="rId4" xr:uid="{94D5A1BA-F4DA-4793-AE2E-A354D1619648}"/>
    <hyperlink ref="C121" r:id="rId5" xr:uid="{27003604-D59E-49E1-91BC-3727CDE19948}"/>
    <hyperlink ref="C129" r:id="rId6" xr:uid="{21EF3C6E-F3C2-4627-87A6-D96C4CA3CA7C}"/>
  </hyperlinks>
  <pageMargins left="0.7" right="0.7" top="0.75" bottom="0.75" header="0.3" footer="0.3"/>
  <pageSetup paperSize="9" scale="31" orientation="landscape" r:id="rId7"/>
  <drawing r:id="rId8"/>
  <extLst>
    <ext xmlns:x14="http://schemas.microsoft.com/office/spreadsheetml/2009/9/main" uri="{CCE6A557-97BC-4b89-ADB6-D9C93CAAB3DF}">
      <x14:dataValidations xmlns:xm="http://schemas.microsoft.com/office/excel/2006/main" count="14">
        <x14:dataValidation type="list" allowBlank="1" showInputMessage="1" showErrorMessage="1" xr:uid="{AAA9DE9C-5C48-4C6F-A849-30D636929A2D}">
          <x14:formula1>
            <xm:f>List!$L$3:$L$67</xm:f>
          </x14:formula1>
          <xm:sqref>D52:E57</xm:sqref>
        </x14:dataValidation>
        <x14:dataValidation type="list" allowBlank="1" showInputMessage="1" showErrorMessage="1" xr:uid="{860D4AB3-91F0-43B0-B150-62952C6906A8}">
          <x14:formula1>
            <xm:f>List!$L$2:$L$74</xm:f>
          </x14:formula1>
          <xm:sqref>D50:E51</xm:sqref>
        </x14:dataValidation>
        <x14:dataValidation type="list" allowBlank="1" showInputMessage="1" showErrorMessage="1" xr:uid="{F5CAB2AD-4DA9-4140-99B8-D47E9DDB0B88}">
          <x14:formula1>
            <xm:f>List!$Z$15:$Z$16</xm:f>
          </x14:formula1>
          <xm:sqref>D38:D45</xm:sqref>
        </x14:dataValidation>
        <x14:dataValidation type="list" allowBlank="1" showInputMessage="1" showErrorMessage="1" xr:uid="{91FEB5C0-23DF-44DE-AC62-9F5E00286064}">
          <x14:formula1>
            <xm:f>List!$J$3:$J$6</xm:f>
          </x14:formula1>
          <xm:sqref>E44:F45</xm:sqref>
        </x14:dataValidation>
        <x14:dataValidation type="list" allowBlank="1" showInputMessage="1" showErrorMessage="1" xr:uid="{BA6D6351-6D69-472D-8765-BE2CFA9717BE}">
          <x14:formula1>
            <xm:f>List!$B$3:$B$27</xm:f>
          </x14:formula1>
          <xm:sqref>D8:K8</xm:sqref>
        </x14:dataValidation>
        <x14:dataValidation type="list" allowBlank="1" showInputMessage="1" showErrorMessage="1" xr:uid="{B1B95BDA-855E-46EB-A020-076735C3DB6E}">
          <x14:formula1>
            <xm:f>List!$Z$10:$Z$13</xm:f>
          </x14:formula1>
          <xm:sqref>D22:E24</xm:sqref>
        </x14:dataValidation>
        <x14:dataValidation type="list" allowBlank="1" showInputMessage="1" showErrorMessage="1" xr:uid="{E3381E1C-E8F5-403A-B0D2-943C9AF9F658}">
          <x14:formula1>
            <xm:f>List!$R$3:$R$13</xm:f>
          </x14:formula1>
          <xm:sqref>D70:E77</xm:sqref>
        </x14:dataValidation>
        <x14:dataValidation type="list" allowBlank="1" showInputMessage="1" showErrorMessage="1" xr:uid="{AF81927F-E262-4D2F-90B6-55E2C09F4573}">
          <x14:formula1>
            <xm:f>List!$Z$2:$Z$4</xm:f>
          </x14:formula1>
          <xm:sqref>D10:K10</xm:sqref>
        </x14:dataValidation>
        <x14:dataValidation type="list" allowBlank="1" showInputMessage="1" showErrorMessage="1" xr:uid="{80C25450-D757-4EB6-86C8-E220215A6119}">
          <x14:formula1>
            <xm:f>List!$F$3:$F$18</xm:f>
          </x14:formula1>
          <xm:sqref>D16:K17 F22</xm:sqref>
        </x14:dataValidation>
        <x14:dataValidation type="list" allowBlank="1" showInputMessage="1" showErrorMessage="1" xr:uid="{31891F2B-C4B5-49A3-870F-EC00E28C0D60}">
          <x14:formula1>
            <xm:f>List!$H$3:$H$10</xm:f>
          </x14:formula1>
          <xm:sqref>D29</xm:sqref>
        </x14:dataValidation>
        <x14:dataValidation type="list" allowBlank="1" showInputMessage="1" showErrorMessage="1" xr:uid="{4518EB00-4B78-4F0E-ADC8-4B7FF0E87976}">
          <x14:formula1>
            <xm:f>List!$T$3:$T$6</xm:f>
          </x14:formula1>
          <xm:sqref>F70:F77</xm:sqref>
        </x14:dataValidation>
        <x14:dataValidation type="list" allowBlank="1" showInputMessage="1" showErrorMessage="1" xr:uid="{D8877238-2997-4D02-911F-91739EA9AE78}">
          <x14:formula1>
            <xm:f>List!$D$3:$D$17</xm:f>
          </x14:formula1>
          <xm:sqref>D11</xm:sqref>
        </x14:dataValidation>
        <x14:dataValidation type="list" allowBlank="1" showInputMessage="1" showErrorMessage="1" xr:uid="{3CE11E73-F571-4308-9286-1DF7E1CB870F}">
          <x14:formula1>
            <xm:f>List!$Z$6:$Z$8</xm:f>
          </x14:formula1>
          <xm:sqref>D33</xm:sqref>
        </x14:dataValidation>
        <x14:dataValidation type="list" allowBlank="1" showInputMessage="1" showErrorMessage="1" prompt="More details are found in 'READ ME' tab" xr:uid="{E262E7DE-F8E8-4905-B8FF-C6A31303901C}">
          <x14:formula1>
            <xm:f>'READ ME'!$C$26:$C$34</xm:f>
          </x14:formula1>
          <xm:sqref>D13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32AED-10BA-454F-BFAA-1F4989ABEAAE}">
  <sheetPr>
    <tabColor theme="4"/>
  </sheetPr>
  <dimension ref="A1:F22"/>
  <sheetViews>
    <sheetView workbookViewId="0">
      <selection activeCell="D45" sqref="D46:U46"/>
    </sheetView>
  </sheetViews>
  <sheetFormatPr defaultRowHeight="15.75" x14ac:dyDescent="0.25"/>
  <cols>
    <col min="2" max="2" width="27.375" bestFit="1" customWidth="1"/>
    <col min="3" max="3" width="12.625" customWidth="1"/>
    <col min="4" max="4" width="13.375" customWidth="1"/>
    <col min="5" max="5" width="42" bestFit="1" customWidth="1"/>
  </cols>
  <sheetData>
    <row r="1" spans="1:6" x14ac:dyDescent="0.25">
      <c r="A1" t="s">
        <v>597</v>
      </c>
      <c r="B1" s="291">
        <v>44875</v>
      </c>
    </row>
    <row r="3" spans="1:6" ht="16.5" thickBot="1" x14ac:dyDescent="0.3">
      <c r="B3" s="292" t="s">
        <v>240</v>
      </c>
      <c r="C3" s="292" t="s">
        <v>598</v>
      </c>
      <c r="D3" s="292" t="s">
        <v>599</v>
      </c>
      <c r="E3" s="292" t="s">
        <v>600</v>
      </c>
    </row>
    <row r="4" spans="1:6" x14ac:dyDescent="0.25">
      <c r="B4" t="s">
        <v>601</v>
      </c>
      <c r="C4" s="294" t="s">
        <v>542</v>
      </c>
      <c r="D4" s="293">
        <v>10</v>
      </c>
      <c r="E4" s="293" t="s">
        <v>622</v>
      </c>
    </row>
    <row r="5" spans="1:6" x14ac:dyDescent="0.25">
      <c r="B5" t="s">
        <v>602</v>
      </c>
      <c r="C5" t="s">
        <v>136</v>
      </c>
      <c r="D5" t="s">
        <v>400</v>
      </c>
    </row>
    <row r="6" spans="1:6" x14ac:dyDescent="0.25">
      <c r="B6" s="293" t="s">
        <v>623</v>
      </c>
      <c r="C6" s="293" t="s">
        <v>583</v>
      </c>
      <c r="D6" s="293">
        <v>108</v>
      </c>
      <c r="E6" s="293" t="s">
        <v>624</v>
      </c>
    </row>
    <row r="7" spans="1:6" x14ac:dyDescent="0.25">
      <c r="B7" t="s">
        <v>74</v>
      </c>
      <c r="C7" s="293" t="s">
        <v>582</v>
      </c>
      <c r="D7" s="293">
        <v>4735</v>
      </c>
      <c r="E7" t="s">
        <v>603</v>
      </c>
    </row>
    <row r="8" spans="1:6" x14ac:dyDescent="0.25">
      <c r="B8" t="s">
        <v>604</v>
      </c>
      <c r="C8" s="293" t="s">
        <v>480</v>
      </c>
      <c r="D8" s="297">
        <v>20</v>
      </c>
      <c r="E8" t="s">
        <v>603</v>
      </c>
    </row>
    <row r="9" spans="1:6" x14ac:dyDescent="0.25">
      <c r="B9" t="s">
        <v>605</v>
      </c>
      <c r="C9" t="s">
        <v>536</v>
      </c>
      <c r="D9" t="s">
        <v>592</v>
      </c>
      <c r="E9" t="s">
        <v>606</v>
      </c>
      <c r="F9" s="88"/>
    </row>
    <row r="10" spans="1:6" x14ac:dyDescent="0.25">
      <c r="B10" t="s">
        <v>607</v>
      </c>
      <c r="C10" t="s">
        <v>625</v>
      </c>
      <c r="D10" s="234">
        <f>2.27*1000</f>
        <v>2270</v>
      </c>
      <c r="E10" t="s">
        <v>628</v>
      </c>
    </row>
    <row r="11" spans="1:6" x14ac:dyDescent="0.25">
      <c r="B11" t="s">
        <v>608</v>
      </c>
      <c r="C11" t="s">
        <v>626</v>
      </c>
      <c r="D11" s="234">
        <f>2.4*1000</f>
        <v>2400</v>
      </c>
    </row>
    <row r="12" spans="1:6" x14ac:dyDescent="0.25">
      <c r="B12" t="s">
        <v>609</v>
      </c>
      <c r="C12" t="s">
        <v>627</v>
      </c>
      <c r="D12" s="234">
        <f>2.21*1000</f>
        <v>2210</v>
      </c>
    </row>
    <row r="13" spans="1:6" x14ac:dyDescent="0.25">
      <c r="B13" t="s">
        <v>610</v>
      </c>
      <c r="E13" t="s">
        <v>611</v>
      </c>
    </row>
    <row r="14" spans="1:6" x14ac:dyDescent="0.25">
      <c r="B14" t="s">
        <v>612</v>
      </c>
      <c r="C14">
        <v>2.3373223635003739E-2</v>
      </c>
      <c r="D14" s="182">
        <f>C14*1000</f>
        <v>23.37322363500374</v>
      </c>
    </row>
    <row r="15" spans="1:6" x14ac:dyDescent="0.25">
      <c r="B15" t="s">
        <v>613</v>
      </c>
      <c r="C15">
        <v>2.3373223635003739E-2</v>
      </c>
      <c r="D15" s="182">
        <f t="shared" ref="D15:D16" si="0">C15*1000</f>
        <v>23.37322363500374</v>
      </c>
    </row>
    <row r="16" spans="1:6" x14ac:dyDescent="0.25">
      <c r="B16" t="s">
        <v>614</v>
      </c>
      <c r="C16">
        <v>2.243829468960359E-2</v>
      </c>
      <c r="D16" s="182">
        <f t="shared" si="0"/>
        <v>22.438294689603591</v>
      </c>
    </row>
    <row r="17" spans="2:5" x14ac:dyDescent="0.25">
      <c r="B17" t="s">
        <v>615</v>
      </c>
      <c r="D17" s="182"/>
      <c r="E17" t="s">
        <v>611</v>
      </c>
    </row>
    <row r="18" spans="2:5" x14ac:dyDescent="0.25">
      <c r="B18" t="s">
        <v>616</v>
      </c>
      <c r="C18">
        <v>1.1916609470870232E-5</v>
      </c>
      <c r="D18" s="250">
        <f>C18*1000</f>
        <v>1.1916609470870232E-2</v>
      </c>
    </row>
    <row r="19" spans="2:5" x14ac:dyDescent="0.25">
      <c r="B19" t="s">
        <v>617</v>
      </c>
      <c r="C19">
        <v>5.7218698436992894E-6</v>
      </c>
      <c r="D19" s="250">
        <f t="shared" ref="D19:D20" si="1">C19*1000</f>
        <v>5.7218698436992893E-3</v>
      </c>
    </row>
    <row r="20" spans="2:5" x14ac:dyDescent="0.25">
      <c r="B20" t="s">
        <v>618</v>
      </c>
      <c r="C20">
        <v>5.7218698436992894E-6</v>
      </c>
      <c r="D20" s="250">
        <f t="shared" si="1"/>
        <v>5.7218698436992893E-3</v>
      </c>
    </row>
    <row r="21" spans="2:5" x14ac:dyDescent="0.25">
      <c r="B21" t="s">
        <v>619</v>
      </c>
      <c r="E21" t="s">
        <v>620</v>
      </c>
    </row>
    <row r="22" spans="2:5" x14ac:dyDescent="0.25">
      <c r="B22" t="s">
        <v>621</v>
      </c>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BA143"/>
  <sheetViews>
    <sheetView topLeftCell="D33" zoomScale="110" zoomScaleNormal="110" workbookViewId="0">
      <selection activeCell="D45" sqref="D46:U46"/>
    </sheetView>
  </sheetViews>
  <sheetFormatPr defaultColWidth="11" defaultRowHeight="15" x14ac:dyDescent="0.25"/>
  <cols>
    <col min="1" max="1" width="4.5" style="79" customWidth="1"/>
    <col min="2" max="2" width="11" style="79"/>
    <col min="3" max="3" width="27.625" style="79" customWidth="1"/>
    <col min="4" max="5" width="16.75" style="79" customWidth="1"/>
    <col min="6" max="21" width="12.5" style="79" customWidth="1"/>
    <col min="22" max="51" width="11" style="79"/>
    <col min="52" max="52" width="101.375" style="115" hidden="1" customWidth="1"/>
    <col min="53" max="53" width="182" style="115" hidden="1" customWidth="1"/>
    <col min="54" max="16384" width="11" style="79"/>
  </cols>
  <sheetData>
    <row r="1" spans="1:52" ht="21" x14ac:dyDescent="0.35">
      <c r="A1" s="4" t="s">
        <v>178</v>
      </c>
      <c r="B1" s="178"/>
      <c r="C1" s="178"/>
      <c r="D1" s="107"/>
      <c r="E1" s="178"/>
      <c r="F1" s="178"/>
      <c r="G1" s="178"/>
      <c r="H1" s="178"/>
      <c r="I1" s="178"/>
      <c r="J1" s="178"/>
      <c r="K1" s="178"/>
      <c r="L1" s="178"/>
      <c r="M1" s="178"/>
      <c r="N1" s="178"/>
      <c r="O1" s="178"/>
      <c r="P1" s="178"/>
      <c r="Q1" s="178"/>
      <c r="R1" s="178"/>
      <c r="S1" s="178"/>
      <c r="T1" s="178"/>
      <c r="U1" s="178"/>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row>
    <row r="2" spans="1:52" x14ac:dyDescent="0.25">
      <c r="A2" s="107" t="s">
        <v>179</v>
      </c>
      <c r="B2" s="178"/>
      <c r="C2" s="178"/>
      <c r="D2" s="107"/>
      <c r="E2" s="178"/>
      <c r="F2" s="178"/>
      <c r="G2" s="178"/>
      <c r="H2" s="178"/>
      <c r="I2" s="178"/>
      <c r="J2" s="178"/>
      <c r="K2" s="178"/>
      <c r="L2" s="178"/>
      <c r="M2" s="178"/>
      <c r="N2" s="178"/>
      <c r="O2" s="178"/>
      <c r="P2" s="178"/>
      <c r="Q2" s="178"/>
      <c r="R2" s="178"/>
      <c r="S2" s="178"/>
      <c r="T2" s="178"/>
      <c r="U2" s="178"/>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row>
    <row r="3" spans="1:52" x14ac:dyDescent="0.25">
      <c r="A3" s="178"/>
      <c r="B3" s="178"/>
      <c r="C3" s="178"/>
      <c r="D3" s="178"/>
      <c r="E3" s="178"/>
      <c r="F3" s="178"/>
      <c r="G3" s="178"/>
      <c r="H3" s="178"/>
      <c r="I3" s="178"/>
      <c r="J3" s="178"/>
      <c r="K3" s="178"/>
      <c r="L3" s="178"/>
      <c r="M3" s="178"/>
      <c r="N3" s="178"/>
      <c r="O3" s="178"/>
      <c r="P3" s="178"/>
      <c r="Q3" s="178"/>
      <c r="R3" s="178"/>
      <c r="S3" s="178"/>
      <c r="T3" s="178"/>
      <c r="U3" s="178"/>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row>
    <row r="4" spans="1:52" ht="21" customHeight="1" x14ac:dyDescent="0.25">
      <c r="A4" s="178"/>
      <c r="B4" s="358" t="s">
        <v>180</v>
      </c>
      <c r="C4" s="359"/>
      <c r="D4" s="359"/>
      <c r="E4" s="359"/>
      <c r="F4" s="359"/>
      <c r="G4" s="359"/>
      <c r="H4" s="359"/>
      <c r="I4" s="359"/>
      <c r="J4" s="359"/>
      <c r="K4" s="360"/>
      <c r="L4" s="82"/>
      <c r="M4" s="82"/>
      <c r="N4" s="82"/>
      <c r="O4" s="82"/>
      <c r="P4" s="178"/>
      <c r="Q4" s="178"/>
      <c r="R4" s="178"/>
      <c r="S4" s="178"/>
      <c r="T4" s="178"/>
      <c r="U4" s="178"/>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row>
    <row r="5" spans="1:52" ht="15.75" customHeight="1" x14ac:dyDescent="0.25">
      <c r="A5" s="178"/>
      <c r="B5" s="361" t="s">
        <v>181</v>
      </c>
      <c r="C5" s="361"/>
      <c r="D5" s="362" t="s">
        <v>428</v>
      </c>
      <c r="E5" s="363"/>
      <c r="F5" s="363"/>
      <c r="G5" s="363"/>
      <c r="H5" s="363"/>
      <c r="I5" s="363"/>
      <c r="J5" s="363"/>
      <c r="K5" s="364"/>
      <c r="L5" s="83"/>
      <c r="M5" s="82"/>
      <c r="N5" s="82"/>
      <c r="O5" s="82"/>
      <c r="P5" s="178"/>
      <c r="Q5" s="178"/>
      <c r="R5" s="178"/>
      <c r="S5" s="178"/>
      <c r="T5" s="178"/>
      <c r="U5" s="178"/>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row>
    <row r="6" spans="1:52" ht="15.75" customHeight="1" x14ac:dyDescent="0.25">
      <c r="A6" s="178"/>
      <c r="B6" s="361" t="s">
        <v>183</v>
      </c>
      <c r="C6" s="361"/>
      <c r="D6" s="365">
        <v>44425</v>
      </c>
      <c r="E6" s="363"/>
      <c r="F6" s="363"/>
      <c r="G6" s="363"/>
      <c r="H6" s="363"/>
      <c r="I6" s="363"/>
      <c r="J6" s="363"/>
      <c r="K6" s="364"/>
      <c r="L6" s="83"/>
      <c r="M6" s="82"/>
      <c r="N6" s="82"/>
      <c r="O6" s="82"/>
      <c r="P6" s="178"/>
      <c r="Q6" s="178"/>
      <c r="R6" s="178"/>
      <c r="S6" s="178"/>
      <c r="T6" s="178"/>
      <c r="U6" s="178"/>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row>
    <row r="7" spans="1:52" ht="15.75" customHeight="1" x14ac:dyDescent="0.25">
      <c r="A7" s="178"/>
      <c r="B7" s="366" t="s">
        <v>383</v>
      </c>
      <c r="C7" s="367"/>
      <c r="D7" s="368" t="s">
        <v>394</v>
      </c>
      <c r="E7" s="369"/>
      <c r="F7" s="369"/>
      <c r="G7" s="369"/>
      <c r="H7" s="369"/>
      <c r="I7" s="369"/>
      <c r="J7" s="369"/>
      <c r="K7" s="370"/>
      <c r="L7" s="83"/>
      <c r="M7" s="82"/>
      <c r="N7" s="82"/>
      <c r="O7" s="283" t="s">
        <v>593</v>
      </c>
      <c r="P7" s="284"/>
      <c r="Q7" s="284"/>
      <c r="R7" s="178"/>
      <c r="S7" s="178"/>
      <c r="T7" s="178"/>
      <c r="U7" s="178"/>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row>
    <row r="8" spans="1:52" x14ac:dyDescent="0.25">
      <c r="A8" s="178"/>
      <c r="B8" s="379" t="s">
        <v>18</v>
      </c>
      <c r="C8" s="380"/>
      <c r="D8" s="351" t="s">
        <v>267</v>
      </c>
      <c r="E8" s="352"/>
      <c r="F8" s="352"/>
      <c r="G8" s="352"/>
      <c r="H8" s="352"/>
      <c r="I8" s="352"/>
      <c r="J8" s="352"/>
      <c r="K8" s="353"/>
      <c r="L8" s="80"/>
      <c r="M8" s="82"/>
      <c r="N8" s="82"/>
      <c r="O8" s="350" t="s">
        <v>594</v>
      </c>
      <c r="P8" s="350"/>
      <c r="Q8" s="350"/>
      <c r="R8" s="178"/>
      <c r="S8" s="178"/>
      <c r="T8" s="178"/>
      <c r="U8" s="178"/>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row>
    <row r="9" spans="1:52" ht="15.75" customHeight="1" x14ac:dyDescent="0.25">
      <c r="A9" s="178"/>
      <c r="B9" s="381"/>
      <c r="C9" s="382"/>
      <c r="D9" s="351" t="s">
        <v>281</v>
      </c>
      <c r="E9" s="352"/>
      <c r="F9" s="352"/>
      <c r="G9" s="352"/>
      <c r="H9" s="352"/>
      <c r="I9" s="352"/>
      <c r="J9" s="352"/>
      <c r="K9" s="353"/>
      <c r="L9" s="80"/>
      <c r="M9" s="80"/>
      <c r="N9" s="80"/>
      <c r="O9" s="350"/>
      <c r="P9" s="350"/>
      <c r="Q9" s="350"/>
      <c r="R9" s="178"/>
      <c r="S9" s="178"/>
      <c r="T9" s="178"/>
      <c r="U9" s="178"/>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row>
    <row r="10" spans="1:52" ht="15.75" customHeight="1" x14ac:dyDescent="0.25">
      <c r="A10" s="178"/>
      <c r="B10" s="354" t="s">
        <v>22</v>
      </c>
      <c r="C10" s="354"/>
      <c r="D10" s="355" t="s">
        <v>252</v>
      </c>
      <c r="E10" s="356"/>
      <c r="F10" s="356"/>
      <c r="G10" s="356"/>
      <c r="H10" s="356"/>
      <c r="I10" s="356"/>
      <c r="J10" s="356"/>
      <c r="K10" s="357"/>
      <c r="L10" s="81"/>
      <c r="M10" s="81"/>
      <c r="N10" s="81"/>
      <c r="O10" s="350"/>
      <c r="P10" s="350"/>
      <c r="Q10" s="350"/>
      <c r="R10" s="178"/>
      <c r="S10" s="178"/>
      <c r="T10" s="178"/>
      <c r="U10" s="178"/>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row>
    <row r="11" spans="1:52" ht="15.75" customHeight="1" x14ac:dyDescent="0.25">
      <c r="A11" s="178"/>
      <c r="B11" s="354" t="s">
        <v>24</v>
      </c>
      <c r="C11" s="354"/>
      <c r="D11" s="355" t="s">
        <v>281</v>
      </c>
      <c r="E11" s="356"/>
      <c r="F11" s="356"/>
      <c r="G11" s="356"/>
      <c r="H11" s="356"/>
      <c r="I11" s="356"/>
      <c r="J11" s="356"/>
      <c r="K11" s="357"/>
      <c r="L11" s="83"/>
      <c r="M11" s="83"/>
      <c r="N11" s="83"/>
      <c r="O11" s="285" t="s">
        <v>595</v>
      </c>
      <c r="P11" s="286"/>
      <c r="Q11" s="286"/>
      <c r="R11" s="178"/>
      <c r="S11" s="178"/>
      <c r="T11" s="178"/>
      <c r="U11" s="178"/>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row>
    <row r="12" spans="1:52" ht="198" customHeight="1" x14ac:dyDescent="0.25">
      <c r="A12" s="178"/>
      <c r="B12" s="371" t="s">
        <v>27</v>
      </c>
      <c r="C12" s="371"/>
      <c r="D12" s="372" t="s">
        <v>589</v>
      </c>
      <c r="E12" s="373"/>
      <c r="F12" s="373"/>
      <c r="G12" s="373"/>
      <c r="H12" s="373"/>
      <c r="I12" s="373"/>
      <c r="J12" s="373"/>
      <c r="K12" s="374"/>
      <c r="L12" s="80"/>
      <c r="M12" s="80"/>
      <c r="N12" s="80"/>
      <c r="O12" s="287" t="s">
        <v>596</v>
      </c>
      <c r="P12" s="286"/>
      <c r="Q12" s="286"/>
      <c r="R12" s="178"/>
      <c r="S12" s="178"/>
      <c r="T12" s="178"/>
      <c r="U12" s="178"/>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16" t="str">
        <f>D12</f>
        <v>Offshore wind power is a mature technology, deployed mainly in Europe and Asia. To produce more power against lower costs, wind turbine rotors have grown significantly over the past decades. The larger the diameter of a wind turbine rotor, the larger the swept area, which increases quadratically with the length of a blade. This makes upscaling both technically and economically attractive. The issue of landscape integration for onshore wind is an important barrier, which is much less relevant for offshore wind power. On the other hand, for offshore wind the impact on the marine environment is a point of attention. Offshore wind power benefits from economies of scale by increasing wind turbine capacity. Another offshore advantage is that maritime wind speeds on average are higher than continental wind speeds. Offshore wind turbines are combined in large wind parks, and three main approaches exist for locating the offshore wind turbines: attached to the seabed through a monopile, through a tripod or similar construction, or floating. For the typical Dutch North Sea circumstances, monopiles are commonly used. In offshore wind turbines, just like onshore, the turbine blades are driving a hub attached to an electric generator, located in the nacelle. The electricity is led to a power substation, from where the undersea cable is connected to the onshore electricity grid. The connection is often very long, from a few kilometers to several tens of kilometers, or above 100. Besides water depth and distance to shore, operation and maintenance costs are relatively high for offshore wind power, making maintenance concepts and strategies an important aspect of offshore wind power operation. The yield of wind turbines depends on the average annual wind conditions.</v>
      </c>
    </row>
    <row r="13" spans="1:52" ht="15.75" customHeight="1" x14ac:dyDescent="0.25">
      <c r="A13" s="178"/>
      <c r="B13" s="375" t="s">
        <v>185</v>
      </c>
      <c r="C13" s="375"/>
      <c r="D13" s="362" t="s">
        <v>34</v>
      </c>
      <c r="E13" s="363"/>
      <c r="F13" s="363"/>
      <c r="G13" s="363"/>
      <c r="H13" s="363"/>
      <c r="I13" s="363"/>
      <c r="J13" s="363"/>
      <c r="K13" s="364"/>
      <c r="L13" s="83"/>
      <c r="M13" s="83"/>
      <c r="N13" s="83"/>
      <c r="O13" s="83"/>
      <c r="P13" s="178"/>
      <c r="Q13" s="178"/>
      <c r="R13" s="178"/>
      <c r="S13" s="178"/>
      <c r="T13" s="178"/>
      <c r="U13" s="178"/>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row>
    <row r="14" spans="1:52" ht="66.599999999999994" customHeight="1" x14ac:dyDescent="0.25">
      <c r="A14" s="178"/>
      <c r="B14" s="375"/>
      <c r="C14" s="375"/>
      <c r="D14" s="376" t="s">
        <v>581</v>
      </c>
      <c r="E14" s="377"/>
      <c r="F14" s="377"/>
      <c r="G14" s="377"/>
      <c r="H14" s="377"/>
      <c r="I14" s="377"/>
      <c r="J14" s="377"/>
      <c r="K14" s="378"/>
      <c r="L14" s="80"/>
      <c r="M14" s="80"/>
      <c r="N14" s="80"/>
      <c r="O14" s="80"/>
      <c r="P14" s="178"/>
      <c r="Q14" s="178"/>
      <c r="R14" s="178"/>
      <c r="S14" s="178"/>
      <c r="T14" s="178"/>
      <c r="U14" s="178"/>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16" t="str">
        <f>D14</f>
        <v>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v>
      </c>
    </row>
    <row r="15" spans="1:52" ht="21" customHeight="1" x14ac:dyDescent="0.25">
      <c r="A15" s="178"/>
      <c r="B15" s="358" t="s">
        <v>52</v>
      </c>
      <c r="C15" s="359"/>
      <c r="D15" s="359"/>
      <c r="E15" s="359"/>
      <c r="F15" s="359"/>
      <c r="G15" s="359"/>
      <c r="H15" s="359"/>
      <c r="I15" s="359"/>
      <c r="J15" s="359"/>
      <c r="K15" s="360"/>
      <c r="L15" s="82"/>
      <c r="M15" s="82"/>
      <c r="N15" s="82"/>
      <c r="O15" s="82"/>
      <c r="P15" s="178"/>
      <c r="Q15" s="178"/>
      <c r="R15" s="178"/>
      <c r="S15" s="178"/>
      <c r="T15" s="178"/>
      <c r="U15" s="178"/>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row>
    <row r="16" spans="1:52" ht="15" customHeight="1" x14ac:dyDescent="0.25">
      <c r="A16" s="178"/>
      <c r="B16" s="398" t="s">
        <v>53</v>
      </c>
      <c r="C16" s="398"/>
      <c r="D16" s="399" t="s">
        <v>262</v>
      </c>
      <c r="E16" s="400"/>
      <c r="F16" s="400"/>
      <c r="G16" s="400"/>
      <c r="H16" s="400"/>
      <c r="I16" s="400"/>
      <c r="J16" s="400"/>
      <c r="K16" s="401"/>
      <c r="L16" s="82"/>
      <c r="M16" s="82"/>
      <c r="N16" s="82"/>
      <c r="O16" s="82"/>
      <c r="P16" s="178"/>
      <c r="Q16" s="178"/>
      <c r="R16" s="178"/>
      <c r="S16" s="178"/>
      <c r="T16" s="178"/>
      <c r="U16" s="178"/>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row>
    <row r="17" spans="1:51" ht="15" customHeight="1" x14ac:dyDescent="0.25">
      <c r="A17" s="178"/>
      <c r="B17" s="398"/>
      <c r="C17" s="398"/>
      <c r="D17" s="402"/>
      <c r="E17" s="403"/>
      <c r="F17" s="403"/>
      <c r="G17" s="403"/>
      <c r="H17" s="403"/>
      <c r="I17" s="403"/>
      <c r="J17" s="403"/>
      <c r="K17" s="404"/>
      <c r="L17" s="82"/>
      <c r="M17" s="82"/>
      <c r="N17" s="82"/>
      <c r="O17" s="82"/>
      <c r="P17" s="178"/>
      <c r="Q17" s="178"/>
      <c r="R17" s="178"/>
      <c r="S17" s="178"/>
      <c r="T17" s="178"/>
      <c r="U17" s="178"/>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row>
    <row r="18" spans="1:51" x14ac:dyDescent="0.25">
      <c r="A18" s="178"/>
      <c r="B18" s="405"/>
      <c r="C18" s="405"/>
      <c r="D18" s="406" t="s">
        <v>186</v>
      </c>
      <c r="E18" s="406"/>
      <c r="F18" s="406"/>
      <c r="G18" s="166" t="s">
        <v>187</v>
      </c>
      <c r="H18" s="166" t="s">
        <v>188</v>
      </c>
      <c r="I18" s="166" t="s">
        <v>189</v>
      </c>
      <c r="J18" s="166" t="s">
        <v>190</v>
      </c>
      <c r="K18" s="166" t="s">
        <v>191</v>
      </c>
      <c r="L18" s="84"/>
      <c r="M18" s="84"/>
      <c r="N18" s="84"/>
      <c r="O18" s="84"/>
      <c r="P18" s="178"/>
      <c r="Q18" s="178"/>
      <c r="R18" s="178"/>
      <c r="S18" s="178"/>
      <c r="T18" s="178"/>
      <c r="U18" s="178"/>
    </row>
    <row r="19" spans="1:51" ht="15.75" customHeight="1" x14ac:dyDescent="0.25">
      <c r="A19" s="178"/>
      <c r="B19" s="398" t="s">
        <v>57</v>
      </c>
      <c r="C19" s="398"/>
      <c r="D19" s="407" t="str">
        <f>IF(D16="Please select","Select Functional Unit above",D16)</f>
        <v>MW</v>
      </c>
      <c r="E19" s="407"/>
      <c r="F19" s="407"/>
      <c r="G19" s="295">
        <v>10</v>
      </c>
      <c r="H19" s="100">
        <v>20</v>
      </c>
      <c r="I19" s="100"/>
      <c r="J19" s="100"/>
      <c r="K19" s="100"/>
      <c r="L19" s="85"/>
      <c r="M19" s="85"/>
      <c r="N19" s="85"/>
      <c r="O19" s="85"/>
      <c r="P19" s="178"/>
      <c r="Q19" s="178"/>
      <c r="R19" s="178"/>
      <c r="S19" s="178"/>
      <c r="T19" s="178"/>
      <c r="U19" s="178"/>
    </row>
    <row r="20" spans="1:51" ht="15.75" customHeight="1" x14ac:dyDescent="0.25">
      <c r="A20" s="178"/>
      <c r="B20" s="398"/>
      <c r="C20" s="398"/>
      <c r="D20" s="407"/>
      <c r="E20" s="407"/>
      <c r="F20" s="407"/>
      <c r="G20" s="111" t="s">
        <v>506</v>
      </c>
      <c r="H20" s="111" t="s">
        <v>506</v>
      </c>
      <c r="I20" s="111" t="s">
        <v>192</v>
      </c>
      <c r="J20" s="111" t="s">
        <v>192</v>
      </c>
      <c r="K20" s="111" t="s">
        <v>192</v>
      </c>
      <c r="L20" s="85"/>
      <c r="M20" s="85"/>
      <c r="N20" s="85"/>
      <c r="O20" s="85"/>
      <c r="P20" s="178"/>
      <c r="Q20" s="178"/>
      <c r="R20" s="178"/>
      <c r="S20" s="178"/>
      <c r="T20" s="178"/>
      <c r="U20" s="178"/>
    </row>
    <row r="21" spans="1:51" ht="15.75" customHeight="1" x14ac:dyDescent="0.25">
      <c r="A21" s="178"/>
      <c r="B21" s="405"/>
      <c r="C21" s="405"/>
      <c r="D21" s="414" t="s">
        <v>193</v>
      </c>
      <c r="E21" s="415"/>
      <c r="F21" s="167" t="s">
        <v>194</v>
      </c>
      <c r="G21" s="384" t="s">
        <v>195</v>
      </c>
      <c r="H21" s="384"/>
      <c r="I21" s="384"/>
      <c r="J21" s="384"/>
      <c r="K21" s="384"/>
      <c r="L21" s="383">
        <v>2030</v>
      </c>
      <c r="M21" s="383"/>
      <c r="N21" s="383"/>
      <c r="O21" s="383"/>
      <c r="P21" s="383"/>
      <c r="Q21" s="384">
        <v>2050</v>
      </c>
      <c r="R21" s="384"/>
      <c r="S21" s="384"/>
      <c r="T21" s="384"/>
      <c r="U21" s="384"/>
    </row>
    <row r="22" spans="1:51" ht="15.75" customHeight="1" x14ac:dyDescent="0.25">
      <c r="A22" s="178"/>
      <c r="B22" s="385" t="s">
        <v>62</v>
      </c>
      <c r="C22" s="386"/>
      <c r="D22" s="391" t="s">
        <v>300</v>
      </c>
      <c r="E22" s="392"/>
      <c r="F22" s="395" t="s">
        <v>400</v>
      </c>
      <c r="G22" s="166" t="s">
        <v>187</v>
      </c>
      <c r="H22" s="166" t="s">
        <v>188</v>
      </c>
      <c r="I22" s="166" t="s">
        <v>189</v>
      </c>
      <c r="J22" s="166" t="s">
        <v>190</v>
      </c>
      <c r="K22" s="166" t="s">
        <v>191</v>
      </c>
      <c r="L22" s="165" t="s">
        <v>187</v>
      </c>
      <c r="M22" s="165" t="s">
        <v>188</v>
      </c>
      <c r="N22" s="165" t="s">
        <v>189</v>
      </c>
      <c r="O22" s="165" t="s">
        <v>190</v>
      </c>
      <c r="P22" s="165" t="s">
        <v>191</v>
      </c>
      <c r="Q22" s="166" t="s">
        <v>187</v>
      </c>
      <c r="R22" s="166" t="s">
        <v>188</v>
      </c>
      <c r="S22" s="166" t="s">
        <v>189</v>
      </c>
      <c r="T22" s="166" t="s">
        <v>190</v>
      </c>
      <c r="U22" s="166" t="s">
        <v>191</v>
      </c>
    </row>
    <row r="23" spans="1:51" ht="15" customHeight="1" x14ac:dyDescent="0.25">
      <c r="A23" s="178"/>
      <c r="B23" s="387"/>
      <c r="C23" s="388"/>
      <c r="D23" s="393"/>
      <c r="E23" s="394"/>
      <c r="F23" s="396"/>
      <c r="G23" s="212">
        <v>2.46</v>
      </c>
      <c r="H23" s="100"/>
      <c r="I23" s="100"/>
      <c r="J23" s="100"/>
      <c r="K23" s="100"/>
      <c r="L23" s="212">
        <v>11.5</v>
      </c>
      <c r="M23" s="110"/>
      <c r="N23" s="110"/>
      <c r="O23" s="110"/>
      <c r="P23" s="110"/>
      <c r="Q23" s="296">
        <v>108</v>
      </c>
      <c r="R23" s="211">
        <v>72</v>
      </c>
      <c r="S23" s="211">
        <v>38</v>
      </c>
      <c r="T23" s="274">
        <v>108</v>
      </c>
      <c r="U23" s="275">
        <v>180</v>
      </c>
    </row>
    <row r="24" spans="1:51" x14ac:dyDescent="0.25">
      <c r="A24" s="178"/>
      <c r="B24" s="389"/>
      <c r="C24" s="390"/>
      <c r="D24" s="393"/>
      <c r="E24" s="394"/>
      <c r="F24" s="397"/>
      <c r="G24" s="111" t="s">
        <v>483</v>
      </c>
      <c r="H24" s="111" t="s">
        <v>192</v>
      </c>
      <c r="I24" s="111" t="s">
        <v>192</v>
      </c>
      <c r="J24" s="111" t="s">
        <v>192</v>
      </c>
      <c r="K24" s="111" t="s">
        <v>192</v>
      </c>
      <c r="L24" s="111" t="s">
        <v>492</v>
      </c>
      <c r="M24" s="111" t="s">
        <v>192</v>
      </c>
      <c r="N24" s="111" t="s">
        <v>192</v>
      </c>
      <c r="O24" s="111" t="s">
        <v>192</v>
      </c>
      <c r="P24" s="111" t="s">
        <v>192</v>
      </c>
      <c r="Q24" s="237" t="s">
        <v>587</v>
      </c>
      <c r="R24" s="237" t="s">
        <v>489</v>
      </c>
      <c r="S24" s="237" t="s">
        <v>488</v>
      </c>
      <c r="T24" s="237" t="s">
        <v>586</v>
      </c>
      <c r="U24" s="237" t="s">
        <v>585</v>
      </c>
    </row>
    <row r="25" spans="1:51" ht="15.75" customHeight="1" x14ac:dyDescent="0.25">
      <c r="A25" s="178"/>
      <c r="B25" s="398" t="s">
        <v>197</v>
      </c>
      <c r="C25" s="398"/>
      <c r="D25" s="399" t="s">
        <v>198</v>
      </c>
      <c r="E25" s="401"/>
      <c r="F25" s="408" t="s">
        <v>199</v>
      </c>
      <c r="G25" s="99"/>
      <c r="H25" s="100"/>
      <c r="I25" s="100"/>
      <c r="J25" s="100"/>
      <c r="K25" s="100"/>
      <c r="L25" s="99"/>
      <c r="M25" s="110"/>
      <c r="N25" s="110"/>
      <c r="O25" s="110"/>
      <c r="P25" s="110"/>
      <c r="Q25" s="99"/>
      <c r="R25" s="110"/>
      <c r="S25" s="110"/>
      <c r="T25" s="110"/>
      <c r="U25" s="110"/>
    </row>
    <row r="26" spans="1:51" ht="15.75" customHeight="1" x14ac:dyDescent="0.25">
      <c r="A26" s="178"/>
      <c r="B26" s="398"/>
      <c r="C26" s="398"/>
      <c r="D26" s="402"/>
      <c r="E26" s="404"/>
      <c r="F26" s="409"/>
      <c r="G26" s="111" t="s">
        <v>192</v>
      </c>
      <c r="H26" s="111" t="s">
        <v>192</v>
      </c>
      <c r="I26" s="111" t="s">
        <v>192</v>
      </c>
      <c r="J26" s="111" t="s">
        <v>192</v>
      </c>
      <c r="K26" s="111" t="s">
        <v>192</v>
      </c>
      <c r="L26" s="111" t="s">
        <v>192</v>
      </c>
      <c r="M26" s="111" t="s">
        <v>192</v>
      </c>
      <c r="N26" s="111" t="s">
        <v>192</v>
      </c>
      <c r="O26" s="111" t="s">
        <v>192</v>
      </c>
      <c r="P26" s="111" t="s">
        <v>192</v>
      </c>
      <c r="Q26" s="111" t="s">
        <v>192</v>
      </c>
      <c r="R26" s="111" t="s">
        <v>192</v>
      </c>
      <c r="S26" s="111" t="s">
        <v>192</v>
      </c>
      <c r="T26" s="111" t="s">
        <v>192</v>
      </c>
      <c r="U26" s="111" t="s">
        <v>192</v>
      </c>
    </row>
    <row r="27" spans="1:51" x14ac:dyDescent="0.25">
      <c r="A27" s="178"/>
      <c r="B27" s="410" t="s">
        <v>71</v>
      </c>
      <c r="C27" s="410"/>
      <c r="D27" s="411" t="s">
        <v>200</v>
      </c>
      <c r="E27" s="412"/>
      <c r="F27" s="412"/>
      <c r="G27" s="412"/>
      <c r="H27" s="412"/>
      <c r="I27" s="412"/>
      <c r="J27" s="412"/>
      <c r="K27" s="413"/>
      <c r="L27" s="207"/>
      <c r="M27" s="87"/>
      <c r="N27" s="87"/>
      <c r="O27" s="87"/>
      <c r="P27" s="178"/>
      <c r="Q27" s="178"/>
      <c r="R27" s="178"/>
      <c r="S27" s="178"/>
      <c r="T27" s="178"/>
      <c r="U27" s="178"/>
    </row>
    <row r="28" spans="1:51" x14ac:dyDescent="0.25">
      <c r="A28" s="178"/>
      <c r="B28" s="410" t="s">
        <v>74</v>
      </c>
      <c r="C28" s="410"/>
      <c r="D28" s="411">
        <v>4735</v>
      </c>
      <c r="E28" s="412"/>
      <c r="F28" s="412"/>
      <c r="G28" s="412"/>
      <c r="H28" s="412"/>
      <c r="I28" s="412"/>
      <c r="J28" s="412"/>
      <c r="K28" s="413"/>
      <c r="L28" s="87"/>
      <c r="M28" s="87"/>
      <c r="N28" s="87"/>
      <c r="O28" s="87"/>
      <c r="P28" s="178"/>
      <c r="Q28" s="178"/>
      <c r="R28" s="178"/>
      <c r="S28" s="178"/>
      <c r="T28" s="178"/>
      <c r="U28" s="178"/>
    </row>
    <row r="29" spans="1:51" ht="15" customHeight="1" x14ac:dyDescent="0.25">
      <c r="A29" s="178"/>
      <c r="B29" s="410" t="s">
        <v>76</v>
      </c>
      <c r="C29" s="410"/>
      <c r="D29" s="368" t="s">
        <v>263</v>
      </c>
      <c r="E29" s="369"/>
      <c r="F29" s="369"/>
      <c r="G29" s="369"/>
      <c r="H29" s="369"/>
      <c r="I29" s="369"/>
      <c r="J29" s="369"/>
      <c r="K29" s="370"/>
      <c r="L29" s="87"/>
      <c r="M29" s="87"/>
      <c r="N29" s="87"/>
      <c r="O29" s="87"/>
      <c r="P29" s="178"/>
      <c r="Q29" s="178"/>
      <c r="R29" s="178"/>
      <c r="S29" s="178"/>
      <c r="T29" s="178"/>
      <c r="U29" s="178"/>
    </row>
    <row r="30" spans="1:51" ht="15.75" customHeight="1" x14ac:dyDescent="0.25">
      <c r="A30" s="178"/>
      <c r="B30" s="410" t="s">
        <v>79</v>
      </c>
      <c r="C30" s="410"/>
      <c r="D30" s="411" t="s">
        <v>182</v>
      </c>
      <c r="E30" s="412"/>
      <c r="F30" s="412"/>
      <c r="G30" s="412"/>
      <c r="H30" s="412"/>
      <c r="I30" s="412"/>
      <c r="J30" s="412"/>
      <c r="K30" s="413"/>
      <c r="L30" s="86"/>
      <c r="M30" s="86"/>
      <c r="N30" s="86"/>
      <c r="O30" s="86"/>
      <c r="P30" s="178"/>
      <c r="Q30" s="178"/>
      <c r="R30" s="178"/>
      <c r="S30" s="178"/>
      <c r="T30" s="178"/>
      <c r="U30" s="178"/>
    </row>
    <row r="31" spans="1:51" x14ac:dyDescent="0.25">
      <c r="A31" s="178"/>
      <c r="B31" s="410" t="s">
        <v>84</v>
      </c>
      <c r="C31" s="410"/>
      <c r="D31" s="411">
        <v>20</v>
      </c>
      <c r="E31" s="412"/>
      <c r="F31" s="412"/>
      <c r="G31" s="412"/>
      <c r="H31" s="412"/>
      <c r="I31" s="412"/>
      <c r="J31" s="412"/>
      <c r="K31" s="413"/>
      <c r="L31" s="87"/>
      <c r="M31" s="87"/>
      <c r="N31" s="87"/>
      <c r="O31" s="87"/>
      <c r="P31" s="178"/>
      <c r="Q31" s="178"/>
      <c r="R31" s="178"/>
      <c r="S31" s="178"/>
      <c r="T31" s="178"/>
      <c r="U31" s="109" t="s">
        <v>426</v>
      </c>
      <c r="V31" s="208" t="s">
        <v>427</v>
      </c>
    </row>
    <row r="32" spans="1:51" x14ac:dyDescent="0.25">
      <c r="A32" s="178"/>
      <c r="B32" s="410" t="s">
        <v>86</v>
      </c>
      <c r="C32" s="410"/>
      <c r="D32" s="411" t="s">
        <v>182</v>
      </c>
      <c r="E32" s="412"/>
      <c r="F32" s="412"/>
      <c r="G32" s="412"/>
      <c r="H32" s="412"/>
      <c r="I32" s="412"/>
      <c r="J32" s="412"/>
      <c r="K32" s="413"/>
      <c r="L32" s="87"/>
      <c r="M32" s="87"/>
      <c r="N32" s="87"/>
      <c r="O32" s="87"/>
      <c r="P32" s="178"/>
      <c r="Q32" s="178"/>
      <c r="R32" s="178"/>
      <c r="S32" s="178"/>
      <c r="T32" s="178"/>
      <c r="U32" s="178"/>
    </row>
    <row r="33" spans="1:53" x14ac:dyDescent="0.25">
      <c r="A33" s="178"/>
      <c r="B33" s="410" t="s">
        <v>88</v>
      </c>
      <c r="C33" s="410"/>
      <c r="D33" s="368" t="s">
        <v>279</v>
      </c>
      <c r="E33" s="369"/>
      <c r="F33" s="369"/>
      <c r="G33" s="369"/>
      <c r="H33" s="369"/>
      <c r="I33" s="369"/>
      <c r="J33" s="369"/>
      <c r="K33" s="370"/>
      <c r="L33" s="87"/>
      <c r="M33" s="87"/>
      <c r="N33" s="87"/>
      <c r="O33" s="87"/>
      <c r="P33" s="178"/>
      <c r="Q33" s="178"/>
      <c r="R33" s="178"/>
      <c r="S33" s="178"/>
      <c r="T33" s="178"/>
      <c r="U33" s="178"/>
    </row>
    <row r="34" spans="1:53" ht="124.9" customHeight="1" x14ac:dyDescent="0.25">
      <c r="A34" s="178"/>
      <c r="B34" s="398" t="s">
        <v>201</v>
      </c>
      <c r="C34" s="398"/>
      <c r="D34" s="416" t="s">
        <v>590</v>
      </c>
      <c r="E34" s="417"/>
      <c r="F34" s="417"/>
      <c r="G34" s="417"/>
      <c r="H34" s="417"/>
      <c r="I34" s="417"/>
      <c r="J34" s="417"/>
      <c r="K34" s="418"/>
      <c r="L34" s="210"/>
      <c r="M34" s="80"/>
      <c r="N34" s="80"/>
      <c r="O34" s="80"/>
      <c r="P34" s="178"/>
      <c r="Q34" s="178"/>
      <c r="R34" s="178"/>
      <c r="S34" s="178"/>
      <c r="T34" s="178"/>
      <c r="U34" s="178"/>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16" t="str">
        <f>D34</f>
        <v>For 2020, the offshore wind realisation according to CBS is given. For 2030, the Climate agreement specifies that 49 TWh should be generated from offshore wind annually, translating into 11,5 GW (Klimaatakkoord 2019). The report Noordzee Energie Outlook (DNV, 2020) sketches two pathways to 2050: one in which renewable electricity import will still be needed (32 GW offshore wind in 2050, 170 TWh) and one in which the Netherlands could be self-sufficient in renewable electricity by 2050. The latter scenario assumes 72 GW (325 TWh) offshore wind by 2050. The potential for offshore wind on the Dutch continental plateau is even larger: 108 GW when economical optimisation is applied (6 MW/km2), and 180 GW based on technical optimisation (10 MW/km2), accepting higher losses and higher costs (DNV, 2020). For the potential the economical optimum is selected: 108 GW. Assumed turbine capacities are 10 MW in 2020 and 20 MW for the period after 2030. From 2030 onwards, lifetime for offshore wind power is estimated 30 years, increasing from 20 years in 2020 (Bulder 2021)</v>
      </c>
    </row>
    <row r="35" spans="1:53" ht="21" customHeight="1" x14ac:dyDescent="0.25">
      <c r="A35" s="178"/>
      <c r="B35" s="424" t="s">
        <v>202</v>
      </c>
      <c r="C35" s="424"/>
      <c r="D35" s="424"/>
      <c r="E35" s="424"/>
      <c r="F35" s="424"/>
      <c r="G35" s="424"/>
      <c r="H35" s="424"/>
      <c r="I35" s="424"/>
      <c r="J35" s="424"/>
      <c r="K35" s="424"/>
      <c r="L35" s="424"/>
      <c r="M35" s="424"/>
      <c r="N35" s="424"/>
      <c r="O35" s="424"/>
      <c r="P35" s="424"/>
      <c r="Q35" s="424"/>
      <c r="R35" s="424"/>
      <c r="S35" s="424"/>
      <c r="T35" s="424"/>
      <c r="U35" s="424"/>
      <c r="V35" s="179"/>
      <c r="W35" s="273" t="s">
        <v>580</v>
      </c>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row>
    <row r="36" spans="1:53" ht="15.75" customHeight="1" x14ac:dyDescent="0.25">
      <c r="A36" s="178"/>
      <c r="B36" s="425" t="s">
        <v>203</v>
      </c>
      <c r="C36" s="425"/>
      <c r="D36" s="425"/>
      <c r="E36" s="425"/>
      <c r="F36" s="425"/>
      <c r="G36" s="384" t="s">
        <v>195</v>
      </c>
      <c r="H36" s="384"/>
      <c r="I36" s="384"/>
      <c r="J36" s="384"/>
      <c r="K36" s="384"/>
      <c r="L36" s="383">
        <v>2030</v>
      </c>
      <c r="M36" s="383"/>
      <c r="N36" s="383"/>
      <c r="O36" s="383"/>
      <c r="P36" s="383"/>
      <c r="Q36" s="384">
        <v>2050</v>
      </c>
      <c r="R36" s="384"/>
      <c r="S36" s="384"/>
      <c r="T36" s="384"/>
      <c r="U36" s="384"/>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row>
    <row r="37" spans="1:53" ht="15.75" customHeight="1" x14ac:dyDescent="0.25">
      <c r="A37" s="178"/>
      <c r="B37" s="425"/>
      <c r="C37" s="425"/>
      <c r="D37" s="426"/>
      <c r="E37" s="426"/>
      <c r="F37" s="426"/>
      <c r="G37" s="166" t="s">
        <v>187</v>
      </c>
      <c r="H37" s="166" t="s">
        <v>188</v>
      </c>
      <c r="I37" s="166" t="s">
        <v>189</v>
      </c>
      <c r="J37" s="166" t="s">
        <v>190</v>
      </c>
      <c r="K37" s="166" t="s">
        <v>191</v>
      </c>
      <c r="L37" s="165" t="s">
        <v>187</v>
      </c>
      <c r="M37" s="165" t="s">
        <v>188</v>
      </c>
      <c r="N37" s="165" t="s">
        <v>189</v>
      </c>
      <c r="O37" s="165" t="s">
        <v>190</v>
      </c>
      <c r="P37" s="165" t="s">
        <v>191</v>
      </c>
      <c r="Q37" s="166" t="s">
        <v>187</v>
      </c>
      <c r="R37" s="166" t="s">
        <v>188</v>
      </c>
      <c r="S37" s="166" t="s">
        <v>189</v>
      </c>
      <c r="T37" s="166" t="s">
        <v>190</v>
      </c>
      <c r="U37" s="166" t="s">
        <v>191</v>
      </c>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row>
    <row r="38" spans="1:53" ht="15.75" customHeight="1" x14ac:dyDescent="0.25">
      <c r="A38" s="178"/>
      <c r="B38" s="375" t="s">
        <v>95</v>
      </c>
      <c r="C38" s="427"/>
      <c r="D38" s="419" t="s">
        <v>316</v>
      </c>
      <c r="E38" s="421" t="s">
        <v>591</v>
      </c>
      <c r="F38" s="422"/>
      <c r="G38" s="298">
        <v>2270</v>
      </c>
      <c r="H38" s="299">
        <v>2040</v>
      </c>
      <c r="I38" s="299">
        <v>2500</v>
      </c>
      <c r="J38" s="299"/>
      <c r="K38" s="299"/>
      <c r="L38" s="296">
        <v>2400</v>
      </c>
      <c r="M38" s="299">
        <v>1890</v>
      </c>
      <c r="N38" s="299">
        <v>2990</v>
      </c>
      <c r="O38" s="299"/>
      <c r="P38" s="299"/>
      <c r="Q38" s="296">
        <v>2210</v>
      </c>
      <c r="R38" s="299">
        <v>1660</v>
      </c>
      <c r="S38" s="299">
        <v>2880</v>
      </c>
      <c r="T38" s="110"/>
      <c r="U38" s="110"/>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row>
    <row r="39" spans="1:53" x14ac:dyDescent="0.25">
      <c r="A39" s="178"/>
      <c r="B39" s="375"/>
      <c r="C39" s="427"/>
      <c r="D39" s="420"/>
      <c r="E39" s="423"/>
      <c r="F39" s="345"/>
      <c r="G39" s="300" t="str">
        <f>Calculations!F165</f>
        <v>TNO 2021</v>
      </c>
      <c r="H39" s="300" t="str">
        <f>Calculations!G165</f>
        <v>Min. est. (-10%)</v>
      </c>
      <c r="I39" s="300" t="str">
        <f>Calculations!H165</f>
        <v>Max. est. (+10%)</v>
      </c>
      <c r="J39" s="301" t="s">
        <v>192</v>
      </c>
      <c r="K39" s="301" t="s">
        <v>192</v>
      </c>
      <c r="L39" s="300" t="str">
        <f>Calculations!F174</f>
        <v>TNO 2021</v>
      </c>
      <c r="M39" s="300" t="str">
        <f>Calculations!G174</f>
        <v>Min. est. (-21%)</v>
      </c>
      <c r="N39" s="300" t="str">
        <f>Calculations!H174</f>
        <v>Max. est. (+25%)</v>
      </c>
      <c r="O39" s="301" t="s">
        <v>192</v>
      </c>
      <c r="P39" s="301" t="s">
        <v>192</v>
      </c>
      <c r="Q39" s="300" t="str">
        <f>Calculations!F183</f>
        <v>TNO 2021</v>
      </c>
      <c r="R39" s="302" t="str">
        <f>Calculations!G183</f>
        <v>Min. est. (-25%)</v>
      </c>
      <c r="S39" s="302" t="str">
        <f>Calculations!H183</f>
        <v>Max. est. (+30%)</v>
      </c>
      <c r="T39" s="111" t="s">
        <v>192</v>
      </c>
      <c r="U39" s="111" t="s">
        <v>192</v>
      </c>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row>
    <row r="40" spans="1:53" ht="15" customHeight="1" x14ac:dyDescent="0.25">
      <c r="A40" s="178"/>
      <c r="B40" s="375" t="s">
        <v>205</v>
      </c>
      <c r="C40" s="375"/>
      <c r="D40" s="419" t="s">
        <v>316</v>
      </c>
      <c r="E40" s="421" t="s">
        <v>591</v>
      </c>
      <c r="F40" s="422"/>
      <c r="G40" s="296"/>
      <c r="H40" s="299"/>
      <c r="I40" s="299"/>
      <c r="J40" s="299"/>
      <c r="K40" s="299"/>
      <c r="L40" s="296"/>
      <c r="M40" s="299"/>
      <c r="N40" s="299"/>
      <c r="O40" s="299"/>
      <c r="P40" s="299"/>
      <c r="Q40" s="296"/>
      <c r="R40" s="299"/>
      <c r="S40" s="299"/>
      <c r="T40" s="110"/>
      <c r="U40" s="110"/>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row>
    <row r="41" spans="1:53" ht="15" customHeight="1" x14ac:dyDescent="0.25">
      <c r="A41" s="178"/>
      <c r="B41" s="375"/>
      <c r="C41" s="375"/>
      <c r="D41" s="420"/>
      <c r="E41" s="423"/>
      <c r="F41" s="345"/>
      <c r="G41" s="300"/>
      <c r="H41" s="301" t="s">
        <v>192</v>
      </c>
      <c r="I41" s="301" t="s">
        <v>192</v>
      </c>
      <c r="J41" s="301" t="s">
        <v>192</v>
      </c>
      <c r="K41" s="301" t="s">
        <v>192</v>
      </c>
      <c r="L41" s="301" t="s">
        <v>192</v>
      </c>
      <c r="M41" s="301" t="s">
        <v>192</v>
      </c>
      <c r="N41" s="301" t="s">
        <v>192</v>
      </c>
      <c r="O41" s="301" t="s">
        <v>192</v>
      </c>
      <c r="P41" s="301" t="s">
        <v>192</v>
      </c>
      <c r="Q41" s="301" t="s">
        <v>192</v>
      </c>
      <c r="R41" s="301" t="s">
        <v>192</v>
      </c>
      <c r="S41" s="301" t="s">
        <v>192</v>
      </c>
      <c r="T41" s="111" t="s">
        <v>192</v>
      </c>
      <c r="U41" s="111" t="s">
        <v>192</v>
      </c>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row>
    <row r="42" spans="1:53" ht="15.75" customHeight="1" x14ac:dyDescent="0.25">
      <c r="A42" s="178"/>
      <c r="B42" s="375" t="s">
        <v>206</v>
      </c>
      <c r="C42" s="375"/>
      <c r="D42" s="419" t="s">
        <v>316</v>
      </c>
      <c r="E42" s="421" t="s">
        <v>591</v>
      </c>
      <c r="F42" s="422"/>
      <c r="G42" s="212">
        <v>23.4</v>
      </c>
      <c r="H42" s="213">
        <v>21</v>
      </c>
      <c r="I42" s="213">
        <v>26</v>
      </c>
      <c r="J42" s="213"/>
      <c r="K42" s="213"/>
      <c r="L42" s="212">
        <v>23.4</v>
      </c>
      <c r="M42" s="213">
        <v>18.399999999999999</v>
      </c>
      <c r="N42" s="213">
        <v>29.1</v>
      </c>
      <c r="O42" s="213"/>
      <c r="P42" s="213"/>
      <c r="Q42" s="212">
        <v>22.4</v>
      </c>
      <c r="R42" s="213">
        <v>17.100000000000001</v>
      </c>
      <c r="S42" s="213">
        <v>28.8</v>
      </c>
      <c r="T42" s="110"/>
      <c r="U42" s="110"/>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row>
    <row r="43" spans="1:53" ht="15" customHeight="1" x14ac:dyDescent="0.25">
      <c r="A43" s="178"/>
      <c r="B43" s="375"/>
      <c r="C43" s="375"/>
      <c r="D43" s="420"/>
      <c r="E43" s="423"/>
      <c r="F43" s="345"/>
      <c r="G43" s="300" t="str">
        <f>Calculations!F169</f>
        <v>TNO 2021</v>
      </c>
      <c r="H43" s="301" t="str">
        <f>Calculations!G169</f>
        <v>Min. est. (-10%)</v>
      </c>
      <c r="I43" s="301" t="str">
        <f>Calculations!H169</f>
        <v>Max. est. (+10%)</v>
      </c>
      <c r="J43" s="301" t="s">
        <v>192</v>
      </c>
      <c r="K43" s="301" t="s">
        <v>192</v>
      </c>
      <c r="L43" s="300" t="str">
        <f>Calculations!F178</f>
        <v>TNO 2021</v>
      </c>
      <c r="M43" s="300" t="str">
        <f>Calculations!G178</f>
        <v>Min. est. (-21%)</v>
      </c>
      <c r="N43" s="300" t="str">
        <f>Calculations!H178</f>
        <v>Max. est. (+25%)</v>
      </c>
      <c r="O43" s="301" t="s">
        <v>192</v>
      </c>
      <c r="P43" s="301" t="s">
        <v>192</v>
      </c>
      <c r="Q43" s="300" t="str">
        <f>Calculations!F187</f>
        <v>TNO 2021</v>
      </c>
      <c r="R43" s="300" t="str">
        <f>Calculations!G187</f>
        <v>Min. est. (-25%)</v>
      </c>
      <c r="S43" s="300" t="str">
        <f>Calculations!H187</f>
        <v>Max. est. (+30%)</v>
      </c>
      <c r="T43" s="111" t="s">
        <v>192</v>
      </c>
      <c r="U43" s="111" t="s">
        <v>192</v>
      </c>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row>
    <row r="44" spans="1:53" ht="15.75" customHeight="1" x14ac:dyDescent="0.25">
      <c r="A44" s="178"/>
      <c r="B44" s="375" t="s">
        <v>207</v>
      </c>
      <c r="C44" s="375"/>
      <c r="D44" s="419" t="s">
        <v>316</v>
      </c>
      <c r="E44" s="421" t="s">
        <v>270</v>
      </c>
      <c r="F44" s="422"/>
      <c r="G44" s="184">
        <v>1.1900000000000001E-2</v>
      </c>
      <c r="H44" s="201">
        <v>1.0699999999999999E-2</v>
      </c>
      <c r="I44" s="201">
        <v>1.3100000000000001E-2</v>
      </c>
      <c r="J44" s="201"/>
      <c r="K44" s="201"/>
      <c r="L44" s="184">
        <v>5.7000000000000002E-3</v>
      </c>
      <c r="M44" s="201">
        <v>4.4999999999999997E-3</v>
      </c>
      <c r="N44" s="201">
        <v>7.1000000000000004E-3</v>
      </c>
      <c r="O44" s="201"/>
      <c r="P44" s="201"/>
      <c r="Q44" s="184">
        <v>5.7000000000000002E-3</v>
      </c>
      <c r="R44" s="201">
        <v>4.4999999999999997E-3</v>
      </c>
      <c r="S44" s="201">
        <v>7.1000000000000004E-3</v>
      </c>
      <c r="T44" s="110"/>
      <c r="U44" s="110"/>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row>
    <row r="45" spans="1:53" ht="15" customHeight="1" x14ac:dyDescent="0.25">
      <c r="A45" s="178"/>
      <c r="B45" s="375"/>
      <c r="C45" s="375"/>
      <c r="D45" s="420"/>
      <c r="E45" s="423"/>
      <c r="F45" s="345"/>
      <c r="G45" s="112" t="str">
        <f>Calculations!F171</f>
        <v>TNO 2021</v>
      </c>
      <c r="H45" s="111" t="str">
        <f>Calculations!G171</f>
        <v>Min. est. (-10%)</v>
      </c>
      <c r="I45" s="111" t="str">
        <f>Calculations!H171</f>
        <v>Max. est. (+10%)</v>
      </c>
      <c r="J45" s="111" t="s">
        <v>192</v>
      </c>
      <c r="K45" s="111" t="s">
        <v>192</v>
      </c>
      <c r="L45" s="112" t="str">
        <f>Calculations!F180</f>
        <v>TNO 2021</v>
      </c>
      <c r="M45" s="111" t="str">
        <f>Calculations!G180</f>
        <v>Min. est. (-21%)</v>
      </c>
      <c r="N45" s="111" t="str">
        <f>Calculations!H180</f>
        <v>Max. est. (+25%)</v>
      </c>
      <c r="O45" s="111" t="s">
        <v>192</v>
      </c>
      <c r="P45" s="111" t="s">
        <v>192</v>
      </c>
      <c r="Q45" s="112" t="str">
        <f>Calculations!F189</f>
        <v>TNO 2021</v>
      </c>
      <c r="R45" s="111" t="str">
        <f>Calculations!G189</f>
        <v>Min. est. (-25%)</v>
      </c>
      <c r="S45" s="111" t="str">
        <f>Calculations!H189</f>
        <v>Max. est. (+30%)</v>
      </c>
      <c r="T45" s="111" t="s">
        <v>192</v>
      </c>
      <c r="U45" s="111" t="s">
        <v>192</v>
      </c>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row>
    <row r="46" spans="1:53" ht="120" x14ac:dyDescent="0.25">
      <c r="A46" s="178"/>
      <c r="B46" s="371" t="s">
        <v>209</v>
      </c>
      <c r="C46" s="371"/>
      <c r="D46" s="433" t="s">
        <v>588</v>
      </c>
      <c r="E46" s="434"/>
      <c r="F46" s="434"/>
      <c r="G46" s="434"/>
      <c r="H46" s="434"/>
      <c r="I46" s="434"/>
      <c r="J46" s="434"/>
      <c r="K46" s="434"/>
      <c r="L46" s="434"/>
      <c r="M46" s="434"/>
      <c r="N46" s="434"/>
      <c r="O46" s="434"/>
      <c r="P46" s="434"/>
      <c r="Q46" s="434"/>
      <c r="R46" s="434"/>
      <c r="S46" s="434"/>
      <c r="T46" s="434"/>
      <c r="U46" s="434"/>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BA46" s="116" t="str">
        <f>D46</f>
        <v xml:space="preserve">The cost figures mentioned here refer to wind farm zone IJmuiden Ver (70 km from shore, 100 km from grid) in the North Sea with a water depth of around 40 m. For investment costs, two figures are given: the difference lies in the costs for the (DC) power export cable and the offshore power substation: the first value includes these costs, the second (in parentheses) excludes them. All figures derive from TNO (2021), completed with assumptions where relevant. Development costs are included (based on the Dutch situation). For the year 2020, a virtual but realistic wind turbine (10 MW turbine with rotor diameter of 193 m, hub at 126.5 m) is assessed; for 2030, data have been based on further upscaling (20 MW turbine with rotor diameter of 290 m, hub at 175 m). For the year 2050, a 8% cost reduction (relative to 2030) is assumed for investment cost and fixed and variable costs are based on JRC (2018) and TNO (2021). Other reports mention cost declines that are even stronger: ASSET (2018) and ETIP Wind/WindEurope (2021) and BEIS (2020), for example. The offshore wind full load hours of 4735 hrs/year are based on the 2030 value from TNO (2021) and these are assumed to remain unchanged in the period 2030 - 2050 (note that, based on this figure, the 49 TWh/year by 2030 can be met from less than the 11.5 GW that are mentioned in Dutch policy documents). Assumptions on economic lifetime (30 years from 2030 onwards) further lower the electricity generation costs. The data ranges in the cost parameters refer among others to the distance to shore and consequently to the water depth. Deeper water results in more expensive foundations. The geographical scope of this range is not further specified here. </v>
      </c>
    </row>
    <row r="47" spans="1:53" ht="21" customHeight="1" x14ac:dyDescent="0.25">
      <c r="A47" s="178"/>
      <c r="B47" s="424" t="s">
        <v>109</v>
      </c>
      <c r="C47" s="424"/>
      <c r="D47" s="424"/>
      <c r="E47" s="424"/>
      <c r="F47" s="424"/>
      <c r="G47" s="424"/>
      <c r="H47" s="424"/>
      <c r="I47" s="424"/>
      <c r="J47" s="424"/>
      <c r="K47" s="424"/>
      <c r="L47" s="424"/>
      <c r="M47" s="424"/>
      <c r="N47" s="424"/>
      <c r="O47" s="424"/>
      <c r="P47" s="424"/>
      <c r="Q47" s="424"/>
      <c r="R47" s="424"/>
      <c r="S47" s="424"/>
      <c r="T47" s="424"/>
      <c r="U47" s="424"/>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row>
    <row r="48" spans="1:53" ht="15.75" customHeight="1" x14ac:dyDescent="0.25">
      <c r="A48" s="178"/>
      <c r="B48" s="428" t="s">
        <v>210</v>
      </c>
      <c r="C48" s="429"/>
      <c r="D48" s="432" t="s">
        <v>211</v>
      </c>
      <c r="E48" s="432"/>
      <c r="F48" s="432" t="s">
        <v>194</v>
      </c>
      <c r="G48" s="384" t="s">
        <v>195</v>
      </c>
      <c r="H48" s="384"/>
      <c r="I48" s="384"/>
      <c r="J48" s="384"/>
      <c r="K48" s="384"/>
      <c r="L48" s="383">
        <v>2030</v>
      </c>
      <c r="M48" s="383"/>
      <c r="N48" s="383"/>
      <c r="O48" s="383"/>
      <c r="P48" s="383"/>
      <c r="Q48" s="384">
        <v>2050</v>
      </c>
      <c r="R48" s="384"/>
      <c r="S48" s="384"/>
      <c r="T48" s="384"/>
      <c r="U48" s="384"/>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row>
    <row r="49" spans="1:53" x14ac:dyDescent="0.25">
      <c r="A49" s="178"/>
      <c r="B49" s="430"/>
      <c r="C49" s="431"/>
      <c r="D49" s="432"/>
      <c r="E49" s="432"/>
      <c r="F49" s="432"/>
      <c r="G49" s="166" t="s">
        <v>187</v>
      </c>
      <c r="H49" s="166" t="s">
        <v>188</v>
      </c>
      <c r="I49" s="166" t="s">
        <v>189</v>
      </c>
      <c r="J49" s="166" t="s">
        <v>190</v>
      </c>
      <c r="K49" s="166" t="s">
        <v>191</v>
      </c>
      <c r="L49" s="165" t="s">
        <v>187</v>
      </c>
      <c r="M49" s="165" t="s">
        <v>188</v>
      </c>
      <c r="N49" s="165" t="s">
        <v>189</v>
      </c>
      <c r="O49" s="165" t="s">
        <v>190</v>
      </c>
      <c r="P49" s="165" t="s">
        <v>191</v>
      </c>
      <c r="Q49" s="166" t="s">
        <v>187</v>
      </c>
      <c r="R49" s="166" t="s">
        <v>188</v>
      </c>
      <c r="S49" s="166" t="s">
        <v>189</v>
      </c>
      <c r="T49" s="166" t="s">
        <v>190</v>
      </c>
      <c r="U49" s="166" t="s">
        <v>191</v>
      </c>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row>
    <row r="50" spans="1:53" ht="15.75" customHeight="1" x14ac:dyDescent="0.25">
      <c r="A50" s="178"/>
      <c r="B50" s="435" t="s">
        <v>212</v>
      </c>
      <c r="C50" s="436"/>
      <c r="D50" s="441" t="s">
        <v>334</v>
      </c>
      <c r="E50" s="441"/>
      <c r="F50" s="442" t="s">
        <v>150</v>
      </c>
      <c r="G50" s="185">
        <v>-1</v>
      </c>
      <c r="H50" s="110"/>
      <c r="I50" s="110"/>
      <c r="J50" s="110"/>
      <c r="K50" s="110"/>
      <c r="L50" s="185">
        <v>-1</v>
      </c>
      <c r="M50" s="110"/>
      <c r="N50" s="110"/>
      <c r="O50" s="110"/>
      <c r="P50" s="110"/>
      <c r="Q50" s="185">
        <v>-1</v>
      </c>
      <c r="R50" s="110"/>
      <c r="S50" s="110"/>
      <c r="T50" s="110"/>
      <c r="U50" s="110"/>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row>
    <row r="51" spans="1:53" x14ac:dyDescent="0.25">
      <c r="A51" s="178"/>
      <c r="B51" s="437"/>
      <c r="C51" s="438"/>
      <c r="D51" s="441"/>
      <c r="E51" s="441"/>
      <c r="F51" s="442"/>
      <c r="G51" s="112" t="s">
        <v>192</v>
      </c>
      <c r="H51" s="111" t="s">
        <v>192</v>
      </c>
      <c r="I51" s="111" t="s">
        <v>192</v>
      </c>
      <c r="J51" s="111" t="s">
        <v>192</v>
      </c>
      <c r="K51" s="111" t="s">
        <v>192</v>
      </c>
      <c r="L51" s="112" t="s">
        <v>192</v>
      </c>
      <c r="M51" s="111" t="s">
        <v>192</v>
      </c>
      <c r="N51" s="111" t="s">
        <v>192</v>
      </c>
      <c r="O51" s="111" t="s">
        <v>192</v>
      </c>
      <c r="P51" s="111" t="s">
        <v>192</v>
      </c>
      <c r="Q51" s="112" t="s">
        <v>192</v>
      </c>
      <c r="R51" s="111" t="s">
        <v>192</v>
      </c>
      <c r="S51" s="111" t="s">
        <v>192</v>
      </c>
      <c r="T51" s="111" t="s">
        <v>192</v>
      </c>
      <c r="U51" s="111" t="s">
        <v>192</v>
      </c>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row>
    <row r="52" spans="1:53" ht="15" customHeight="1" x14ac:dyDescent="0.25">
      <c r="A52" s="178"/>
      <c r="B52" s="437"/>
      <c r="C52" s="438"/>
      <c r="D52" s="443" t="s">
        <v>356</v>
      </c>
      <c r="E52" s="444"/>
      <c r="F52" s="442" t="s">
        <v>150</v>
      </c>
      <c r="G52" s="101">
        <v>1</v>
      </c>
      <c r="H52" s="110"/>
      <c r="I52" s="110"/>
      <c r="J52" s="110"/>
      <c r="K52" s="110"/>
      <c r="L52" s="101">
        <v>1</v>
      </c>
      <c r="M52" s="110"/>
      <c r="N52" s="110"/>
      <c r="O52" s="110"/>
      <c r="P52" s="110"/>
      <c r="Q52" s="101">
        <v>1</v>
      </c>
      <c r="R52" s="110"/>
      <c r="S52" s="110"/>
      <c r="T52" s="110"/>
      <c r="U52" s="110"/>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row>
    <row r="53" spans="1:53" x14ac:dyDescent="0.25">
      <c r="A53" s="178"/>
      <c r="B53" s="437"/>
      <c r="C53" s="438"/>
      <c r="D53" s="445"/>
      <c r="E53" s="446"/>
      <c r="F53" s="442"/>
      <c r="G53" s="111" t="s">
        <v>192</v>
      </c>
      <c r="H53" s="111" t="s">
        <v>192</v>
      </c>
      <c r="I53" s="111" t="s">
        <v>192</v>
      </c>
      <c r="J53" s="111" t="s">
        <v>192</v>
      </c>
      <c r="K53" s="111" t="s">
        <v>192</v>
      </c>
      <c r="L53" s="111" t="s">
        <v>192</v>
      </c>
      <c r="M53" s="111" t="s">
        <v>192</v>
      </c>
      <c r="N53" s="111" t="s">
        <v>192</v>
      </c>
      <c r="O53" s="111" t="s">
        <v>192</v>
      </c>
      <c r="P53" s="111" t="s">
        <v>192</v>
      </c>
      <c r="Q53" s="111" t="s">
        <v>192</v>
      </c>
      <c r="R53" s="111" t="s">
        <v>192</v>
      </c>
      <c r="S53" s="111" t="s">
        <v>192</v>
      </c>
      <c r="T53" s="111" t="s">
        <v>192</v>
      </c>
      <c r="U53" s="111" t="s">
        <v>192</v>
      </c>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row>
    <row r="54" spans="1:53" x14ac:dyDescent="0.25">
      <c r="A54" s="178"/>
      <c r="B54" s="437"/>
      <c r="C54" s="438"/>
      <c r="D54" s="441" t="s">
        <v>184</v>
      </c>
      <c r="E54" s="441"/>
      <c r="F54" s="442" t="s">
        <v>150</v>
      </c>
      <c r="G54" s="101"/>
      <c r="H54" s="110"/>
      <c r="I54" s="110"/>
      <c r="J54" s="110"/>
      <c r="K54" s="110"/>
      <c r="L54" s="101"/>
      <c r="M54" s="110"/>
      <c r="N54" s="110"/>
      <c r="O54" s="110"/>
      <c r="P54" s="110"/>
      <c r="Q54" s="101"/>
      <c r="R54" s="110"/>
      <c r="S54" s="110"/>
      <c r="T54" s="110"/>
      <c r="U54" s="110"/>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row>
    <row r="55" spans="1:53" x14ac:dyDescent="0.25">
      <c r="A55" s="178"/>
      <c r="B55" s="437"/>
      <c r="C55" s="438"/>
      <c r="D55" s="441"/>
      <c r="E55" s="441"/>
      <c r="F55" s="442"/>
      <c r="G55" s="111" t="s">
        <v>192</v>
      </c>
      <c r="H55" s="111" t="s">
        <v>192</v>
      </c>
      <c r="I55" s="111" t="s">
        <v>192</v>
      </c>
      <c r="J55" s="111" t="s">
        <v>192</v>
      </c>
      <c r="K55" s="111" t="s">
        <v>192</v>
      </c>
      <c r="L55" s="111" t="s">
        <v>192</v>
      </c>
      <c r="M55" s="111" t="s">
        <v>192</v>
      </c>
      <c r="N55" s="111" t="s">
        <v>192</v>
      </c>
      <c r="O55" s="111" t="s">
        <v>192</v>
      </c>
      <c r="P55" s="111" t="s">
        <v>192</v>
      </c>
      <c r="Q55" s="111" t="s">
        <v>192</v>
      </c>
      <c r="R55" s="111" t="s">
        <v>192</v>
      </c>
      <c r="S55" s="111" t="s">
        <v>192</v>
      </c>
      <c r="T55" s="111" t="s">
        <v>192</v>
      </c>
      <c r="U55" s="111" t="s">
        <v>192</v>
      </c>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row>
    <row r="56" spans="1:53" x14ac:dyDescent="0.25">
      <c r="A56" s="178"/>
      <c r="B56" s="437"/>
      <c r="C56" s="438"/>
      <c r="D56" s="441" t="s">
        <v>184</v>
      </c>
      <c r="E56" s="441"/>
      <c r="F56" s="442" t="s">
        <v>150</v>
      </c>
      <c r="G56" s="101"/>
      <c r="H56" s="110"/>
      <c r="I56" s="110"/>
      <c r="J56" s="110"/>
      <c r="K56" s="110"/>
      <c r="L56" s="101"/>
      <c r="M56" s="110"/>
      <c r="N56" s="110"/>
      <c r="O56" s="110"/>
      <c r="P56" s="110"/>
      <c r="Q56" s="101"/>
      <c r="R56" s="110"/>
      <c r="S56" s="110"/>
      <c r="T56" s="110"/>
      <c r="U56" s="110"/>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row>
    <row r="57" spans="1:53" x14ac:dyDescent="0.25">
      <c r="A57" s="178"/>
      <c r="B57" s="439"/>
      <c r="C57" s="440"/>
      <c r="D57" s="441"/>
      <c r="E57" s="441"/>
      <c r="F57" s="442"/>
      <c r="G57" s="111" t="s">
        <v>192</v>
      </c>
      <c r="H57" s="111" t="s">
        <v>192</v>
      </c>
      <c r="I57" s="111" t="s">
        <v>192</v>
      </c>
      <c r="J57" s="111" t="s">
        <v>192</v>
      </c>
      <c r="K57" s="111" t="s">
        <v>192</v>
      </c>
      <c r="L57" s="111" t="s">
        <v>192</v>
      </c>
      <c r="M57" s="111" t="s">
        <v>192</v>
      </c>
      <c r="N57" s="111" t="s">
        <v>192</v>
      </c>
      <c r="O57" s="111" t="s">
        <v>192</v>
      </c>
      <c r="P57" s="111" t="s">
        <v>192</v>
      </c>
      <c r="Q57" s="111" t="s">
        <v>192</v>
      </c>
      <c r="R57" s="111" t="s">
        <v>192</v>
      </c>
      <c r="S57" s="111" t="s">
        <v>192</v>
      </c>
      <c r="T57" s="111" t="s">
        <v>192</v>
      </c>
      <c r="U57" s="111" t="s">
        <v>192</v>
      </c>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row>
    <row r="58" spans="1:53" ht="40.5" customHeight="1" x14ac:dyDescent="0.25">
      <c r="A58" s="178"/>
      <c r="B58" s="375" t="s">
        <v>214</v>
      </c>
      <c r="C58" s="375"/>
      <c r="D58" s="434" t="s">
        <v>215</v>
      </c>
      <c r="E58" s="434"/>
      <c r="F58" s="434"/>
      <c r="G58" s="434"/>
      <c r="H58" s="434"/>
      <c r="I58" s="434"/>
      <c r="J58" s="434"/>
      <c r="K58" s="434"/>
      <c r="L58" s="434"/>
      <c r="M58" s="434"/>
      <c r="N58" s="434"/>
      <c r="O58" s="434"/>
      <c r="P58" s="434"/>
      <c r="Q58" s="434"/>
      <c r="R58" s="434"/>
      <c r="S58" s="434"/>
      <c r="T58" s="434"/>
      <c r="U58" s="434"/>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BA58" s="116" t="str">
        <f>D58</f>
        <v>Explain here (e.g. flexible in and out)</v>
      </c>
    </row>
    <row r="59" spans="1:53" ht="21" customHeight="1" x14ac:dyDescent="0.25">
      <c r="A59" s="178"/>
      <c r="B59" s="448" t="s">
        <v>216</v>
      </c>
      <c r="C59" s="449"/>
      <c r="D59" s="449"/>
      <c r="E59" s="449"/>
      <c r="F59" s="449"/>
      <c r="G59" s="449"/>
      <c r="H59" s="449"/>
      <c r="I59" s="449"/>
      <c r="J59" s="449"/>
      <c r="K59" s="449"/>
      <c r="L59" s="449"/>
      <c r="M59" s="449"/>
      <c r="N59" s="449"/>
      <c r="O59" s="449"/>
      <c r="P59" s="449"/>
      <c r="Q59" s="449"/>
      <c r="R59" s="449"/>
      <c r="S59" s="449"/>
      <c r="T59" s="449"/>
      <c r="U59" s="44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row>
    <row r="60" spans="1:53" ht="16.5" customHeight="1" x14ac:dyDescent="0.25">
      <c r="A60" s="178"/>
      <c r="B60" s="435" t="s">
        <v>217</v>
      </c>
      <c r="C60" s="436"/>
      <c r="D60" s="450" t="s">
        <v>218</v>
      </c>
      <c r="E60" s="451"/>
      <c r="F60" s="454" t="s">
        <v>194</v>
      </c>
      <c r="G60" s="384" t="s">
        <v>195</v>
      </c>
      <c r="H60" s="384"/>
      <c r="I60" s="384"/>
      <c r="J60" s="384"/>
      <c r="K60" s="384"/>
      <c r="L60" s="383">
        <v>2030</v>
      </c>
      <c r="M60" s="383"/>
      <c r="N60" s="383"/>
      <c r="O60" s="383"/>
      <c r="P60" s="383"/>
      <c r="Q60" s="384">
        <v>2050</v>
      </c>
      <c r="R60" s="384"/>
      <c r="S60" s="384"/>
      <c r="T60" s="384"/>
      <c r="U60" s="384"/>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row>
    <row r="61" spans="1:53" x14ac:dyDescent="0.25">
      <c r="A61" s="178"/>
      <c r="B61" s="437"/>
      <c r="C61" s="438"/>
      <c r="D61" s="452"/>
      <c r="E61" s="453"/>
      <c r="F61" s="455"/>
      <c r="G61" s="166" t="s">
        <v>187</v>
      </c>
      <c r="H61" s="166" t="s">
        <v>188</v>
      </c>
      <c r="I61" s="166" t="s">
        <v>189</v>
      </c>
      <c r="J61" s="166" t="s">
        <v>190</v>
      </c>
      <c r="K61" s="166" t="s">
        <v>191</v>
      </c>
      <c r="L61" s="165" t="s">
        <v>187</v>
      </c>
      <c r="M61" s="165" t="s">
        <v>188</v>
      </c>
      <c r="N61" s="165" t="s">
        <v>189</v>
      </c>
      <c r="O61" s="165" t="s">
        <v>190</v>
      </c>
      <c r="P61" s="165" t="s">
        <v>191</v>
      </c>
      <c r="Q61" s="166" t="s">
        <v>187</v>
      </c>
      <c r="R61" s="166" t="s">
        <v>188</v>
      </c>
      <c r="S61" s="166" t="s">
        <v>189</v>
      </c>
      <c r="T61" s="166" t="s">
        <v>190</v>
      </c>
      <c r="U61" s="166" t="s">
        <v>191</v>
      </c>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row>
    <row r="62" spans="1:53" ht="15.75" customHeight="1" x14ac:dyDescent="0.25">
      <c r="A62" s="178"/>
      <c r="B62" s="437"/>
      <c r="C62" s="438"/>
      <c r="D62" s="441" t="s">
        <v>182</v>
      </c>
      <c r="E62" s="441"/>
      <c r="F62" s="447" t="s">
        <v>182</v>
      </c>
      <c r="G62" s="101"/>
      <c r="H62" s="110"/>
      <c r="I62" s="110"/>
      <c r="J62" s="110"/>
      <c r="K62" s="110"/>
      <c r="L62" s="101"/>
      <c r="M62" s="110"/>
      <c r="N62" s="110"/>
      <c r="O62" s="110"/>
      <c r="P62" s="110"/>
      <c r="Q62" s="101"/>
      <c r="R62" s="110"/>
      <c r="S62" s="110"/>
      <c r="T62" s="110"/>
      <c r="U62" s="110"/>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row>
    <row r="63" spans="1:53" x14ac:dyDescent="0.25">
      <c r="A63" s="178"/>
      <c r="B63" s="437"/>
      <c r="C63" s="438"/>
      <c r="D63" s="441"/>
      <c r="E63" s="441"/>
      <c r="F63" s="447"/>
      <c r="G63" s="112" t="s">
        <v>192</v>
      </c>
      <c r="H63" s="111" t="s">
        <v>192</v>
      </c>
      <c r="I63" s="111" t="s">
        <v>192</v>
      </c>
      <c r="J63" s="111" t="s">
        <v>192</v>
      </c>
      <c r="K63" s="111" t="s">
        <v>192</v>
      </c>
      <c r="L63" s="112" t="s">
        <v>192</v>
      </c>
      <c r="M63" s="111" t="s">
        <v>192</v>
      </c>
      <c r="N63" s="111" t="s">
        <v>192</v>
      </c>
      <c r="O63" s="111" t="s">
        <v>192</v>
      </c>
      <c r="P63" s="111" t="s">
        <v>192</v>
      </c>
      <c r="Q63" s="112" t="s">
        <v>192</v>
      </c>
      <c r="R63" s="111" t="s">
        <v>192</v>
      </c>
      <c r="S63" s="111" t="s">
        <v>192</v>
      </c>
      <c r="T63" s="111" t="s">
        <v>192</v>
      </c>
      <c r="U63" s="111" t="s">
        <v>192</v>
      </c>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row>
    <row r="64" spans="1:53" x14ac:dyDescent="0.25">
      <c r="A64" s="178"/>
      <c r="B64" s="437"/>
      <c r="C64" s="438"/>
      <c r="D64" s="441" t="s">
        <v>182</v>
      </c>
      <c r="E64" s="441"/>
      <c r="F64" s="447" t="s">
        <v>182</v>
      </c>
      <c r="G64" s="101"/>
      <c r="H64" s="110"/>
      <c r="I64" s="110"/>
      <c r="J64" s="110"/>
      <c r="K64" s="110"/>
      <c r="L64" s="101"/>
      <c r="M64" s="110"/>
      <c r="N64" s="110"/>
      <c r="O64" s="110"/>
      <c r="P64" s="110"/>
      <c r="Q64" s="101"/>
      <c r="R64" s="110"/>
      <c r="S64" s="110"/>
      <c r="T64" s="110"/>
      <c r="U64" s="110"/>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row>
    <row r="65" spans="1:53" x14ac:dyDescent="0.25">
      <c r="A65" s="178"/>
      <c r="B65" s="439"/>
      <c r="C65" s="440"/>
      <c r="D65" s="441"/>
      <c r="E65" s="441"/>
      <c r="F65" s="447"/>
      <c r="G65" s="111" t="s">
        <v>192</v>
      </c>
      <c r="H65" s="111" t="s">
        <v>192</v>
      </c>
      <c r="I65" s="111" t="s">
        <v>192</v>
      </c>
      <c r="J65" s="111" t="s">
        <v>192</v>
      </c>
      <c r="K65" s="111" t="s">
        <v>192</v>
      </c>
      <c r="L65" s="111" t="s">
        <v>192</v>
      </c>
      <c r="M65" s="111" t="s">
        <v>192</v>
      </c>
      <c r="N65" s="111" t="s">
        <v>192</v>
      </c>
      <c r="O65" s="111" t="s">
        <v>192</v>
      </c>
      <c r="P65" s="111" t="s">
        <v>192</v>
      </c>
      <c r="Q65" s="111" t="s">
        <v>192</v>
      </c>
      <c r="R65" s="111" t="s">
        <v>192</v>
      </c>
      <c r="S65" s="111" t="s">
        <v>192</v>
      </c>
      <c r="T65" s="111" t="s">
        <v>192</v>
      </c>
      <c r="U65" s="111" t="s">
        <v>192</v>
      </c>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row>
    <row r="66" spans="1:53" ht="40.5" customHeight="1" x14ac:dyDescent="0.25">
      <c r="A66" s="178"/>
      <c r="B66" s="375" t="s">
        <v>219</v>
      </c>
      <c r="C66" s="375"/>
      <c r="D66" s="434" t="s">
        <v>220</v>
      </c>
      <c r="E66" s="434"/>
      <c r="F66" s="434"/>
      <c r="G66" s="434"/>
      <c r="H66" s="434"/>
      <c r="I66" s="434"/>
      <c r="J66" s="434"/>
      <c r="K66" s="434"/>
      <c r="L66" s="434"/>
      <c r="M66" s="434"/>
      <c r="N66" s="434"/>
      <c r="O66" s="434"/>
      <c r="P66" s="434"/>
      <c r="Q66" s="434"/>
      <c r="R66" s="434"/>
      <c r="S66" s="434"/>
      <c r="T66" s="434"/>
      <c r="U66" s="434"/>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BA66" s="116" t="str">
        <f>D66</f>
        <v>Explain here</v>
      </c>
    </row>
    <row r="67" spans="1:53" ht="21" customHeight="1" x14ac:dyDescent="0.25">
      <c r="A67" s="178"/>
      <c r="B67" s="424" t="s">
        <v>221</v>
      </c>
      <c r="C67" s="424"/>
      <c r="D67" s="424"/>
      <c r="E67" s="424"/>
      <c r="F67" s="424"/>
      <c r="G67" s="424"/>
      <c r="H67" s="424"/>
      <c r="I67" s="424"/>
      <c r="J67" s="424"/>
      <c r="K67" s="424"/>
      <c r="L67" s="424"/>
      <c r="M67" s="424"/>
      <c r="N67" s="424"/>
      <c r="O67" s="424"/>
      <c r="P67" s="424"/>
      <c r="Q67" s="424"/>
      <c r="R67" s="424"/>
      <c r="S67" s="424"/>
      <c r="T67" s="424"/>
      <c r="U67" s="424"/>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row>
    <row r="68" spans="1:53" ht="16.5" customHeight="1" x14ac:dyDescent="0.25">
      <c r="A68" s="178"/>
      <c r="B68" s="466" t="s">
        <v>121</v>
      </c>
      <c r="C68" s="466"/>
      <c r="D68" s="432" t="s">
        <v>222</v>
      </c>
      <c r="E68" s="432"/>
      <c r="F68" s="432" t="s">
        <v>194</v>
      </c>
      <c r="G68" s="384" t="s">
        <v>195</v>
      </c>
      <c r="H68" s="384"/>
      <c r="I68" s="384"/>
      <c r="J68" s="384"/>
      <c r="K68" s="384"/>
      <c r="L68" s="383">
        <v>2030</v>
      </c>
      <c r="M68" s="383"/>
      <c r="N68" s="383"/>
      <c r="O68" s="383"/>
      <c r="P68" s="383"/>
      <c r="Q68" s="384">
        <v>2050</v>
      </c>
      <c r="R68" s="384"/>
      <c r="S68" s="384"/>
      <c r="T68" s="384"/>
      <c r="U68" s="384"/>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row>
    <row r="69" spans="1:53" ht="15.75" customHeight="1" x14ac:dyDescent="0.25">
      <c r="A69" s="178"/>
      <c r="B69" s="466"/>
      <c r="C69" s="466"/>
      <c r="D69" s="432"/>
      <c r="E69" s="432"/>
      <c r="F69" s="432"/>
      <c r="G69" s="166" t="s">
        <v>187</v>
      </c>
      <c r="H69" s="166" t="s">
        <v>188</v>
      </c>
      <c r="I69" s="166" t="s">
        <v>189</v>
      </c>
      <c r="J69" s="166" t="s">
        <v>190</v>
      </c>
      <c r="K69" s="166" t="s">
        <v>191</v>
      </c>
      <c r="L69" s="165" t="s">
        <v>187</v>
      </c>
      <c r="M69" s="165" t="s">
        <v>188</v>
      </c>
      <c r="N69" s="165" t="s">
        <v>189</v>
      </c>
      <c r="O69" s="165" t="s">
        <v>190</v>
      </c>
      <c r="P69" s="165" t="s">
        <v>191</v>
      </c>
      <c r="Q69" s="166" t="s">
        <v>187</v>
      </c>
      <c r="R69" s="166" t="s">
        <v>188</v>
      </c>
      <c r="S69" s="166" t="s">
        <v>189</v>
      </c>
      <c r="T69" s="166" t="s">
        <v>190</v>
      </c>
      <c r="U69" s="166" t="s">
        <v>191</v>
      </c>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row>
    <row r="70" spans="1:53" ht="15.75" customHeight="1" x14ac:dyDescent="0.25">
      <c r="A70" s="178"/>
      <c r="B70" s="466"/>
      <c r="C70" s="466"/>
      <c r="D70" s="441" t="s">
        <v>184</v>
      </c>
      <c r="E70" s="441"/>
      <c r="F70" s="447" t="s">
        <v>184</v>
      </c>
      <c r="G70" s="101"/>
      <c r="H70" s="110"/>
      <c r="I70" s="110"/>
      <c r="J70" s="110"/>
      <c r="K70" s="110"/>
      <c r="L70" s="101"/>
      <c r="M70" s="110"/>
      <c r="N70" s="110"/>
      <c r="O70" s="110"/>
      <c r="P70" s="110"/>
      <c r="Q70" s="101"/>
      <c r="R70" s="110"/>
      <c r="S70" s="110"/>
      <c r="T70" s="110"/>
      <c r="U70" s="110"/>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row>
    <row r="71" spans="1:53" ht="15.75" customHeight="1" x14ac:dyDescent="0.25">
      <c r="A71" s="178"/>
      <c r="B71" s="466"/>
      <c r="C71" s="466"/>
      <c r="D71" s="441"/>
      <c r="E71" s="441"/>
      <c r="F71" s="447"/>
      <c r="G71" s="112" t="s">
        <v>192</v>
      </c>
      <c r="H71" s="111" t="s">
        <v>192</v>
      </c>
      <c r="I71" s="111" t="s">
        <v>192</v>
      </c>
      <c r="J71" s="111" t="s">
        <v>192</v>
      </c>
      <c r="K71" s="111" t="s">
        <v>192</v>
      </c>
      <c r="L71" s="112" t="s">
        <v>192</v>
      </c>
      <c r="M71" s="111" t="s">
        <v>192</v>
      </c>
      <c r="N71" s="111" t="s">
        <v>192</v>
      </c>
      <c r="O71" s="111" t="s">
        <v>192</v>
      </c>
      <c r="P71" s="111" t="s">
        <v>192</v>
      </c>
      <c r="Q71" s="112" t="s">
        <v>192</v>
      </c>
      <c r="R71" s="111" t="s">
        <v>192</v>
      </c>
      <c r="S71" s="111" t="s">
        <v>192</v>
      </c>
      <c r="T71" s="111" t="s">
        <v>192</v>
      </c>
      <c r="U71" s="111" t="s">
        <v>192</v>
      </c>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row>
    <row r="72" spans="1:53" ht="15.75" customHeight="1" x14ac:dyDescent="0.25">
      <c r="A72" s="178"/>
      <c r="B72" s="466"/>
      <c r="C72" s="466"/>
      <c r="D72" s="441" t="s">
        <v>184</v>
      </c>
      <c r="E72" s="441"/>
      <c r="F72" s="447" t="s">
        <v>184</v>
      </c>
      <c r="G72" s="101"/>
      <c r="H72" s="110"/>
      <c r="I72" s="110"/>
      <c r="J72" s="110"/>
      <c r="K72" s="110"/>
      <c r="L72" s="101"/>
      <c r="M72" s="110"/>
      <c r="N72" s="110"/>
      <c r="O72" s="110"/>
      <c r="P72" s="110"/>
      <c r="Q72" s="101"/>
      <c r="R72" s="110"/>
      <c r="S72" s="110"/>
      <c r="T72" s="110"/>
      <c r="U72" s="110"/>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row>
    <row r="73" spans="1:53" ht="15.75" customHeight="1" x14ac:dyDescent="0.25">
      <c r="A73" s="178"/>
      <c r="B73" s="466"/>
      <c r="C73" s="466"/>
      <c r="D73" s="441"/>
      <c r="E73" s="441"/>
      <c r="F73" s="447"/>
      <c r="G73" s="111" t="s">
        <v>192</v>
      </c>
      <c r="H73" s="111" t="s">
        <v>192</v>
      </c>
      <c r="I73" s="111" t="s">
        <v>192</v>
      </c>
      <c r="J73" s="111" t="s">
        <v>192</v>
      </c>
      <c r="K73" s="111" t="s">
        <v>192</v>
      </c>
      <c r="L73" s="111" t="s">
        <v>192</v>
      </c>
      <c r="M73" s="111" t="s">
        <v>192</v>
      </c>
      <c r="N73" s="111" t="s">
        <v>192</v>
      </c>
      <c r="O73" s="111" t="s">
        <v>192</v>
      </c>
      <c r="P73" s="111" t="s">
        <v>192</v>
      </c>
      <c r="Q73" s="111" t="s">
        <v>192</v>
      </c>
      <c r="R73" s="111" t="s">
        <v>192</v>
      </c>
      <c r="S73" s="111" t="s">
        <v>192</v>
      </c>
      <c r="T73" s="111" t="s">
        <v>192</v>
      </c>
      <c r="U73" s="111" t="s">
        <v>192</v>
      </c>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row>
    <row r="74" spans="1:53" ht="15.75" customHeight="1" x14ac:dyDescent="0.25">
      <c r="A74" s="178"/>
      <c r="B74" s="466"/>
      <c r="C74" s="466"/>
      <c r="D74" s="441" t="s">
        <v>184</v>
      </c>
      <c r="E74" s="441"/>
      <c r="F74" s="447" t="s">
        <v>184</v>
      </c>
      <c r="G74" s="101"/>
      <c r="H74" s="110"/>
      <c r="I74" s="110"/>
      <c r="J74" s="110"/>
      <c r="K74" s="110"/>
      <c r="L74" s="101"/>
      <c r="M74" s="110"/>
      <c r="N74" s="110"/>
      <c r="O74" s="110"/>
      <c r="P74" s="110"/>
      <c r="Q74" s="101"/>
      <c r="R74" s="110"/>
      <c r="S74" s="110"/>
      <c r="T74" s="110"/>
      <c r="U74" s="110"/>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row>
    <row r="75" spans="1:53" ht="15.75" customHeight="1" x14ac:dyDescent="0.25">
      <c r="A75" s="178"/>
      <c r="B75" s="466"/>
      <c r="C75" s="466"/>
      <c r="D75" s="441"/>
      <c r="E75" s="441"/>
      <c r="F75" s="447"/>
      <c r="G75" s="111" t="s">
        <v>192</v>
      </c>
      <c r="H75" s="111" t="s">
        <v>192</v>
      </c>
      <c r="I75" s="111" t="s">
        <v>192</v>
      </c>
      <c r="J75" s="111" t="s">
        <v>192</v>
      </c>
      <c r="K75" s="111" t="s">
        <v>192</v>
      </c>
      <c r="L75" s="111" t="s">
        <v>192</v>
      </c>
      <c r="M75" s="111" t="s">
        <v>192</v>
      </c>
      <c r="N75" s="111" t="s">
        <v>192</v>
      </c>
      <c r="O75" s="111" t="s">
        <v>192</v>
      </c>
      <c r="P75" s="111" t="s">
        <v>192</v>
      </c>
      <c r="Q75" s="111" t="s">
        <v>192</v>
      </c>
      <c r="R75" s="111" t="s">
        <v>192</v>
      </c>
      <c r="S75" s="111" t="s">
        <v>192</v>
      </c>
      <c r="T75" s="111" t="s">
        <v>192</v>
      </c>
      <c r="U75" s="111" t="s">
        <v>192</v>
      </c>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row>
    <row r="76" spans="1:53" ht="15.75" customHeight="1" x14ac:dyDescent="0.25">
      <c r="A76" s="178"/>
      <c r="B76" s="466"/>
      <c r="C76" s="466"/>
      <c r="D76" s="441" t="s">
        <v>184</v>
      </c>
      <c r="E76" s="441"/>
      <c r="F76" s="447" t="s">
        <v>184</v>
      </c>
      <c r="G76" s="101"/>
      <c r="H76" s="110"/>
      <c r="I76" s="110"/>
      <c r="J76" s="110"/>
      <c r="K76" s="110"/>
      <c r="L76" s="101"/>
      <c r="M76" s="110"/>
      <c r="N76" s="110"/>
      <c r="O76" s="110"/>
      <c r="P76" s="110"/>
      <c r="Q76" s="101"/>
      <c r="R76" s="110"/>
      <c r="S76" s="110"/>
      <c r="T76" s="110"/>
      <c r="U76" s="110"/>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row>
    <row r="77" spans="1:53" ht="16.5" customHeight="1" x14ac:dyDescent="0.25">
      <c r="A77" s="178"/>
      <c r="B77" s="466"/>
      <c r="C77" s="466"/>
      <c r="D77" s="441"/>
      <c r="E77" s="441"/>
      <c r="F77" s="447"/>
      <c r="G77" s="111" t="s">
        <v>192</v>
      </c>
      <c r="H77" s="111" t="s">
        <v>192</v>
      </c>
      <c r="I77" s="111" t="s">
        <v>192</v>
      </c>
      <c r="J77" s="111" t="s">
        <v>192</v>
      </c>
      <c r="K77" s="111" t="s">
        <v>192</v>
      </c>
      <c r="L77" s="111" t="s">
        <v>192</v>
      </c>
      <c r="M77" s="111" t="s">
        <v>192</v>
      </c>
      <c r="N77" s="111" t="s">
        <v>192</v>
      </c>
      <c r="O77" s="111" t="s">
        <v>192</v>
      </c>
      <c r="P77" s="111" t="s">
        <v>192</v>
      </c>
      <c r="Q77" s="111" t="s">
        <v>192</v>
      </c>
      <c r="R77" s="111" t="s">
        <v>192</v>
      </c>
      <c r="S77" s="111" t="s">
        <v>192</v>
      </c>
      <c r="T77" s="111" t="s">
        <v>192</v>
      </c>
      <c r="U77" s="111" t="s">
        <v>192</v>
      </c>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row>
    <row r="78" spans="1:53" ht="40.5" customHeight="1" x14ac:dyDescent="0.25">
      <c r="A78" s="178"/>
      <c r="B78" s="375" t="s">
        <v>223</v>
      </c>
      <c r="C78" s="375"/>
      <c r="D78" s="465" t="s">
        <v>224</v>
      </c>
      <c r="E78" s="373"/>
      <c r="F78" s="373"/>
      <c r="G78" s="373"/>
      <c r="H78" s="373"/>
      <c r="I78" s="373"/>
      <c r="J78" s="373"/>
      <c r="K78" s="373"/>
      <c r="L78" s="373"/>
      <c r="M78" s="373"/>
      <c r="N78" s="373"/>
      <c r="O78" s="373"/>
      <c r="P78" s="373"/>
      <c r="Q78" s="373"/>
      <c r="R78" s="373"/>
      <c r="S78" s="373"/>
      <c r="T78" s="373"/>
      <c r="U78" s="374"/>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BA78" s="116" t="str">
        <f>D78</f>
        <v>Explain here (e.g. emission factors if calculated)</v>
      </c>
    </row>
    <row r="79" spans="1:53" ht="21" customHeight="1" x14ac:dyDescent="0.25">
      <c r="A79" s="178"/>
      <c r="B79" s="456" t="s">
        <v>225</v>
      </c>
      <c r="C79" s="457"/>
      <c r="D79" s="457"/>
      <c r="E79" s="457"/>
      <c r="F79" s="457"/>
      <c r="G79" s="457"/>
      <c r="H79" s="457"/>
      <c r="I79" s="457"/>
      <c r="J79" s="457"/>
      <c r="K79" s="457"/>
      <c r="L79" s="457"/>
      <c r="M79" s="457"/>
      <c r="N79" s="457"/>
      <c r="O79" s="457"/>
      <c r="P79" s="457"/>
      <c r="Q79" s="457"/>
      <c r="R79" s="457"/>
      <c r="S79" s="457"/>
      <c r="T79" s="457"/>
      <c r="U79" s="458"/>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row>
    <row r="80" spans="1:53" ht="15.75" customHeight="1" x14ac:dyDescent="0.25">
      <c r="A80" s="178"/>
      <c r="B80" s="428" t="s">
        <v>226</v>
      </c>
      <c r="C80" s="429"/>
      <c r="D80" s="459" t="s">
        <v>194</v>
      </c>
      <c r="E80" s="460"/>
      <c r="F80" s="461"/>
      <c r="G80" s="384" t="s">
        <v>195</v>
      </c>
      <c r="H80" s="384"/>
      <c r="I80" s="384"/>
      <c r="J80" s="384"/>
      <c r="K80" s="384"/>
      <c r="L80" s="383">
        <v>2030</v>
      </c>
      <c r="M80" s="383"/>
      <c r="N80" s="383"/>
      <c r="O80" s="383"/>
      <c r="P80" s="383"/>
      <c r="Q80" s="384">
        <v>2050</v>
      </c>
      <c r="R80" s="384"/>
      <c r="S80" s="384"/>
      <c r="T80" s="384"/>
      <c r="U80" s="384"/>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row>
    <row r="81" spans="1:53" x14ac:dyDescent="0.25">
      <c r="A81" s="178"/>
      <c r="B81" s="430"/>
      <c r="C81" s="431"/>
      <c r="D81" s="462"/>
      <c r="E81" s="463"/>
      <c r="F81" s="464"/>
      <c r="G81" s="166" t="s">
        <v>187</v>
      </c>
      <c r="H81" s="166" t="s">
        <v>188</v>
      </c>
      <c r="I81" s="166" t="s">
        <v>189</v>
      </c>
      <c r="J81" s="166" t="s">
        <v>190</v>
      </c>
      <c r="K81" s="166" t="s">
        <v>191</v>
      </c>
      <c r="L81" s="165" t="s">
        <v>187</v>
      </c>
      <c r="M81" s="165" t="s">
        <v>188</v>
      </c>
      <c r="N81" s="165" t="s">
        <v>189</v>
      </c>
      <c r="O81" s="165" t="s">
        <v>190</v>
      </c>
      <c r="P81" s="165" t="s">
        <v>191</v>
      </c>
      <c r="Q81" s="166" t="s">
        <v>187</v>
      </c>
      <c r="R81" s="166" t="s">
        <v>188</v>
      </c>
      <c r="S81" s="166" t="s">
        <v>189</v>
      </c>
      <c r="T81" s="166" t="s">
        <v>190</v>
      </c>
      <c r="U81" s="166" t="s">
        <v>191</v>
      </c>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row>
    <row r="82" spans="1:53" x14ac:dyDescent="0.25">
      <c r="A82" s="178"/>
      <c r="B82" s="467" t="s">
        <v>227</v>
      </c>
      <c r="C82" s="468"/>
      <c r="D82" s="407" t="s">
        <v>182</v>
      </c>
      <c r="E82" s="407"/>
      <c r="F82" s="407"/>
      <c r="G82" s="101"/>
      <c r="H82" s="110"/>
      <c r="I82" s="110"/>
      <c r="J82" s="110"/>
      <c r="K82" s="110"/>
      <c r="L82" s="101"/>
      <c r="M82" s="110"/>
      <c r="N82" s="110"/>
      <c r="O82" s="110"/>
      <c r="P82" s="110"/>
      <c r="Q82" s="101"/>
      <c r="R82" s="110"/>
      <c r="S82" s="110"/>
      <c r="T82" s="110"/>
      <c r="U82" s="110"/>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row>
    <row r="83" spans="1:53" x14ac:dyDescent="0.25">
      <c r="A83" s="178"/>
      <c r="B83" s="469"/>
      <c r="C83" s="470"/>
      <c r="D83" s="407"/>
      <c r="E83" s="407"/>
      <c r="F83" s="407"/>
      <c r="G83" s="112" t="s">
        <v>192</v>
      </c>
      <c r="H83" s="111" t="s">
        <v>192</v>
      </c>
      <c r="I83" s="111" t="s">
        <v>192</v>
      </c>
      <c r="J83" s="111" t="s">
        <v>192</v>
      </c>
      <c r="K83" s="111" t="s">
        <v>192</v>
      </c>
      <c r="L83" s="112" t="s">
        <v>192</v>
      </c>
      <c r="M83" s="111" t="s">
        <v>192</v>
      </c>
      <c r="N83" s="111" t="s">
        <v>192</v>
      </c>
      <c r="O83" s="111" t="s">
        <v>192</v>
      </c>
      <c r="P83" s="111" t="s">
        <v>192</v>
      </c>
      <c r="Q83" s="112" t="s">
        <v>192</v>
      </c>
      <c r="R83" s="111" t="s">
        <v>192</v>
      </c>
      <c r="S83" s="111" t="s">
        <v>192</v>
      </c>
      <c r="T83" s="111" t="s">
        <v>192</v>
      </c>
      <c r="U83" s="111" t="s">
        <v>192</v>
      </c>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row>
    <row r="84" spans="1:53" x14ac:dyDescent="0.25">
      <c r="A84" s="178"/>
      <c r="B84" s="467" t="s">
        <v>227</v>
      </c>
      <c r="C84" s="468"/>
      <c r="D84" s="407" t="s">
        <v>182</v>
      </c>
      <c r="E84" s="407"/>
      <c r="F84" s="407"/>
      <c r="G84" s="101"/>
      <c r="H84" s="110"/>
      <c r="I84" s="110"/>
      <c r="J84" s="110"/>
      <c r="K84" s="110"/>
      <c r="L84" s="101"/>
      <c r="M84" s="110"/>
      <c r="N84" s="110"/>
      <c r="O84" s="110"/>
      <c r="P84" s="110"/>
      <c r="Q84" s="101"/>
      <c r="R84" s="110"/>
      <c r="S84" s="110"/>
      <c r="T84" s="110"/>
      <c r="U84" s="110"/>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row>
    <row r="85" spans="1:53" x14ac:dyDescent="0.25">
      <c r="A85" s="178"/>
      <c r="B85" s="469"/>
      <c r="C85" s="470"/>
      <c r="D85" s="407"/>
      <c r="E85" s="407"/>
      <c r="F85" s="407"/>
      <c r="G85" s="111" t="s">
        <v>192</v>
      </c>
      <c r="H85" s="111" t="s">
        <v>192</v>
      </c>
      <c r="I85" s="111" t="s">
        <v>192</v>
      </c>
      <c r="J85" s="111" t="s">
        <v>192</v>
      </c>
      <c r="K85" s="111" t="s">
        <v>192</v>
      </c>
      <c r="L85" s="111" t="s">
        <v>192</v>
      </c>
      <c r="M85" s="111" t="s">
        <v>192</v>
      </c>
      <c r="N85" s="111" t="s">
        <v>192</v>
      </c>
      <c r="O85" s="111" t="s">
        <v>192</v>
      </c>
      <c r="P85" s="111" t="s">
        <v>192</v>
      </c>
      <c r="Q85" s="111" t="s">
        <v>192</v>
      </c>
      <c r="R85" s="111" t="s">
        <v>192</v>
      </c>
      <c r="S85" s="111" t="s">
        <v>192</v>
      </c>
      <c r="T85" s="111" t="s">
        <v>192</v>
      </c>
      <c r="U85" s="111" t="s">
        <v>192</v>
      </c>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row>
    <row r="86" spans="1:53" x14ac:dyDescent="0.25">
      <c r="A86" s="178"/>
      <c r="B86" s="467" t="s">
        <v>227</v>
      </c>
      <c r="C86" s="468"/>
      <c r="D86" s="407" t="s">
        <v>182</v>
      </c>
      <c r="E86" s="407"/>
      <c r="F86" s="407"/>
      <c r="G86" s="101"/>
      <c r="H86" s="110"/>
      <c r="I86" s="110"/>
      <c r="J86" s="110"/>
      <c r="K86" s="110"/>
      <c r="L86" s="101"/>
      <c r="M86" s="110"/>
      <c r="N86" s="110"/>
      <c r="O86" s="110"/>
      <c r="P86" s="110"/>
      <c r="Q86" s="101"/>
      <c r="R86" s="110"/>
      <c r="S86" s="110"/>
      <c r="T86" s="110"/>
      <c r="U86" s="110"/>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row>
    <row r="87" spans="1:53" x14ac:dyDescent="0.25">
      <c r="A87" s="178"/>
      <c r="B87" s="469"/>
      <c r="C87" s="470"/>
      <c r="D87" s="407"/>
      <c r="E87" s="407"/>
      <c r="F87" s="407"/>
      <c r="G87" s="111" t="s">
        <v>192</v>
      </c>
      <c r="H87" s="111" t="s">
        <v>192</v>
      </c>
      <c r="I87" s="111" t="s">
        <v>192</v>
      </c>
      <c r="J87" s="111" t="s">
        <v>192</v>
      </c>
      <c r="K87" s="111" t="s">
        <v>192</v>
      </c>
      <c r="L87" s="111" t="s">
        <v>192</v>
      </c>
      <c r="M87" s="111" t="s">
        <v>192</v>
      </c>
      <c r="N87" s="111" t="s">
        <v>192</v>
      </c>
      <c r="O87" s="111" t="s">
        <v>192</v>
      </c>
      <c r="P87" s="111" t="s">
        <v>192</v>
      </c>
      <c r="Q87" s="111" t="s">
        <v>192</v>
      </c>
      <c r="R87" s="111" t="s">
        <v>192</v>
      </c>
      <c r="S87" s="111" t="s">
        <v>192</v>
      </c>
      <c r="T87" s="111" t="s">
        <v>192</v>
      </c>
      <c r="U87" s="111" t="s">
        <v>192</v>
      </c>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row>
    <row r="88" spans="1:53" x14ac:dyDescent="0.25">
      <c r="A88" s="178"/>
      <c r="B88" s="467" t="s">
        <v>227</v>
      </c>
      <c r="C88" s="468"/>
      <c r="D88" s="407" t="s">
        <v>182</v>
      </c>
      <c r="E88" s="407"/>
      <c r="F88" s="407"/>
      <c r="G88" s="101"/>
      <c r="H88" s="110"/>
      <c r="I88" s="110"/>
      <c r="J88" s="110"/>
      <c r="K88" s="110"/>
      <c r="L88" s="101"/>
      <c r="M88" s="110"/>
      <c r="N88" s="110"/>
      <c r="O88" s="110"/>
      <c r="P88" s="110"/>
      <c r="Q88" s="101"/>
      <c r="R88" s="110"/>
      <c r="S88" s="110"/>
      <c r="T88" s="110"/>
      <c r="U88" s="110"/>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row>
    <row r="89" spans="1:53" x14ac:dyDescent="0.25">
      <c r="A89" s="178"/>
      <c r="B89" s="469"/>
      <c r="C89" s="470"/>
      <c r="D89" s="407"/>
      <c r="E89" s="407"/>
      <c r="F89" s="407"/>
      <c r="G89" s="111" t="s">
        <v>192</v>
      </c>
      <c r="H89" s="111" t="s">
        <v>192</v>
      </c>
      <c r="I89" s="111" t="s">
        <v>192</v>
      </c>
      <c r="J89" s="111" t="s">
        <v>192</v>
      </c>
      <c r="K89" s="111" t="s">
        <v>192</v>
      </c>
      <c r="L89" s="111" t="s">
        <v>192</v>
      </c>
      <c r="M89" s="111" t="s">
        <v>192</v>
      </c>
      <c r="N89" s="111" t="s">
        <v>192</v>
      </c>
      <c r="O89" s="111" t="s">
        <v>192</v>
      </c>
      <c r="P89" s="111" t="s">
        <v>192</v>
      </c>
      <c r="Q89" s="111" t="s">
        <v>192</v>
      </c>
      <c r="R89" s="111" t="s">
        <v>192</v>
      </c>
      <c r="S89" s="111" t="s">
        <v>192</v>
      </c>
      <c r="T89" s="111" t="s">
        <v>192</v>
      </c>
      <c r="U89" s="111" t="s">
        <v>192</v>
      </c>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row>
    <row r="90" spans="1:53" ht="36.75" customHeight="1" x14ac:dyDescent="0.25">
      <c r="A90" s="178"/>
      <c r="B90" s="375" t="s">
        <v>201</v>
      </c>
      <c r="C90" s="375"/>
      <c r="D90" s="465" t="s">
        <v>220</v>
      </c>
      <c r="E90" s="373"/>
      <c r="F90" s="373"/>
      <c r="G90" s="373"/>
      <c r="H90" s="373"/>
      <c r="I90" s="373"/>
      <c r="J90" s="373"/>
      <c r="K90" s="373"/>
      <c r="L90" s="373"/>
      <c r="M90" s="373"/>
      <c r="N90" s="373"/>
      <c r="O90" s="373"/>
      <c r="P90" s="373"/>
      <c r="Q90" s="373"/>
      <c r="R90" s="373"/>
      <c r="S90" s="373"/>
      <c r="T90" s="373"/>
      <c r="U90" s="374"/>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row>
    <row r="91" spans="1:53" ht="21" customHeight="1" x14ac:dyDescent="0.25">
      <c r="A91" s="178"/>
      <c r="B91" s="456" t="s">
        <v>130</v>
      </c>
      <c r="C91" s="457"/>
      <c r="D91" s="457"/>
      <c r="E91" s="457"/>
      <c r="F91" s="457"/>
      <c r="G91" s="457"/>
      <c r="H91" s="457"/>
      <c r="I91" s="457"/>
      <c r="J91" s="457"/>
      <c r="K91" s="457"/>
      <c r="L91" s="457"/>
      <c r="M91" s="457"/>
      <c r="N91" s="457"/>
      <c r="O91" s="457"/>
      <c r="P91" s="457"/>
      <c r="Q91" s="457"/>
      <c r="R91" s="457"/>
      <c r="S91" s="457"/>
      <c r="T91" s="457"/>
      <c r="U91" s="458"/>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row>
    <row r="92" spans="1:53" ht="15" customHeight="1" x14ac:dyDescent="0.25">
      <c r="A92" s="178"/>
      <c r="B92" s="89">
        <v>1</v>
      </c>
      <c r="C92" s="471" t="s">
        <v>565</v>
      </c>
      <c r="D92" s="472"/>
      <c r="E92" s="472"/>
      <c r="F92" s="472"/>
      <c r="G92" s="472"/>
      <c r="H92" s="472"/>
      <c r="I92" s="472"/>
      <c r="J92" s="472"/>
      <c r="K92" s="472"/>
      <c r="L92" s="472"/>
      <c r="M92" s="472"/>
      <c r="N92" s="472"/>
      <c r="O92" s="472"/>
      <c r="P92" s="472"/>
      <c r="Q92" s="472"/>
      <c r="R92" s="472"/>
      <c r="S92" s="472"/>
      <c r="T92" s="472"/>
      <c r="U92" s="473"/>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BA92" s="116" t="str">
        <f>C92</f>
        <v>CBS 2021, Hernieuwbare elektriciteit; productie en vermogen, 2021 , https://www.cbs.nl/nl-nl/cijfers/detail/82610NED</v>
      </c>
    </row>
    <row r="93" spans="1:53" ht="15" customHeight="1" x14ac:dyDescent="0.25">
      <c r="A93" s="178"/>
      <c r="B93" s="89">
        <v>2</v>
      </c>
      <c r="C93" s="471" t="s">
        <v>559</v>
      </c>
      <c r="D93" s="472"/>
      <c r="E93" s="472"/>
      <c r="F93" s="472"/>
      <c r="G93" s="472"/>
      <c r="H93" s="472"/>
      <c r="I93" s="472"/>
      <c r="J93" s="472"/>
      <c r="K93" s="472"/>
      <c r="L93" s="472"/>
      <c r="M93" s="472"/>
      <c r="N93" s="472"/>
      <c r="O93" s="472"/>
      <c r="P93" s="472"/>
      <c r="Q93" s="472"/>
      <c r="R93" s="472"/>
      <c r="S93" s="472"/>
      <c r="T93" s="472"/>
      <c r="U93" s="473"/>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BA93" s="116" t="str">
        <f t="shared" ref="BA93:BA103" si="0">C93</f>
        <v>Global Wind Report 2021, GWEC, 2021, https://gwec.net/global-wind-report-2021</v>
      </c>
    </row>
    <row r="94" spans="1:53" ht="15" customHeight="1" x14ac:dyDescent="0.25">
      <c r="A94" s="178"/>
      <c r="B94" s="89">
        <v>3</v>
      </c>
      <c r="C94" s="471" t="s">
        <v>566</v>
      </c>
      <c r="D94" s="472"/>
      <c r="E94" s="472"/>
      <c r="F94" s="472"/>
      <c r="G94" s="472"/>
      <c r="H94" s="472"/>
      <c r="I94" s="472"/>
      <c r="J94" s="472"/>
      <c r="K94" s="472"/>
      <c r="L94" s="472"/>
      <c r="M94" s="472"/>
      <c r="N94" s="472"/>
      <c r="O94" s="472"/>
      <c r="P94" s="472"/>
      <c r="Q94" s="472"/>
      <c r="R94" s="472"/>
      <c r="S94" s="472"/>
      <c r="T94" s="472"/>
      <c r="U94" s="473"/>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BA94" s="116" t="str">
        <f t="shared" si="0"/>
        <v>DNV 2020, Noordzee Energie Outlook, DNV, Hans Cleijne, Mats de Ronde, Martijn Duvoort, Willem de Kleuver, Jillis Raadschelders, september 2020, https://zoek.officielebekendmakingen.nl/blg-961238</v>
      </c>
    </row>
    <row r="95" spans="1:53" ht="15" customHeight="1" x14ac:dyDescent="0.25">
      <c r="A95" s="178"/>
      <c r="B95" s="89">
        <v>4</v>
      </c>
      <c r="C95" s="471" t="s">
        <v>558</v>
      </c>
      <c r="D95" s="472"/>
      <c r="E95" s="472"/>
      <c r="F95" s="472"/>
      <c r="G95" s="472"/>
      <c r="H95" s="472"/>
      <c r="I95" s="472"/>
      <c r="J95" s="472"/>
      <c r="K95" s="472"/>
      <c r="L95" s="472"/>
      <c r="M95" s="472"/>
      <c r="N95" s="472"/>
      <c r="O95" s="472"/>
      <c r="P95" s="472"/>
      <c r="Q95" s="472"/>
      <c r="R95" s="472"/>
      <c r="S95" s="472"/>
      <c r="T95" s="472"/>
      <c r="U95" s="473"/>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BA95" s="116" t="str">
        <f t="shared" si="0"/>
        <v>ECN-TNO 2019: Ruijgrok, van Druten, Bulder, ‘Cost Evaluation of North Sea Offshore Wind Post 2030’, ECN-TNO, 2019, https://northseawindpowerhub.eu/sites/northseawindpowerhub.eu/files/media/document/Cost-Evaluation-of-North-Sea-Offshore-Wind-1.pdf</v>
      </c>
    </row>
    <row r="96" spans="1:53" ht="15" customHeight="1" x14ac:dyDescent="0.25">
      <c r="A96" s="178"/>
      <c r="B96" s="89">
        <v>5</v>
      </c>
      <c r="C96" s="471" t="s">
        <v>567</v>
      </c>
      <c r="D96" s="472"/>
      <c r="E96" s="472"/>
      <c r="F96" s="472"/>
      <c r="G96" s="472"/>
      <c r="H96" s="472"/>
      <c r="I96" s="472"/>
      <c r="J96" s="472"/>
      <c r="K96" s="472"/>
      <c r="L96" s="472"/>
      <c r="M96" s="472"/>
      <c r="N96" s="472"/>
      <c r="O96" s="472"/>
      <c r="P96" s="472"/>
      <c r="Q96" s="472"/>
      <c r="R96" s="472"/>
      <c r="S96" s="472"/>
      <c r="T96" s="472"/>
      <c r="U96" s="473"/>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BA96" s="116" t="str">
        <f t="shared" si="0"/>
        <v>Klimaatakkoord, afspraken voor elektriciteit, https://www.klimaatakkoord.nl/elektriciteit</v>
      </c>
    </row>
    <row r="97" spans="1:53" ht="15" customHeight="1" x14ac:dyDescent="0.25">
      <c r="A97" s="178"/>
      <c r="B97" s="89">
        <v>6</v>
      </c>
      <c r="C97" s="471" t="s">
        <v>568</v>
      </c>
      <c r="D97" s="472"/>
      <c r="E97" s="472"/>
      <c r="F97" s="472"/>
      <c r="G97" s="472"/>
      <c r="H97" s="472"/>
      <c r="I97" s="472"/>
      <c r="J97" s="472"/>
      <c r="K97" s="472"/>
      <c r="L97" s="472"/>
      <c r="M97" s="472"/>
      <c r="N97" s="472"/>
      <c r="O97" s="472"/>
      <c r="P97" s="472"/>
      <c r="Q97" s="472"/>
      <c r="R97" s="472"/>
      <c r="S97" s="472"/>
      <c r="T97" s="472"/>
      <c r="U97" s="473"/>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BA97" s="116" t="str">
        <f t="shared" si="0"/>
        <v>Rijksoverheid, 2021, https://www.windopzee.nl</v>
      </c>
    </row>
    <row r="98" spans="1:53" x14ac:dyDescent="0.25">
      <c r="A98" s="178"/>
      <c r="B98" s="89">
        <v>7</v>
      </c>
      <c r="C98" s="471" t="s">
        <v>576</v>
      </c>
      <c r="D98" s="472"/>
      <c r="E98" s="472"/>
      <c r="F98" s="472"/>
      <c r="G98" s="472"/>
      <c r="H98" s="472"/>
      <c r="I98" s="472"/>
      <c r="J98" s="472"/>
      <c r="K98" s="472"/>
      <c r="L98" s="472"/>
      <c r="M98" s="472"/>
      <c r="N98" s="472"/>
      <c r="O98" s="472"/>
      <c r="P98" s="472"/>
      <c r="Q98" s="472"/>
      <c r="R98" s="472"/>
      <c r="S98" s="472"/>
      <c r="T98" s="472"/>
      <c r="U98" s="473"/>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BA98" s="116" t="str">
        <f t="shared" si="0"/>
        <v>ASSET 2018, Technology pathways in decarbonisation scenarios, https://ec.europa.eu/energy/sites/ener/files/documents/2018_06_27_technology_pathways_-_finalreportmain2.pdf</v>
      </c>
    </row>
    <row r="99" spans="1:53" x14ac:dyDescent="0.25">
      <c r="A99" s="178"/>
      <c r="B99" s="89">
        <v>8</v>
      </c>
      <c r="C99" s="471" t="s">
        <v>575</v>
      </c>
      <c r="D99" s="472"/>
      <c r="E99" s="472"/>
      <c r="F99" s="472"/>
      <c r="G99" s="472"/>
      <c r="H99" s="472"/>
      <c r="I99" s="472"/>
      <c r="J99" s="472"/>
      <c r="K99" s="472"/>
      <c r="L99" s="472"/>
      <c r="M99" s="472"/>
      <c r="N99" s="472"/>
      <c r="O99" s="472"/>
      <c r="P99" s="472"/>
      <c r="Q99" s="472"/>
      <c r="R99" s="472"/>
      <c r="S99" s="472"/>
      <c r="T99" s="472"/>
      <c r="U99" s="473"/>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BA99" s="116" t="str">
        <f t="shared" si="0"/>
        <v xml:space="preserve">BEIS 2020, Electricity Generation Costs (2020) , https://www.gov.uk/government/publications/beis-electricity-generation-costs-2020 </v>
      </c>
    </row>
    <row r="100" spans="1:53" ht="32.25" customHeight="1" x14ac:dyDescent="0.25">
      <c r="A100" s="178"/>
      <c r="B100" s="89">
        <v>9</v>
      </c>
      <c r="C100" s="471" t="s">
        <v>579</v>
      </c>
      <c r="D100" s="472"/>
      <c r="E100" s="472"/>
      <c r="F100" s="472"/>
      <c r="G100" s="472"/>
      <c r="H100" s="472"/>
      <c r="I100" s="472"/>
      <c r="J100" s="472"/>
      <c r="K100" s="472"/>
      <c r="L100" s="472"/>
      <c r="M100" s="472"/>
      <c r="N100" s="472"/>
      <c r="O100" s="472"/>
      <c r="P100" s="472"/>
      <c r="Q100" s="472"/>
      <c r="R100" s="472"/>
      <c r="S100" s="472"/>
      <c r="T100" s="472"/>
      <c r="U100" s="473"/>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BA100" s="116"/>
    </row>
    <row r="101" spans="1:53" ht="17.25" customHeight="1" x14ac:dyDescent="0.25">
      <c r="A101" s="178"/>
      <c r="B101" s="89">
        <v>10</v>
      </c>
      <c r="C101" s="471" t="s">
        <v>578</v>
      </c>
      <c r="D101" s="472"/>
      <c r="E101" s="472"/>
      <c r="F101" s="472"/>
      <c r="G101" s="472"/>
      <c r="H101" s="472"/>
      <c r="I101" s="472"/>
      <c r="J101" s="472"/>
      <c r="K101" s="472"/>
      <c r="L101" s="472"/>
      <c r="M101" s="472"/>
      <c r="N101" s="472"/>
      <c r="O101" s="472"/>
      <c r="P101" s="472"/>
      <c r="Q101" s="472"/>
      <c r="R101" s="472"/>
      <c r="S101" s="472"/>
      <c r="T101" s="472"/>
      <c r="U101" s="473"/>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BA101" s="116" t="str">
        <f t="shared" si="0"/>
        <v>JRC 2018, Cost development of low carbon energy technologies: Scenario-based cost trajectories to 2050, 2017 edition, Tsiropoulos, I., Tarvydas, D. and Zucker, A., https://publications.jrc.ec.europa.eu/repository/handle/JRC109894</v>
      </c>
    </row>
    <row r="102" spans="1:53" x14ac:dyDescent="0.25">
      <c r="A102" s="178"/>
      <c r="B102" s="89">
        <v>11</v>
      </c>
      <c r="C102" s="474" t="s">
        <v>577</v>
      </c>
      <c r="D102" s="474"/>
      <c r="E102" s="474"/>
      <c r="F102" s="474"/>
      <c r="G102" s="474"/>
      <c r="H102" s="474"/>
      <c r="I102" s="474"/>
      <c r="J102" s="474"/>
      <c r="K102" s="474"/>
      <c r="L102" s="474"/>
      <c r="M102" s="474"/>
      <c r="N102" s="474"/>
      <c r="O102" s="474"/>
      <c r="P102" s="474"/>
      <c r="Q102" s="474"/>
      <c r="R102" s="474"/>
      <c r="S102" s="474"/>
      <c r="T102" s="474"/>
      <c r="U102" s="474"/>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BA102" s="116" t="str">
        <f t="shared" si="0"/>
        <v xml:space="preserve">WindEurope (2021) Getting fit for 55 and set for 2050, Electrifying Europe with wind energy, ETIP Wind, WindEurope, June 2021, https://etipwind.eu/publications/getting-fit-for-55 </v>
      </c>
    </row>
    <row r="103" spans="1:53" x14ac:dyDescent="0.25">
      <c r="A103" s="178"/>
      <c r="B103" s="475" t="s">
        <v>228</v>
      </c>
      <c r="C103" s="474" t="s">
        <v>229</v>
      </c>
      <c r="D103" s="474"/>
      <c r="E103" s="474"/>
      <c r="F103" s="474"/>
      <c r="G103" s="474"/>
      <c r="H103" s="474"/>
      <c r="I103" s="474"/>
      <c r="J103" s="474"/>
      <c r="K103" s="474"/>
      <c r="L103" s="474"/>
      <c r="M103" s="474"/>
      <c r="N103" s="474"/>
      <c r="O103" s="474"/>
      <c r="P103" s="474"/>
      <c r="Q103" s="474"/>
      <c r="R103" s="474"/>
      <c r="S103" s="474"/>
      <c r="T103" s="474"/>
      <c r="U103" s="474"/>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BA103" s="116" t="str">
        <f t="shared" si="0"/>
        <v>Add other sources here</v>
      </c>
    </row>
    <row r="104" spans="1:53" x14ac:dyDescent="0.25">
      <c r="A104" s="178"/>
      <c r="B104" s="475"/>
      <c r="C104" s="474"/>
      <c r="D104" s="474"/>
      <c r="E104" s="474"/>
      <c r="F104" s="474"/>
      <c r="G104" s="474"/>
      <c r="H104" s="474"/>
      <c r="I104" s="474"/>
      <c r="J104" s="474"/>
      <c r="K104" s="474"/>
      <c r="L104" s="474"/>
      <c r="M104" s="474"/>
      <c r="N104" s="474"/>
      <c r="O104" s="474"/>
      <c r="P104" s="474"/>
      <c r="Q104" s="474"/>
      <c r="R104" s="474"/>
      <c r="S104" s="474"/>
      <c r="T104" s="474"/>
      <c r="U104" s="474"/>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row>
    <row r="105" spans="1:53" x14ac:dyDescent="0.25">
      <c r="A105" s="178"/>
      <c r="B105" s="475"/>
      <c r="C105" s="474"/>
      <c r="D105" s="474"/>
      <c r="E105" s="474"/>
      <c r="F105" s="474"/>
      <c r="G105" s="474"/>
      <c r="H105" s="474"/>
      <c r="I105" s="474"/>
      <c r="J105" s="474"/>
      <c r="K105" s="474"/>
      <c r="L105" s="474"/>
      <c r="M105" s="474"/>
      <c r="N105" s="474"/>
      <c r="O105" s="474"/>
      <c r="P105" s="474"/>
      <c r="Q105" s="474"/>
      <c r="R105" s="474"/>
      <c r="S105" s="474"/>
      <c r="T105" s="474"/>
      <c r="U105" s="474"/>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row>
    <row r="107" spans="1:53" x14ac:dyDescent="0.25">
      <c r="A107" s="235" t="s">
        <v>559</v>
      </c>
      <c r="B107" s="79" t="str">
        <f>C107&amp;" "&amp;C108</f>
        <v>Global Wind Report 2021, GWEC, 2021, https://gwec.net/global-wind-report-2021</v>
      </c>
      <c r="C107" s="235" t="s">
        <v>552</v>
      </c>
    </row>
    <row r="108" spans="1:53" ht="15.75" x14ac:dyDescent="0.25">
      <c r="C108" s="183" t="s">
        <v>478</v>
      </c>
    </row>
    <row r="110" spans="1:53" x14ac:dyDescent="0.25">
      <c r="A110" s="235" t="s">
        <v>560</v>
      </c>
      <c r="B110" s="79" t="str">
        <f>C110&amp;" "&amp;C111</f>
        <v>CBS, Hernieuwbare elektriciteit; productie en vermogen, 2021 https://www.cbs.nl/nl-nl/cijfers/detail/82610NED</v>
      </c>
      <c r="C110" s="235" t="s">
        <v>551</v>
      </c>
    </row>
    <row r="111" spans="1:53" ht="15.75" x14ac:dyDescent="0.25">
      <c r="C111" s="183" t="s">
        <v>479</v>
      </c>
    </row>
    <row r="113" spans="1:3" x14ac:dyDescent="0.25">
      <c r="A113" s="235" t="s">
        <v>561</v>
      </c>
      <c r="B113" s="79" t="str">
        <f>C113&amp;" "&amp;C114</f>
        <v>Noordzee Energie Outlook, DNV, Hans Cleijne, Mats de Ronde, Martijn Duvoort, Willem de Kleuver, Jillis Raadschelders, september 2020 https://zoek.officielebekendmakingen.nl/blg-961238</v>
      </c>
      <c r="C113" s="235" t="s">
        <v>482</v>
      </c>
    </row>
    <row r="114" spans="1:3" ht="15.75" x14ac:dyDescent="0.25">
      <c r="C114" s="183" t="s">
        <v>481</v>
      </c>
    </row>
    <row r="117" spans="1:3" x14ac:dyDescent="0.25">
      <c r="C117" s="235" t="s">
        <v>485</v>
      </c>
    </row>
    <row r="118" spans="1:3" ht="15.75" x14ac:dyDescent="0.25">
      <c r="C118" s="183" t="s">
        <v>484</v>
      </c>
    </row>
    <row r="120" spans="1:3" x14ac:dyDescent="0.25">
      <c r="A120" s="235" t="s">
        <v>562</v>
      </c>
      <c r="B120" s="79" t="str">
        <f>C120&amp;" "&amp;C121</f>
        <v>Klimaatakkoord, afspraken voor elektriciteit https://www.klimaatakkoord.nl/elektriciteit</v>
      </c>
      <c r="C120" s="235" t="s">
        <v>491</v>
      </c>
    </row>
    <row r="121" spans="1:3" ht="15.75" x14ac:dyDescent="0.25">
      <c r="C121" s="183" t="s">
        <v>490</v>
      </c>
    </row>
    <row r="125" spans="1:3" x14ac:dyDescent="0.25">
      <c r="A125" s="79" t="s">
        <v>563</v>
      </c>
      <c r="B125" s="79" t="str">
        <f>C125&amp;" "&amp;C129</f>
        <v>Pathways to potential cost reductions for offshore wind energy https://www.topsectorenergie.nl/sites/default/files/uploads/Wind%20op%20Zee/Documenten/20210125_RAP_Pathways_to_potential_cost_reduction_offshore_wind_energy_F03.pdf</v>
      </c>
      <c r="C125" s="79" t="s">
        <v>493</v>
      </c>
    </row>
    <row r="126" spans="1:3" x14ac:dyDescent="0.25">
      <c r="C126" s="79" t="s">
        <v>494</v>
      </c>
    </row>
    <row r="127" spans="1:3" x14ac:dyDescent="0.25">
      <c r="C127" s="79" t="s">
        <v>495</v>
      </c>
    </row>
    <row r="128" spans="1:3" x14ac:dyDescent="0.25">
      <c r="C128" s="79" t="s">
        <v>496</v>
      </c>
    </row>
    <row r="129" spans="1:3" ht="15.75" x14ac:dyDescent="0.25">
      <c r="C129" s="183" t="s">
        <v>497</v>
      </c>
    </row>
    <row r="132" spans="1:3" x14ac:dyDescent="0.25">
      <c r="A132" s="235" t="s">
        <v>564</v>
      </c>
      <c r="B132" s="79" t="str">
        <f>C132&amp;" "&amp;C136</f>
        <v>Technology pathways in decarbonisation scenarios https://ec.europa.eu/energy/sites/ener/files/documents/2018_06_27_technology_pathways_-_finalreportmain2.pdf</v>
      </c>
      <c r="C132" s="79" t="s">
        <v>553</v>
      </c>
    </row>
    <row r="133" spans="1:3" x14ac:dyDescent="0.25">
      <c r="C133" s="79" t="s">
        <v>554</v>
      </c>
    </row>
    <row r="134" spans="1:3" x14ac:dyDescent="0.25">
      <c r="C134" s="79" t="s">
        <v>555</v>
      </c>
    </row>
    <row r="135" spans="1:3" x14ac:dyDescent="0.25">
      <c r="C135" s="79" t="s">
        <v>556</v>
      </c>
    </row>
    <row r="136" spans="1:3" x14ac:dyDescent="0.25">
      <c r="C136" s="79" t="s">
        <v>557</v>
      </c>
    </row>
    <row r="139" spans="1:3" x14ac:dyDescent="0.25">
      <c r="A139" s="235" t="s">
        <v>574</v>
      </c>
      <c r="B139" s="79" t="str">
        <f>C139&amp;" "&amp;C143</f>
        <v xml:space="preserve">Electricity Generation Costs (2020) https://www.gov.uk/government/publications/beis-electricity-generation-costs-2020 </v>
      </c>
      <c r="C139" s="79" t="s">
        <v>569</v>
      </c>
    </row>
    <row r="140" spans="1:3" x14ac:dyDescent="0.25">
      <c r="C140" s="79" t="s">
        <v>570</v>
      </c>
    </row>
    <row r="141" spans="1:3" x14ac:dyDescent="0.25">
      <c r="C141" s="79" t="s">
        <v>571</v>
      </c>
    </row>
    <row r="142" spans="1:3" x14ac:dyDescent="0.25">
      <c r="C142" s="79" t="s">
        <v>572</v>
      </c>
    </row>
    <row r="143" spans="1:3" x14ac:dyDescent="0.25">
      <c r="C143" s="79" t="s">
        <v>573</v>
      </c>
    </row>
  </sheetData>
  <sortState xmlns:xlrd2="http://schemas.microsoft.com/office/spreadsheetml/2017/richdata2" ref="C93:U97">
    <sortCondition ref="C93"/>
  </sortState>
  <dataConsolidate/>
  <mergeCells count="151">
    <mergeCell ref="O8:Q10"/>
    <mergeCell ref="Q21:U21"/>
    <mergeCell ref="B80:C81"/>
    <mergeCell ref="G48:K48"/>
    <mergeCell ref="B34:C34"/>
    <mergeCell ref="D19:F20"/>
    <mergeCell ref="C100:U100"/>
    <mergeCell ref="B103:B105"/>
    <mergeCell ref="D25:E26"/>
    <mergeCell ref="C95:U95"/>
    <mergeCell ref="C96:U96"/>
    <mergeCell ref="C97:U97"/>
    <mergeCell ref="C98:U98"/>
    <mergeCell ref="C99:U99"/>
    <mergeCell ref="C92:U92"/>
    <mergeCell ref="C93:U93"/>
    <mergeCell ref="C94:U94"/>
    <mergeCell ref="D80:F81"/>
    <mergeCell ref="B79:U79"/>
    <mergeCell ref="B91:U91"/>
    <mergeCell ref="B67:U67"/>
    <mergeCell ref="D68:E69"/>
    <mergeCell ref="F68:F69"/>
    <mergeCell ref="B68:C77"/>
    <mergeCell ref="D78:U78"/>
    <mergeCell ref="B4:K4"/>
    <mergeCell ref="B15:K15"/>
    <mergeCell ref="D5:K5"/>
    <mergeCell ref="D6:K6"/>
    <mergeCell ref="D8:K8"/>
    <mergeCell ref="D9:K9"/>
    <mergeCell ref="D10:K10"/>
    <mergeCell ref="D11:K11"/>
    <mergeCell ref="D12:K12"/>
    <mergeCell ref="D13:K13"/>
    <mergeCell ref="D14:K14"/>
    <mergeCell ref="B5:C5"/>
    <mergeCell ref="B13:C14"/>
    <mergeCell ref="B6:C6"/>
    <mergeCell ref="B12:C12"/>
    <mergeCell ref="B10:C10"/>
    <mergeCell ref="B11:C11"/>
    <mergeCell ref="B8:C9"/>
    <mergeCell ref="D7:K7"/>
    <mergeCell ref="B7:C7"/>
    <mergeCell ref="B78:C78"/>
    <mergeCell ref="D76:E77"/>
    <mergeCell ref="F76:F77"/>
    <mergeCell ref="D74:E75"/>
    <mergeCell ref="F74:F75"/>
    <mergeCell ref="D72:E73"/>
    <mergeCell ref="F72:F73"/>
    <mergeCell ref="D70:E71"/>
    <mergeCell ref="B66:C66"/>
    <mergeCell ref="D66:U66"/>
    <mergeCell ref="L60:P60"/>
    <mergeCell ref="B38:C39"/>
    <mergeCell ref="B40:C41"/>
    <mergeCell ref="B42:C43"/>
    <mergeCell ref="B44:C45"/>
    <mergeCell ref="B35:U35"/>
    <mergeCell ref="D31:K31"/>
    <mergeCell ref="D28:K28"/>
    <mergeCell ref="E38:F39"/>
    <mergeCell ref="B32:C32"/>
    <mergeCell ref="B50:C57"/>
    <mergeCell ref="B59:U59"/>
    <mergeCell ref="F56:F57"/>
    <mergeCell ref="D58:U58"/>
    <mergeCell ref="B22:C24"/>
    <mergeCell ref="D22:E24"/>
    <mergeCell ref="B21:C21"/>
    <mergeCell ref="D21:E21"/>
    <mergeCell ref="L21:P21"/>
    <mergeCell ref="D29:K29"/>
    <mergeCell ref="D30:K30"/>
    <mergeCell ref="B29:C29"/>
    <mergeCell ref="B30:C30"/>
    <mergeCell ref="G21:K21"/>
    <mergeCell ref="C103:U105"/>
    <mergeCell ref="F70:F71"/>
    <mergeCell ref="D16:K17"/>
    <mergeCell ref="B18:C18"/>
    <mergeCell ref="D18:F18"/>
    <mergeCell ref="B16:C17"/>
    <mergeCell ref="B33:C33"/>
    <mergeCell ref="B31:C31"/>
    <mergeCell ref="B28:C28"/>
    <mergeCell ref="B25:C26"/>
    <mergeCell ref="Q60:U60"/>
    <mergeCell ref="D62:E63"/>
    <mergeCell ref="F62:F63"/>
    <mergeCell ref="B58:C58"/>
    <mergeCell ref="Q48:U48"/>
    <mergeCell ref="D50:E51"/>
    <mergeCell ref="F50:F51"/>
    <mergeCell ref="D52:E53"/>
    <mergeCell ref="B46:C46"/>
    <mergeCell ref="C102:U102"/>
    <mergeCell ref="D60:E61"/>
    <mergeCell ref="F60:F61"/>
    <mergeCell ref="B19:C20"/>
    <mergeCell ref="G80:K80"/>
    <mergeCell ref="L80:P80"/>
    <mergeCell ref="Q80:U80"/>
    <mergeCell ref="B27:C27"/>
    <mergeCell ref="D40:D41"/>
    <mergeCell ref="E40:F41"/>
    <mergeCell ref="D42:D43"/>
    <mergeCell ref="E42:F43"/>
    <mergeCell ref="D44:D45"/>
    <mergeCell ref="E44:F45"/>
    <mergeCell ref="B36:F37"/>
    <mergeCell ref="D38:D39"/>
    <mergeCell ref="D27:K27"/>
    <mergeCell ref="D32:K32"/>
    <mergeCell ref="D33:K33"/>
    <mergeCell ref="D34:K34"/>
    <mergeCell ref="F48:F49"/>
    <mergeCell ref="D48:E49"/>
    <mergeCell ref="G68:K68"/>
    <mergeCell ref="L68:P68"/>
    <mergeCell ref="Q68:U68"/>
    <mergeCell ref="D64:E65"/>
    <mergeCell ref="F64:F65"/>
    <mergeCell ref="B48:C49"/>
    <mergeCell ref="G60:K60"/>
    <mergeCell ref="C101:U101"/>
    <mergeCell ref="B60:C65"/>
    <mergeCell ref="F22:F24"/>
    <mergeCell ref="F25:F26"/>
    <mergeCell ref="B90:C90"/>
    <mergeCell ref="D90:U90"/>
    <mergeCell ref="D82:F83"/>
    <mergeCell ref="D84:F85"/>
    <mergeCell ref="D86:F87"/>
    <mergeCell ref="D88:F89"/>
    <mergeCell ref="B82:C83"/>
    <mergeCell ref="B84:C85"/>
    <mergeCell ref="B86:C87"/>
    <mergeCell ref="B88:C89"/>
    <mergeCell ref="L48:P48"/>
    <mergeCell ref="B47:U47"/>
    <mergeCell ref="Q36:U36"/>
    <mergeCell ref="G36:K36"/>
    <mergeCell ref="L36:P36"/>
    <mergeCell ref="F52:F53"/>
    <mergeCell ref="D54:E55"/>
    <mergeCell ref="F54:F55"/>
    <mergeCell ref="D56:E57"/>
    <mergeCell ref="D46:U46"/>
  </mergeCells>
  <conditionalFormatting sqref="D8">
    <cfRule type="containsText" dxfId="556" priority="238" operator="containsText" text="Please select">
      <formula>NOT(ISERROR(SEARCH("Please select",D8)))</formula>
    </cfRule>
  </conditionalFormatting>
  <conditionalFormatting sqref="D9 L9 N9">
    <cfRule type="containsText" dxfId="555" priority="237" operator="containsText" text="Other (specify here)">
      <formula>NOT(ISERROR(SEARCH("Other (specify here)",D9)))</formula>
    </cfRule>
  </conditionalFormatting>
  <conditionalFormatting sqref="D10">
    <cfRule type="containsText" dxfId="554" priority="236" operator="containsText" text="Please select">
      <formula>NOT(ISERROR(SEARCH("Please select",D10)))</formula>
    </cfRule>
  </conditionalFormatting>
  <conditionalFormatting sqref="L11:N11">
    <cfRule type="containsText" dxfId="553" priority="235" operator="containsText" text="Specify here">
      <formula>NOT(ISERROR(SEARCH("Specify here",L11)))</formula>
    </cfRule>
  </conditionalFormatting>
  <conditionalFormatting sqref="D12 L12:N12">
    <cfRule type="containsText" dxfId="552" priority="234" operator="containsText" text="Specify here">
      <formula>NOT(ISERROR(SEARCH("Specify here",D12)))</formula>
    </cfRule>
  </conditionalFormatting>
  <conditionalFormatting sqref="D6 L6:L7">
    <cfRule type="containsText" dxfId="551" priority="233" operator="containsText" text="DD-MM-YYYY">
      <formula>NOT(ISERROR(SEARCH("DD-MM-YYYY",D6)))</formula>
    </cfRule>
  </conditionalFormatting>
  <conditionalFormatting sqref="D13 L13:O13">
    <cfRule type="containsText" dxfId="550" priority="230" operator="containsText" text="Select the observed or expected TRL level in 2020">
      <formula>NOT(ISERROR(SEARCH("Select the observed or expected TRL level in 2020",D13)))</formula>
    </cfRule>
    <cfRule type="containsText" dxfId="549" priority="232" operator="containsText" text="Specify here the observed or expected TRL level in 2020">
      <formula>NOT(ISERROR(SEARCH("Specify here the observed or expected TRL level in 2020",D13)))</formula>
    </cfRule>
  </conditionalFormatting>
  <conditionalFormatting sqref="D14 L14:O14">
    <cfRule type="containsText" dxfId="548" priority="231" operator="containsText" text="Explain here">
      <formula>NOT(ISERROR(SEARCH("Explain here",D14)))</formula>
    </cfRule>
  </conditionalFormatting>
  <conditionalFormatting sqref="D33 D31">
    <cfRule type="containsText" dxfId="547" priority="229" operator="containsText" text="Please select">
      <formula>NOT(ISERROR(SEARCH("Please select",D31)))</formula>
    </cfRule>
  </conditionalFormatting>
  <conditionalFormatting sqref="D31 L31:O31">
    <cfRule type="containsText" dxfId="546" priority="225" operator="containsText" text="Specify here">
      <formula>NOT(ISERROR(SEARCH("Specify here",D31)))</formula>
    </cfRule>
  </conditionalFormatting>
  <conditionalFormatting sqref="L29:O29 L28">
    <cfRule type="containsText" dxfId="545" priority="224" operator="containsText" text="Specify here">
      <formula>NOT(ISERROR(SEARCH("Specify here",L28)))</formula>
    </cfRule>
  </conditionalFormatting>
  <conditionalFormatting sqref="L27:O27 L29:O29 L28">
    <cfRule type="containsText" dxfId="544" priority="223" operator="containsText" text="Specify here">
      <formula>NOT(ISERROR(SEARCH("Specify here",L27)))</formula>
    </cfRule>
  </conditionalFormatting>
  <conditionalFormatting sqref="L32:O32">
    <cfRule type="containsText" dxfId="543" priority="222" operator="containsText" text="Specify here">
      <formula>NOT(ISERROR(SEARCH("Specify here",L32)))</formula>
    </cfRule>
  </conditionalFormatting>
  <conditionalFormatting sqref="D34 L34:O34">
    <cfRule type="containsText" dxfId="542" priority="221" operator="containsText" text="Explain here (e.g. other technical dimensions, region covered for potential such as NL or EU)">
      <formula>NOT(ISERROR(SEARCH("Explain here (e.g. other technical dimensions, region covered for potential such as NL or EU)",D34)))</formula>
    </cfRule>
  </conditionalFormatting>
  <conditionalFormatting sqref="L5">
    <cfRule type="containsText" dxfId="541" priority="218" operator="containsText" text="Specify technology option name here">
      <formula>NOT(ISERROR(SEARCH("Specify technology option name here",L5)))</formula>
    </cfRule>
  </conditionalFormatting>
  <conditionalFormatting sqref="D19">
    <cfRule type="containsText" dxfId="540" priority="216" operator="containsText" text="Select Functional Unit above">
      <formula>NOT(ISERROR(SEARCH("Select Functional Unit above",D19)))</formula>
    </cfRule>
  </conditionalFormatting>
  <conditionalFormatting sqref="D50">
    <cfRule type="containsText" dxfId="539" priority="187" operator="containsText" text="Select">
      <formula>NOT(ISERROR(SEARCH("Select",D50)))</formula>
    </cfRule>
  </conditionalFormatting>
  <conditionalFormatting sqref="D46">
    <cfRule type="containsText" dxfId="538" priority="197" operator="containsText" text="Explain here (e.g. other costs)">
      <formula>NOT(ISERROR(SEARCH("Explain here (e.g. other costs)",D46)))</formula>
    </cfRule>
  </conditionalFormatting>
  <conditionalFormatting sqref="D72">
    <cfRule type="containsText" dxfId="537" priority="169" operator="containsText" text="Select">
      <formula>NOT(ISERROR(SEARCH("Select",D72)))</formula>
    </cfRule>
  </conditionalFormatting>
  <conditionalFormatting sqref="D74">
    <cfRule type="containsText" dxfId="536" priority="168" operator="containsText" text="Select">
      <formula>NOT(ISERROR(SEARCH("Select",D74)))</formula>
    </cfRule>
  </conditionalFormatting>
  <conditionalFormatting sqref="D52">
    <cfRule type="containsText" dxfId="535" priority="186" operator="containsText" text="Select">
      <formula>NOT(ISERROR(SEARCH("Select",D52)))</formula>
    </cfRule>
  </conditionalFormatting>
  <conditionalFormatting sqref="D76">
    <cfRule type="containsText" dxfId="534" priority="167" operator="containsText" text="Select">
      <formula>NOT(ISERROR(SEARCH("Select",D76)))</formula>
    </cfRule>
  </conditionalFormatting>
  <conditionalFormatting sqref="D54">
    <cfRule type="containsText" dxfId="533" priority="185" operator="containsText" text="Select">
      <formula>NOT(ISERROR(SEARCH("Select",D54)))</formula>
    </cfRule>
  </conditionalFormatting>
  <conditionalFormatting sqref="D56">
    <cfRule type="containsText" dxfId="532" priority="184" operator="containsText" text="Select">
      <formula>NOT(ISERROR(SEARCH("Select",D56)))</formula>
    </cfRule>
  </conditionalFormatting>
  <conditionalFormatting sqref="F50:F57">
    <cfRule type="containsText" dxfId="531" priority="183" operator="containsText" text="Please select">
      <formula>NOT(ISERROR(SEARCH("Please select",F50)))</formula>
    </cfRule>
  </conditionalFormatting>
  <conditionalFormatting sqref="D58">
    <cfRule type="containsText" dxfId="530" priority="182" operator="containsText" text="Explain here (e.g. flexible in and out)">
      <formula>NOT(ISERROR(SEARCH("Explain here (e.g. flexible in and out)",D58)))</formula>
    </cfRule>
  </conditionalFormatting>
  <conditionalFormatting sqref="D62">
    <cfRule type="containsText" dxfId="529" priority="173" operator="containsText" text="Select">
      <formula>NOT(ISERROR(SEARCH("Select",D62)))</formula>
    </cfRule>
  </conditionalFormatting>
  <conditionalFormatting sqref="D66">
    <cfRule type="containsText" dxfId="528" priority="171" operator="containsText" text="Explain here">
      <formula>NOT(ISERROR(SEARCH("Explain here",D66)))</formula>
    </cfRule>
  </conditionalFormatting>
  <conditionalFormatting sqref="D70">
    <cfRule type="containsText" dxfId="527" priority="170" operator="containsText" text="Select">
      <formula>NOT(ISERROR(SEARCH("Select",D70)))</formula>
    </cfRule>
  </conditionalFormatting>
  <conditionalFormatting sqref="F70:F77">
    <cfRule type="containsText" dxfId="526" priority="166" operator="containsText" text="Please select">
      <formula>NOT(ISERROR(SEARCH("Please select",F70)))</formula>
    </cfRule>
  </conditionalFormatting>
  <conditionalFormatting sqref="D78">
    <cfRule type="containsText" dxfId="525" priority="165" operator="containsText" text="Explain here">
      <formula>NOT(ISERROR(SEARCH("Explain here",D78)))</formula>
    </cfRule>
  </conditionalFormatting>
  <conditionalFormatting sqref="D82">
    <cfRule type="containsText" dxfId="524" priority="158" operator="containsText" text="Specify here">
      <formula>NOT(ISERROR(SEARCH("Specify here",D82)))</formula>
    </cfRule>
  </conditionalFormatting>
  <conditionalFormatting sqref="B92 B97 B94:B95 B99:B100 B102">
    <cfRule type="containsText" dxfId="523" priority="157" operator="containsText" text="Specify data sources and references here">
      <formula>NOT(ISERROR(SEARCH("Specify data sources and references here",B92)))</formula>
    </cfRule>
  </conditionalFormatting>
  <conditionalFormatting sqref="D27">
    <cfRule type="containsText" dxfId="522" priority="153" operator="containsText" text="Specify here (if not specified, value will be 1)">
      <formula>NOT(ISERROR(SEARCH("Specify here (if not specified, value will be 1)",D27)))</formula>
    </cfRule>
  </conditionalFormatting>
  <conditionalFormatting sqref="D32">
    <cfRule type="containsText" dxfId="521" priority="152" operator="containsText" text="Please select">
      <formula>NOT(ISERROR(SEARCH("Please select",D32)))</formula>
    </cfRule>
  </conditionalFormatting>
  <conditionalFormatting sqref="D32">
    <cfRule type="containsText" dxfId="520" priority="151" operator="containsText" text="Specify here">
      <formula>NOT(ISERROR(SEARCH("Specify here",D32)))</formula>
    </cfRule>
  </conditionalFormatting>
  <conditionalFormatting sqref="H41:K41 H43:K43 H45:K45 H39:K39">
    <cfRule type="containsText" dxfId="519" priority="150" operator="containsText" text="Reference">
      <formula>NOT(ISERROR(SEARCH("Reference",H39)))</formula>
    </cfRule>
  </conditionalFormatting>
  <conditionalFormatting sqref="L41:P41 O43:P43 M45:P45 O39:P39">
    <cfRule type="containsText" dxfId="518" priority="149" operator="containsText" text="Reference">
      <formula>NOT(ISERROR(SEARCH("Reference",L39)))</formula>
    </cfRule>
  </conditionalFormatting>
  <conditionalFormatting sqref="Q41:U41 T43:U43 R45:U45 T39:U39">
    <cfRule type="containsText" dxfId="517" priority="148" operator="containsText" text="Reference">
      <formula>NOT(ISERROR(SEARCH("Reference",Q39)))</formula>
    </cfRule>
  </conditionalFormatting>
  <conditionalFormatting sqref="E38">
    <cfRule type="containsText" dxfId="516" priority="147" operator="containsText" text="Please select 'Functional Unit' above">
      <formula>NOT(ISERROR(SEARCH("Please select 'Functional Unit' above",E38)))</formula>
    </cfRule>
  </conditionalFormatting>
  <conditionalFormatting sqref="H53:K53 H55:K55 H57:K57 H51:K51">
    <cfRule type="containsText" dxfId="515" priority="143" operator="containsText" text="Reference">
      <formula>NOT(ISERROR(SEARCH("Reference",H51)))</formula>
    </cfRule>
  </conditionalFormatting>
  <conditionalFormatting sqref="M53:P53 M55:P55 M57:P57 M51:P51">
    <cfRule type="containsText" dxfId="514" priority="142" operator="containsText" text="Reference">
      <formula>NOT(ISERROR(SEARCH("Reference",M51)))</formula>
    </cfRule>
  </conditionalFormatting>
  <conditionalFormatting sqref="R53:U53 R55:U55 R57:U57 R51:U51">
    <cfRule type="containsText" dxfId="513" priority="141" operator="containsText" text="Reference">
      <formula>NOT(ISERROR(SEARCH("Reference",R51)))</formula>
    </cfRule>
  </conditionalFormatting>
  <conditionalFormatting sqref="H73:K73 H75:K75 H77:K77 H71:K71">
    <cfRule type="containsText" dxfId="512" priority="137" operator="containsText" text="Reference">
      <formula>NOT(ISERROR(SEARCH("Reference",H71)))</formula>
    </cfRule>
  </conditionalFormatting>
  <conditionalFormatting sqref="M73:P73 M75:P75 M77:P77 M71:P71">
    <cfRule type="containsText" dxfId="511" priority="136" operator="containsText" text="Reference">
      <formula>NOT(ISERROR(SEARCH("Reference",M71)))</formula>
    </cfRule>
  </conditionalFormatting>
  <conditionalFormatting sqref="R73:U73 R75:U75 R77:U77 R71:U71">
    <cfRule type="containsText" dxfId="510" priority="135" operator="containsText" text="Reference">
      <formula>NOT(ISERROR(SEARCH("Reference",R71)))</formula>
    </cfRule>
  </conditionalFormatting>
  <conditionalFormatting sqref="G65:K65 H63:K63">
    <cfRule type="containsText" dxfId="509" priority="134" operator="containsText" text="Reference">
      <formula>NOT(ISERROR(SEARCH("Reference",G63)))</formula>
    </cfRule>
  </conditionalFormatting>
  <conditionalFormatting sqref="L65:P65 M63:P63">
    <cfRule type="containsText" dxfId="508" priority="133" operator="containsText" text="Reference">
      <formula>NOT(ISERROR(SEARCH("Reference",L63)))</formula>
    </cfRule>
  </conditionalFormatting>
  <conditionalFormatting sqref="Q65:U65 R63:U63">
    <cfRule type="containsText" dxfId="507" priority="132" operator="containsText" text="Reference">
      <formula>NOT(ISERROR(SEARCH("Reference",Q63)))</formula>
    </cfRule>
  </conditionalFormatting>
  <conditionalFormatting sqref="H83:K83">
    <cfRule type="containsText" dxfId="506" priority="131" operator="containsText" text="Reference">
      <formula>NOT(ISERROR(SEARCH("Reference",H83)))</formula>
    </cfRule>
  </conditionalFormatting>
  <conditionalFormatting sqref="M83:P83">
    <cfRule type="containsText" dxfId="505" priority="130" operator="containsText" text="Reference">
      <formula>NOT(ISERROR(SEARCH("Reference",M83)))</formula>
    </cfRule>
  </conditionalFormatting>
  <conditionalFormatting sqref="R83:U83">
    <cfRule type="containsText" dxfId="504" priority="129" operator="containsText" text="Reference">
      <formula>NOT(ISERROR(SEARCH("Reference",R83)))</formula>
    </cfRule>
  </conditionalFormatting>
  <conditionalFormatting sqref="D5">
    <cfRule type="containsText" dxfId="503" priority="128" operator="containsText" text="Please select">
      <formula>NOT(ISERROR(SEARCH("Please select",D5)))</formula>
    </cfRule>
  </conditionalFormatting>
  <conditionalFormatting sqref="D5">
    <cfRule type="containsText" dxfId="502" priority="127" operator="containsText" text="Specify here">
      <formula>NOT(ISERROR(SEARCH("Specify here",D5)))</formula>
    </cfRule>
  </conditionalFormatting>
  <conditionalFormatting sqref="D11">
    <cfRule type="containsText" dxfId="501" priority="126" operator="containsText" text="Please select">
      <formula>NOT(ISERROR(SEARCH("Please select",D11)))</formula>
    </cfRule>
  </conditionalFormatting>
  <conditionalFormatting sqref="D16">
    <cfRule type="containsText" dxfId="500" priority="124" operator="containsText" text="Please select">
      <formula>NOT(ISERROR(SEARCH("Please select",D16)))</formula>
    </cfRule>
    <cfRule type="containsText" dxfId="499" priority="125" operator="containsText" text="Please select 'Functional Unit' above">
      <formula>NOT(ISERROR(SEARCH("Please select 'Functional Unit' above",D16)))</formula>
    </cfRule>
  </conditionalFormatting>
  <conditionalFormatting sqref="D29">
    <cfRule type="containsText" dxfId="498" priority="122" operator="containsText" text="Please select">
      <formula>NOT(ISERROR(SEARCH("Please select",D29)))</formula>
    </cfRule>
  </conditionalFormatting>
  <conditionalFormatting sqref="E44">
    <cfRule type="containsText" dxfId="497" priority="118" operator="containsText" text="Please select 'Functional Unit' above">
      <formula>NOT(ISERROR(SEARCH("Please select 'Functional Unit' above",E44)))</formula>
    </cfRule>
  </conditionalFormatting>
  <conditionalFormatting sqref="G53 G55 G57 G51">
    <cfRule type="containsText" dxfId="496" priority="117" operator="containsText" text="Reference">
      <formula>NOT(ISERROR(SEARCH("Reference",G51)))</formula>
    </cfRule>
  </conditionalFormatting>
  <conditionalFormatting sqref="L53 L55 L57">
    <cfRule type="containsText" dxfId="495" priority="116" operator="containsText" text="Reference">
      <formula>NOT(ISERROR(SEARCH("Reference",L53)))</formula>
    </cfRule>
  </conditionalFormatting>
  <conditionalFormatting sqref="Q53 Q55 Q57">
    <cfRule type="containsText" dxfId="494" priority="115" operator="containsText" text="Reference">
      <formula>NOT(ISERROR(SEARCH("Reference",Q53)))</formula>
    </cfRule>
  </conditionalFormatting>
  <conditionalFormatting sqref="D64">
    <cfRule type="containsText" dxfId="493" priority="114" operator="containsText" text="Select">
      <formula>NOT(ISERROR(SEARCH("Select",D64)))</formula>
    </cfRule>
  </conditionalFormatting>
  <conditionalFormatting sqref="D62:F65">
    <cfRule type="containsText" dxfId="492" priority="113" operator="containsText" text="Specify here">
      <formula>NOT(ISERROR(SEARCH("Specify here",D62)))</formula>
    </cfRule>
  </conditionalFormatting>
  <conditionalFormatting sqref="G63">
    <cfRule type="containsText" dxfId="491" priority="112" operator="containsText" text="Reference">
      <formula>NOT(ISERROR(SEARCH("Reference",G63)))</formula>
    </cfRule>
  </conditionalFormatting>
  <conditionalFormatting sqref="L63">
    <cfRule type="containsText" dxfId="490" priority="111" operator="containsText" text="Reference">
      <formula>NOT(ISERROR(SEARCH("Reference",L63)))</formula>
    </cfRule>
  </conditionalFormatting>
  <conditionalFormatting sqref="Q63">
    <cfRule type="containsText" dxfId="489" priority="110" operator="containsText" text="Reference">
      <formula>NOT(ISERROR(SEARCH("Reference",Q63)))</formula>
    </cfRule>
  </conditionalFormatting>
  <conditionalFormatting sqref="G73 G75 G77 G71">
    <cfRule type="containsText" dxfId="488" priority="109" operator="containsText" text="Reference">
      <formula>NOT(ISERROR(SEARCH("Reference",G71)))</formula>
    </cfRule>
  </conditionalFormatting>
  <conditionalFormatting sqref="L73 L75 L77 L71">
    <cfRule type="containsText" dxfId="487" priority="108" operator="containsText" text="Reference">
      <formula>NOT(ISERROR(SEARCH("Reference",L71)))</formula>
    </cfRule>
  </conditionalFormatting>
  <conditionalFormatting sqref="Q73 Q75 Q77 Q71">
    <cfRule type="containsText" dxfId="486" priority="107" operator="containsText" text="Reference">
      <formula>NOT(ISERROR(SEARCH("Reference",Q71)))</formula>
    </cfRule>
  </conditionalFormatting>
  <conditionalFormatting sqref="B93 B96 B98 B101">
    <cfRule type="containsText" dxfId="485" priority="105" operator="containsText" text="Specify data sources and references here">
      <formula>NOT(ISERROR(SEARCH("Specify data sources and references here",B93)))</formula>
    </cfRule>
  </conditionalFormatting>
  <conditionalFormatting sqref="C103:U105">
    <cfRule type="containsText" dxfId="484" priority="103" operator="containsText" text="Add other sources here">
      <formula>NOT(ISERROR(SEARCH("Add other sources here",C103)))</formula>
    </cfRule>
  </conditionalFormatting>
  <conditionalFormatting sqref="D22">
    <cfRule type="containsText" dxfId="483" priority="100" operator="containsText" text="Please select the region">
      <formula>NOT(ISERROR(SEARCH("Please select the region",D22)))</formula>
    </cfRule>
  </conditionalFormatting>
  <conditionalFormatting sqref="D25">
    <cfRule type="containsText" dxfId="482" priority="99" operator="containsText" text="Specify here the market">
      <formula>NOT(ISERROR(SEARCH("Specify here the market",D25)))</formula>
    </cfRule>
  </conditionalFormatting>
  <conditionalFormatting sqref="G20:K20">
    <cfRule type="containsText" dxfId="481" priority="98" operator="containsText" text="Reference">
      <formula>NOT(ISERROR(SEARCH("Reference",G20)))</formula>
    </cfRule>
  </conditionalFormatting>
  <conditionalFormatting sqref="G24:K24">
    <cfRule type="containsText" dxfId="480" priority="97" operator="containsText" text="Reference">
      <formula>NOT(ISERROR(SEARCH("Reference",G24)))</formula>
    </cfRule>
  </conditionalFormatting>
  <conditionalFormatting sqref="G26:K26">
    <cfRule type="containsText" dxfId="479" priority="96" operator="containsText" text="Reference">
      <formula>NOT(ISERROR(SEARCH("Reference",G26)))</formula>
    </cfRule>
  </conditionalFormatting>
  <conditionalFormatting sqref="H41:U41 H43:K43 H45:K45 G51:K51 G53:U53 G55:U55 G57:U57 G63:U63 G65:U65 G71:U71 G73:U73 G75:U75 G77:U77 H83:K83 M83:P83 R83:U83 M51:P51 R51:U51 H39:K39 O43:P43 T43:U43 M45:P45 R45:U45 O39:P39 T39:U39">
    <cfRule type="containsText" dxfId="478" priority="95" operator="containsText" text="Reference">
      <formula>NOT(ISERROR(SEARCH("Reference",G39)))</formula>
    </cfRule>
  </conditionalFormatting>
  <conditionalFormatting sqref="L26:P26 L24 N24:P24">
    <cfRule type="containsText" dxfId="477" priority="94" operator="containsText" text="Reference">
      <formula>NOT(ISERROR(SEARCH("Reference",L24)))</formula>
    </cfRule>
  </conditionalFormatting>
  <conditionalFormatting sqref="Q26:U26 U24">
    <cfRule type="containsText" dxfId="476" priority="93" operator="containsText" text="Reference">
      <formula>NOT(ISERROR(SEARCH("Reference",Q24)))</formula>
    </cfRule>
  </conditionalFormatting>
  <conditionalFormatting sqref="L24 L26:U26 U24 N24:P24">
    <cfRule type="containsText" dxfId="475" priority="92" operator="containsText" text="Reference">
      <formula>NOT(ISERROR(SEARCH("Reference",L24)))</formula>
    </cfRule>
  </conditionalFormatting>
  <conditionalFormatting sqref="D30">
    <cfRule type="containsText" dxfId="474" priority="89" operator="containsText" text="Please select">
      <formula>NOT(ISERROR(SEARCH("Please select",D30)))</formula>
    </cfRule>
  </conditionalFormatting>
  <conditionalFormatting sqref="D30">
    <cfRule type="containsText" dxfId="473" priority="88" operator="containsText" text="Specify here">
      <formula>NOT(ISERROR(SEARCH("Specify here",D30)))</formula>
    </cfRule>
  </conditionalFormatting>
  <conditionalFormatting sqref="H85:K85 M85:P85 R85:U85">
    <cfRule type="containsText" dxfId="472" priority="83" operator="containsText" text="Reference">
      <formula>NOT(ISERROR(SEARCH("Reference",H85)))</formula>
    </cfRule>
  </conditionalFormatting>
  <conditionalFormatting sqref="H87:K87 M87:P87 R87:U87">
    <cfRule type="containsText" dxfId="471" priority="78" operator="containsText" text="Reference">
      <formula>NOT(ISERROR(SEARCH("Reference",H87)))</formula>
    </cfRule>
  </conditionalFormatting>
  <conditionalFormatting sqref="H89:K89 M89:P89 R89:U89">
    <cfRule type="containsText" dxfId="470" priority="73" operator="containsText" text="Reference">
      <formula>NOT(ISERROR(SEARCH("Reference",H89)))</formula>
    </cfRule>
  </conditionalFormatting>
  <conditionalFormatting sqref="H85:K85">
    <cfRule type="containsText" dxfId="469" priority="86" operator="containsText" text="Reference">
      <formula>NOT(ISERROR(SEARCH("Reference",H85)))</formula>
    </cfRule>
  </conditionalFormatting>
  <conditionalFormatting sqref="M85:P85">
    <cfRule type="containsText" dxfId="468" priority="85" operator="containsText" text="Reference">
      <formula>NOT(ISERROR(SEARCH("Reference",M85)))</formula>
    </cfRule>
  </conditionalFormatting>
  <conditionalFormatting sqref="R85:U85">
    <cfRule type="containsText" dxfId="467" priority="84" operator="containsText" text="Reference">
      <formula>NOT(ISERROR(SEARCH("Reference",R85)))</formula>
    </cfRule>
  </conditionalFormatting>
  <conditionalFormatting sqref="H87:K87">
    <cfRule type="containsText" dxfId="466" priority="81" operator="containsText" text="Reference">
      <formula>NOT(ISERROR(SEARCH("Reference",H87)))</formula>
    </cfRule>
  </conditionalFormatting>
  <conditionalFormatting sqref="M87:P87">
    <cfRule type="containsText" dxfId="465" priority="80" operator="containsText" text="Reference">
      <formula>NOT(ISERROR(SEARCH("Reference",M87)))</formula>
    </cfRule>
  </conditionalFormatting>
  <conditionalFormatting sqref="R87:U87">
    <cfRule type="containsText" dxfId="464" priority="79" operator="containsText" text="Reference">
      <formula>NOT(ISERROR(SEARCH("Reference",R87)))</formula>
    </cfRule>
  </conditionalFormatting>
  <conditionalFormatting sqref="H89:K89">
    <cfRule type="containsText" dxfId="463" priority="76" operator="containsText" text="Reference">
      <formula>NOT(ISERROR(SEARCH("Reference",H89)))</formula>
    </cfRule>
  </conditionalFormatting>
  <conditionalFormatting sqref="M89:P89">
    <cfRule type="containsText" dxfId="462" priority="75" operator="containsText" text="Reference">
      <formula>NOT(ISERROR(SEARCH("Reference",M89)))</formula>
    </cfRule>
  </conditionalFormatting>
  <conditionalFormatting sqref="R89:U89">
    <cfRule type="containsText" dxfId="461" priority="74" operator="containsText" text="Reference">
      <formula>NOT(ISERROR(SEARCH("Reference",R89)))</formula>
    </cfRule>
  </conditionalFormatting>
  <conditionalFormatting sqref="B82">
    <cfRule type="containsText" dxfId="460" priority="68" operator="containsText" text="Add here">
      <formula>NOT(ISERROR(SEARCH("Add here",B82)))</formula>
    </cfRule>
  </conditionalFormatting>
  <conditionalFormatting sqref="B84">
    <cfRule type="containsText" dxfId="459" priority="67" operator="containsText" text="Add here">
      <formula>NOT(ISERROR(SEARCH("Add here",B84)))</formula>
    </cfRule>
  </conditionalFormatting>
  <conditionalFormatting sqref="B86">
    <cfRule type="containsText" dxfId="458" priority="66" operator="containsText" text="Add here">
      <formula>NOT(ISERROR(SEARCH("Add here",B86)))</formula>
    </cfRule>
  </conditionalFormatting>
  <conditionalFormatting sqref="B88">
    <cfRule type="containsText" dxfId="457" priority="65" operator="containsText" text="Add here">
      <formula>NOT(ISERROR(SEARCH("Add here",B88)))</formula>
    </cfRule>
  </conditionalFormatting>
  <conditionalFormatting sqref="G85 G87 G89 G83">
    <cfRule type="containsText" dxfId="456" priority="61" operator="containsText" text="Reference">
      <formula>NOT(ISERROR(SEARCH("Reference",G83)))</formula>
    </cfRule>
  </conditionalFormatting>
  <conditionalFormatting sqref="G83 G85 G87 G89">
    <cfRule type="containsText" dxfId="455" priority="60" operator="containsText" text="Reference">
      <formula>NOT(ISERROR(SEARCH("Reference",G83)))</formula>
    </cfRule>
  </conditionalFormatting>
  <conditionalFormatting sqref="L85 L87 L89 L83">
    <cfRule type="containsText" dxfId="454" priority="59" operator="containsText" text="Reference">
      <formula>NOT(ISERROR(SEARCH("Reference",L83)))</formula>
    </cfRule>
  </conditionalFormatting>
  <conditionalFormatting sqref="L83 L85 L87 L89">
    <cfRule type="containsText" dxfId="453" priority="58" operator="containsText" text="Reference">
      <formula>NOT(ISERROR(SEARCH("Reference",L83)))</formula>
    </cfRule>
  </conditionalFormatting>
  <conditionalFormatting sqref="Q85 Q87 Q89 Q83">
    <cfRule type="containsText" dxfId="452" priority="57" operator="containsText" text="Reference">
      <formula>NOT(ISERROR(SEARCH("Reference",Q83)))</formula>
    </cfRule>
  </conditionalFormatting>
  <conditionalFormatting sqref="Q83 Q85 Q87 Q89">
    <cfRule type="containsText" dxfId="451" priority="56" operator="containsText" text="Reference">
      <formula>NOT(ISERROR(SEARCH("Reference",Q83)))</formula>
    </cfRule>
  </conditionalFormatting>
  <conditionalFormatting sqref="D90">
    <cfRule type="containsText" dxfId="450" priority="55" operator="containsText" text="Explain here">
      <formula>NOT(ISERROR(SEARCH("Explain here",D90)))</formula>
    </cfRule>
  </conditionalFormatting>
  <conditionalFormatting sqref="D84">
    <cfRule type="containsText" dxfId="449" priority="54" operator="containsText" text="Specify here">
      <formula>NOT(ISERROR(SEARCH("Specify here",D84)))</formula>
    </cfRule>
  </conditionalFormatting>
  <conditionalFormatting sqref="D86">
    <cfRule type="containsText" dxfId="448" priority="53" operator="containsText" text="Specify here">
      <formula>NOT(ISERROR(SEARCH("Specify here",D86)))</formula>
    </cfRule>
  </conditionalFormatting>
  <conditionalFormatting sqref="D88">
    <cfRule type="containsText" dxfId="447" priority="52" operator="containsText" text="Specify here">
      <formula>NOT(ISERROR(SEARCH("Specify here",D88)))</formula>
    </cfRule>
  </conditionalFormatting>
  <conditionalFormatting sqref="F22">
    <cfRule type="containsText" dxfId="446" priority="50" operator="containsText" text="Please select">
      <formula>NOT(ISERROR(SEARCH("Please select",F22)))</formula>
    </cfRule>
  </conditionalFormatting>
  <conditionalFormatting sqref="F25">
    <cfRule type="containsText" dxfId="445" priority="49" operator="containsText" text="Select Functional Unit above">
      <formula>NOT(ISERROR(SEARCH("Select Functional Unit above",F25)))</formula>
    </cfRule>
  </conditionalFormatting>
  <conditionalFormatting sqref="E44:F45">
    <cfRule type="cellIs" dxfId="444" priority="48" operator="equal">
      <formula>"Please select based on chosen Functional Unit"</formula>
    </cfRule>
  </conditionalFormatting>
  <conditionalFormatting sqref="D7">
    <cfRule type="containsText" dxfId="443" priority="47" operator="containsText" text="Please select">
      <formula>NOT(ISERROR(SEARCH("Please select",D7)))</formula>
    </cfRule>
  </conditionalFormatting>
  <conditionalFormatting sqref="D7">
    <cfRule type="containsText" dxfId="442" priority="46" operator="containsText" text="Specify here">
      <formula>NOT(ISERROR(SEARCH("Specify here",D7)))</formula>
    </cfRule>
  </conditionalFormatting>
  <conditionalFormatting sqref="R24:U24">
    <cfRule type="containsText" dxfId="441" priority="44" operator="containsText" text="Reference">
      <formula>NOT(ISERROR(SEARCH("Reference",R24)))</formula>
    </cfRule>
  </conditionalFormatting>
  <conditionalFormatting sqref="G41 G43 G45 G39:I39">
    <cfRule type="containsText" dxfId="440" priority="43" operator="containsText" text="Reference">
      <formula>NOT(ISERROR(SEARCH("Reference",G39)))</formula>
    </cfRule>
  </conditionalFormatting>
  <conditionalFormatting sqref="G43 G45 G41 G39:I39">
    <cfRule type="containsText" dxfId="439" priority="42" operator="containsText" text="Reference">
      <formula>NOT(ISERROR(SEARCH("Reference",G39)))</formula>
    </cfRule>
  </conditionalFormatting>
  <conditionalFormatting sqref="C92:U92">
    <cfRule type="containsText" dxfId="438" priority="41" operator="containsText" text="Specify complete references and data sources used here">
      <formula>NOT(ISERROR(SEARCH("Specify complete references and data sources used here",C92)))</formula>
    </cfRule>
  </conditionalFormatting>
  <conditionalFormatting sqref="L51">
    <cfRule type="containsText" dxfId="437" priority="40" operator="containsText" text="Reference">
      <formula>NOT(ISERROR(SEARCH("Reference",L51)))</formula>
    </cfRule>
  </conditionalFormatting>
  <conditionalFormatting sqref="L51">
    <cfRule type="containsText" dxfId="436" priority="39" operator="containsText" text="Reference">
      <formula>NOT(ISERROR(SEARCH("Reference",L51)))</formula>
    </cfRule>
  </conditionalFormatting>
  <conditionalFormatting sqref="Q51">
    <cfRule type="containsText" dxfId="435" priority="38" operator="containsText" text="Reference">
      <formula>NOT(ISERROR(SEARCH("Reference",Q51)))</formula>
    </cfRule>
  </conditionalFormatting>
  <conditionalFormatting sqref="Q51">
    <cfRule type="containsText" dxfId="434" priority="37" operator="containsText" text="Reference">
      <formula>NOT(ISERROR(SEARCH("Reference",Q51)))</formula>
    </cfRule>
  </conditionalFormatting>
  <conditionalFormatting sqref="H39:I39">
    <cfRule type="containsText" dxfId="433" priority="35" operator="containsText" text="Reference">
      <formula>NOT(ISERROR(SEARCH("Reference",H39)))</formula>
    </cfRule>
  </conditionalFormatting>
  <conditionalFormatting sqref="L45">
    <cfRule type="containsText" dxfId="432" priority="30" operator="containsText" text="Reference">
      <formula>NOT(ISERROR(SEARCH("Reference",L45)))</formula>
    </cfRule>
  </conditionalFormatting>
  <conditionalFormatting sqref="L45">
    <cfRule type="containsText" dxfId="431" priority="29" operator="containsText" text="Reference">
      <formula>NOT(ISERROR(SEARCH("Reference",L45)))</formula>
    </cfRule>
  </conditionalFormatting>
  <conditionalFormatting sqref="Q45">
    <cfRule type="containsText" dxfId="430" priority="28" operator="containsText" text="Reference">
      <formula>NOT(ISERROR(SEARCH("Reference",Q45)))</formula>
    </cfRule>
  </conditionalFormatting>
  <conditionalFormatting sqref="Q45">
    <cfRule type="containsText" dxfId="429" priority="27" operator="containsText" text="Reference">
      <formula>NOT(ISERROR(SEARCH("Reference",Q45)))</formula>
    </cfRule>
  </conditionalFormatting>
  <conditionalFormatting sqref="L27">
    <cfRule type="containsText" dxfId="428" priority="26" operator="containsText" text="Specify here">
      <formula>NOT(ISERROR(SEARCH("Specify here",L27)))</formula>
    </cfRule>
  </conditionalFormatting>
  <conditionalFormatting sqref="M24">
    <cfRule type="containsText" dxfId="427" priority="25" operator="containsText" text="Reference">
      <formula>NOT(ISERROR(SEARCH("Reference",M24)))</formula>
    </cfRule>
  </conditionalFormatting>
  <conditionalFormatting sqref="M24">
    <cfRule type="containsText" dxfId="426" priority="24" operator="containsText" text="Reference">
      <formula>NOT(ISERROR(SEARCH("Reference",M24)))</formula>
    </cfRule>
  </conditionalFormatting>
  <conditionalFormatting sqref="D28">
    <cfRule type="containsText" dxfId="425" priority="23" operator="containsText" text="Please select">
      <formula>NOT(ISERROR(SEARCH("Please select",D28)))</formula>
    </cfRule>
  </conditionalFormatting>
  <conditionalFormatting sqref="D28">
    <cfRule type="containsText" dxfId="424" priority="22" operator="containsText" text="Specify here">
      <formula>NOT(ISERROR(SEARCH("Specify here",D28)))</formula>
    </cfRule>
  </conditionalFormatting>
  <conditionalFormatting sqref="M28:O28">
    <cfRule type="containsText" dxfId="423" priority="21" operator="containsText" text="Specify here">
      <formula>NOT(ISERROR(SEARCH("Specify here",M28)))</formula>
    </cfRule>
  </conditionalFormatting>
  <conditionalFormatting sqref="M28:O28">
    <cfRule type="containsText" dxfId="422" priority="20" operator="containsText" text="Specify here">
      <formula>NOT(ISERROR(SEARCH("Specify here",M28)))</formula>
    </cfRule>
  </conditionalFormatting>
  <conditionalFormatting sqref="L39:N39">
    <cfRule type="containsText" dxfId="421" priority="18" operator="containsText" text="Reference">
      <formula>NOT(ISERROR(SEARCH("Reference",L39)))</formula>
    </cfRule>
  </conditionalFormatting>
  <conditionalFormatting sqref="L39:N39">
    <cfRule type="containsText" dxfId="420" priority="17" operator="containsText" text="Reference">
      <formula>NOT(ISERROR(SEARCH("Reference",L39)))</formula>
    </cfRule>
  </conditionalFormatting>
  <conditionalFormatting sqref="Q39:S39">
    <cfRule type="containsText" dxfId="419" priority="14" operator="containsText" text="Reference">
      <formula>NOT(ISERROR(SEARCH("Reference",Q39)))</formula>
    </cfRule>
  </conditionalFormatting>
  <conditionalFormatting sqref="Q39:S39">
    <cfRule type="containsText" dxfId="418" priority="13" operator="containsText" text="Reference">
      <formula>NOT(ISERROR(SEARCH("Reference",Q39)))</formula>
    </cfRule>
  </conditionalFormatting>
  <conditionalFormatting sqref="L43:N43">
    <cfRule type="containsText" dxfId="417" priority="12" operator="containsText" text="Reference">
      <formula>NOT(ISERROR(SEARCH("Reference",L43)))</formula>
    </cfRule>
  </conditionalFormatting>
  <conditionalFormatting sqref="L43:N43">
    <cfRule type="containsText" dxfId="416" priority="11" operator="containsText" text="Reference">
      <formula>NOT(ISERROR(SEARCH("Reference",L43)))</formula>
    </cfRule>
  </conditionalFormatting>
  <conditionalFormatting sqref="Q43:S43">
    <cfRule type="containsText" dxfId="415" priority="10" operator="containsText" text="Reference">
      <formula>NOT(ISERROR(SEARCH("Reference",Q43)))</formula>
    </cfRule>
  </conditionalFormatting>
  <conditionalFormatting sqref="Q43:S43">
    <cfRule type="containsText" dxfId="414" priority="9" operator="containsText" text="Reference">
      <formula>NOT(ISERROR(SEARCH("Reference",Q43)))</formula>
    </cfRule>
  </conditionalFormatting>
  <conditionalFormatting sqref="Q24">
    <cfRule type="containsText" dxfId="413" priority="8" operator="containsText" text="Reference">
      <formula>NOT(ISERROR(SEARCH("Reference",Q24)))</formula>
    </cfRule>
  </conditionalFormatting>
  <conditionalFormatting sqref="B101">
    <cfRule type="containsText" dxfId="412" priority="7" operator="containsText" text="Specify data sources and references here">
      <formula>NOT(ISERROR(SEARCH("Specify data sources and references here",B101)))</formula>
    </cfRule>
  </conditionalFormatting>
  <conditionalFormatting sqref="B100">
    <cfRule type="containsText" dxfId="411" priority="6" operator="containsText" text="Specify data sources and references here">
      <formula>NOT(ISERROR(SEARCH("Specify data sources and references here",B100)))</formula>
    </cfRule>
  </conditionalFormatting>
  <conditionalFormatting sqref="O11">
    <cfRule type="containsText" dxfId="410" priority="5" operator="containsText" text="Specify here">
      <formula>NOT(ISERROR(SEARCH("Specify here",O11)))</formula>
    </cfRule>
  </conditionalFormatting>
  <conditionalFormatting sqref="O12">
    <cfRule type="containsText" dxfId="409" priority="4" operator="containsText" text="Specify here">
      <formula>NOT(ISERROR(SEARCH("Specify here",O12)))</formula>
    </cfRule>
  </conditionalFormatting>
  <conditionalFormatting sqref="O7">
    <cfRule type="containsText" dxfId="408" priority="3" operator="containsText" text="DD-MM-YYYY">
      <formula>NOT(ISERROR(SEARCH("DD-MM-YYYY",O7)))</formula>
    </cfRule>
  </conditionalFormatting>
  <conditionalFormatting sqref="E40">
    <cfRule type="containsText" dxfId="407" priority="2" operator="containsText" text="Please select 'Functional Unit' above">
      <formula>NOT(ISERROR(SEARCH("Please select 'Functional Unit' above",E40)))</formula>
    </cfRule>
  </conditionalFormatting>
  <conditionalFormatting sqref="E42">
    <cfRule type="containsText" dxfId="406" priority="1" operator="containsText" text="Please select 'Functional Unit' above">
      <formula>NOT(ISERROR(SEARCH("Please select 'Functional Unit' above",E42)))</formula>
    </cfRule>
  </conditionalFormatting>
  <dataValidations count="2">
    <dataValidation allowBlank="1" showInputMessage="1" showErrorMessage="1" prompt="More details are found in 'READ ME' tab" sqref="D14" xr:uid="{B4D7B7FC-E8D7-4C1B-974F-5315503DC18D}"/>
    <dataValidation type="list" allowBlank="1" showInputMessage="1" showErrorMessage="1" sqref="L33:O33" xr:uid="{9901DC60-A1E1-4973-90BC-3DD1AF773D91}">
      <formula1>$X$6:$X$9</formula1>
    </dataValidation>
  </dataValidations>
  <hyperlinks>
    <hyperlink ref="C108" r:id="rId1" xr:uid="{E1E5D7CF-DD39-4F64-AE9D-71AF926DEAF9}"/>
    <hyperlink ref="C111" r:id="rId2" xr:uid="{88AE4491-C4A4-47FB-83F4-CBFBB9F82A86}"/>
    <hyperlink ref="C114" r:id="rId3" xr:uid="{3C932AD6-34D8-454E-ADDC-B051DE50A921}"/>
    <hyperlink ref="C118" r:id="rId4" xr:uid="{B4C48AC7-BD4E-491E-8AA5-D40A0C0D26A7}"/>
    <hyperlink ref="C121" r:id="rId5" xr:uid="{1CA5CBE0-CF32-4ADA-8EB7-5FCD9DD3926E}"/>
    <hyperlink ref="C129" r:id="rId6" xr:uid="{40260566-C01E-4662-BF6F-A1AD4B871D4E}"/>
  </hyperlinks>
  <pageMargins left="0.7" right="0.7" top="0.75" bottom="0.75" header="0.3" footer="0.3"/>
  <pageSetup paperSize="9" scale="31" orientation="landscape" r:id="rId7"/>
  <drawing r:id="rId8"/>
  <extLst>
    <ext xmlns:x14="http://schemas.microsoft.com/office/spreadsheetml/2009/9/main" uri="{CCE6A557-97BC-4b89-ADB6-D9C93CAAB3DF}">
      <x14:dataValidations xmlns:xm="http://schemas.microsoft.com/office/excel/2006/main" count="14">
        <x14:dataValidation type="list" allowBlank="1" showInputMessage="1" showErrorMessage="1" prompt="More details are found in 'READ ME' tab" xr:uid="{3B2EFD59-C82A-4C21-BC7E-5967DA275EBD}">
          <x14:formula1>
            <xm:f>'READ ME'!$C$26:$C$34</xm:f>
          </x14:formula1>
          <xm:sqref>D13</xm:sqref>
        </x14:dataValidation>
        <x14:dataValidation type="list" allowBlank="1" showInputMessage="1" showErrorMessage="1" xr:uid="{F2D99DDC-1834-4945-A4B5-BD6659E600DE}">
          <x14:formula1>
            <xm:f>List!$Z$6:$Z$8</xm:f>
          </x14:formula1>
          <xm:sqref>D33</xm:sqref>
        </x14:dataValidation>
        <x14:dataValidation type="list" allowBlank="1" showInputMessage="1" showErrorMessage="1" xr:uid="{FCF60EDD-8723-4377-A8DE-0FD5E2B16B26}">
          <x14:formula1>
            <xm:f>List!$D$3:$D$17</xm:f>
          </x14:formula1>
          <xm:sqref>D11</xm:sqref>
        </x14:dataValidation>
        <x14:dataValidation type="list" allowBlank="1" showInputMessage="1" showErrorMessage="1" xr:uid="{76FA057E-DA0C-4011-B7C0-B5F22923686A}">
          <x14:formula1>
            <xm:f>List!$T$3:$T$6</xm:f>
          </x14:formula1>
          <xm:sqref>F70:F77</xm:sqref>
        </x14:dataValidation>
        <x14:dataValidation type="list" allowBlank="1" showInputMessage="1" showErrorMessage="1" xr:uid="{5C14CD96-F0E1-44BA-B106-C1D8217234AF}">
          <x14:formula1>
            <xm:f>List!$H$3:$H$10</xm:f>
          </x14:formula1>
          <xm:sqref>D29</xm:sqref>
        </x14:dataValidation>
        <x14:dataValidation type="list" allowBlank="1" showInputMessage="1" showErrorMessage="1" xr:uid="{514D6F72-5CFB-457A-96D1-251F32E68A05}">
          <x14:formula1>
            <xm:f>List!$F$3:$F$18</xm:f>
          </x14:formula1>
          <xm:sqref>D16:K17 F22</xm:sqref>
        </x14:dataValidation>
        <x14:dataValidation type="list" allowBlank="1" showInputMessage="1" showErrorMessage="1" xr:uid="{CF760670-593A-41D1-8C54-DCBEC36DBEBD}">
          <x14:formula1>
            <xm:f>List!$Z$2:$Z$4</xm:f>
          </x14:formula1>
          <xm:sqref>D10:K10</xm:sqref>
        </x14:dataValidation>
        <x14:dataValidation type="list" allowBlank="1" showInputMessage="1" showErrorMessage="1" xr:uid="{EDECACFC-8F15-4C64-B465-E09030EB7C87}">
          <x14:formula1>
            <xm:f>List!$R$3:$R$13</xm:f>
          </x14:formula1>
          <xm:sqref>D70:E77</xm:sqref>
        </x14:dataValidation>
        <x14:dataValidation type="list" allowBlank="1" showInputMessage="1" showErrorMessage="1" xr:uid="{6024F62B-4B5B-4E7B-B1C0-DD051F3161C6}">
          <x14:formula1>
            <xm:f>List!$Z$10:$Z$13</xm:f>
          </x14:formula1>
          <xm:sqref>D22:E24</xm:sqref>
        </x14:dataValidation>
        <x14:dataValidation type="list" allowBlank="1" showInputMessage="1" showErrorMessage="1" xr:uid="{324BA640-E1AE-435C-AD75-952525A1E97F}">
          <x14:formula1>
            <xm:f>List!$B$3:$B$27</xm:f>
          </x14:formula1>
          <xm:sqref>D8:K8</xm:sqref>
        </x14:dataValidation>
        <x14:dataValidation type="list" allowBlank="1" showInputMessage="1" showErrorMessage="1" xr:uid="{9A44C8FE-1B60-45F6-9D14-74E0B3D49EEB}">
          <x14:formula1>
            <xm:f>List!$J$3:$J$6</xm:f>
          </x14:formula1>
          <xm:sqref>E44:F45</xm:sqref>
        </x14:dataValidation>
        <x14:dataValidation type="list" allowBlank="1" showInputMessage="1" showErrorMessage="1" xr:uid="{BD3BACC7-D684-40EE-8504-235A8AB7AA54}">
          <x14:formula1>
            <xm:f>List!$Z$15:$Z$16</xm:f>
          </x14:formula1>
          <xm:sqref>D38:D45</xm:sqref>
        </x14:dataValidation>
        <x14:dataValidation type="list" allowBlank="1" showInputMessage="1" showErrorMessage="1" xr:uid="{B0DBFE3B-5AB8-4599-A340-DC1026EACFA2}">
          <x14:formula1>
            <xm:f>List!$L$2:$L$74</xm:f>
          </x14:formula1>
          <xm:sqref>D50:E51</xm:sqref>
        </x14:dataValidation>
        <x14:dataValidation type="list" allowBlank="1" showInputMessage="1" showErrorMessage="1" xr:uid="{67E90E8D-C3BA-4EE5-A845-0834B3E011DB}">
          <x14:formula1>
            <xm:f>List!$L$3:$L$67</xm:f>
          </x14:formula1>
          <xm:sqref>D52:E57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Z92"/>
  <sheetViews>
    <sheetView tabSelected="1" topLeftCell="A10" zoomScale="110" zoomScaleNormal="110" workbookViewId="0">
      <selection activeCell="D45" sqref="D45:U46"/>
    </sheetView>
  </sheetViews>
  <sheetFormatPr defaultColWidth="11" defaultRowHeight="15.75" x14ac:dyDescent="0.25"/>
  <cols>
    <col min="1" max="1" width="4.875" customWidth="1"/>
    <col min="2" max="2" width="8.5" customWidth="1"/>
    <col min="3" max="3" width="17.5" customWidth="1"/>
    <col min="4" max="4" width="13.625" customWidth="1"/>
    <col min="5" max="5" width="13.75" customWidth="1"/>
    <col min="6" max="6" width="10.875" customWidth="1"/>
    <col min="17" max="19" width="12" customWidth="1"/>
    <col min="52" max="52" width="131" hidden="1" customWidth="1"/>
  </cols>
  <sheetData>
    <row r="1" spans="1:52" ht="21" x14ac:dyDescent="0.35">
      <c r="B1" s="4" t="s">
        <v>230</v>
      </c>
      <c r="C1" s="2"/>
      <c r="D1" s="2"/>
      <c r="E1" s="2"/>
      <c r="F1" s="2"/>
      <c r="G1" s="2"/>
      <c r="H1" s="2"/>
      <c r="I1" s="2"/>
      <c r="J1" s="2"/>
      <c r="K1" s="2"/>
      <c r="L1" s="2"/>
      <c r="M1" s="2"/>
      <c r="O1" s="2"/>
      <c r="AZ1" s="117"/>
    </row>
    <row r="2" spans="1:52" ht="18.75" customHeight="1" thickBot="1" x14ac:dyDescent="0.3">
      <c r="A2" s="2"/>
      <c r="B2" s="2"/>
      <c r="C2" s="2"/>
      <c r="D2" s="2"/>
      <c r="E2" s="2"/>
      <c r="F2" s="2"/>
      <c r="G2" s="2"/>
      <c r="H2" s="2"/>
      <c r="I2" s="2"/>
      <c r="J2" s="2"/>
      <c r="K2" s="2"/>
      <c r="L2" s="2"/>
      <c r="M2" s="2"/>
      <c r="N2" s="2"/>
      <c r="O2" s="2"/>
      <c r="P2" s="1"/>
      <c r="Q2" s="1"/>
      <c r="R2" s="1"/>
      <c r="AZ2" s="117"/>
    </row>
    <row r="3" spans="1:52" ht="29.25" customHeight="1" thickBot="1" x14ac:dyDescent="0.3">
      <c r="A3" s="2"/>
      <c r="B3" s="541" t="str">
        <f>IF('Data input'!D5="Specify here"," ",UPPER('Data input'!D5))</f>
        <v>WIND OFFSHORE</v>
      </c>
      <c r="C3" s="542"/>
      <c r="D3" s="542"/>
      <c r="E3" s="542"/>
      <c r="F3" s="542"/>
      <c r="G3" s="542"/>
      <c r="H3" s="542"/>
      <c r="I3" s="542"/>
      <c r="J3" s="542"/>
      <c r="K3" s="542"/>
      <c r="L3" s="542"/>
      <c r="M3" s="542"/>
      <c r="N3" s="542"/>
      <c r="O3" s="543"/>
      <c r="Q3" s="6"/>
      <c r="R3" s="6"/>
      <c r="S3" s="6"/>
      <c r="T3" s="6"/>
      <c r="U3" s="6"/>
      <c r="V3" s="6"/>
      <c r="W3" s="6"/>
      <c r="X3" s="6"/>
      <c r="AZ3" s="117"/>
    </row>
    <row r="4" spans="1:52" ht="16.5" thickBot="1" x14ac:dyDescent="0.3">
      <c r="A4" s="2"/>
      <c r="B4" s="527" t="s">
        <v>183</v>
      </c>
      <c r="C4" s="544"/>
      <c r="D4" s="545">
        <f>IF('Data input'!D6="DD-MM-YYYY"," ",'Data input'!D6)</f>
        <v>44425</v>
      </c>
      <c r="E4" s="546"/>
      <c r="F4" s="546"/>
      <c r="G4" s="546"/>
      <c r="H4" s="546"/>
      <c r="I4" s="546"/>
      <c r="J4" s="546"/>
      <c r="K4" s="546"/>
      <c r="L4" s="546"/>
      <c r="M4" s="546"/>
      <c r="N4" s="546"/>
      <c r="O4" s="547"/>
      <c r="Q4" s="204"/>
      <c r="R4" s="204"/>
      <c r="S4" s="204"/>
      <c r="AZ4" s="117"/>
    </row>
    <row r="5" spans="1:52" ht="16.5" thickBot="1" x14ac:dyDescent="0.3">
      <c r="A5" s="2"/>
      <c r="B5" s="509" t="s">
        <v>385</v>
      </c>
      <c r="C5" s="510"/>
      <c r="D5" s="565" t="str">
        <f>IF('Data input'!D7="Specify here"," ",'Data input'!D7)</f>
        <v>Luuk Beurskens</v>
      </c>
      <c r="E5" s="566"/>
      <c r="F5" s="566"/>
      <c r="G5" s="566"/>
      <c r="H5" s="566"/>
      <c r="I5" s="566"/>
      <c r="J5" s="566"/>
      <c r="K5" s="566"/>
      <c r="L5" s="566"/>
      <c r="M5" s="566"/>
      <c r="N5" s="566"/>
      <c r="O5" s="567"/>
      <c r="Q5" s="204" t="s">
        <v>424</v>
      </c>
      <c r="R5" s="204"/>
      <c r="S5" s="204"/>
      <c r="AZ5" s="117"/>
    </row>
    <row r="6" spans="1:52" x14ac:dyDescent="0.25">
      <c r="A6" s="2"/>
      <c r="B6" s="553" t="s">
        <v>18</v>
      </c>
      <c r="C6" s="554"/>
      <c r="D6" s="557" t="str">
        <f>IF('Data input'!D8="Please select"," ",'Data input'!D8)</f>
        <v>Electricity generation</v>
      </c>
      <c r="E6" s="558"/>
      <c r="F6" s="558"/>
      <c r="G6" s="558"/>
      <c r="H6" s="558"/>
      <c r="I6" s="558"/>
      <c r="J6" s="558"/>
      <c r="K6" s="558"/>
      <c r="L6" s="558"/>
      <c r="M6" s="558"/>
      <c r="N6" s="558"/>
      <c r="O6" s="559"/>
      <c r="Q6" s="205" t="s">
        <v>425</v>
      </c>
      <c r="R6" s="204"/>
      <c r="S6" s="204"/>
      <c r="AZ6" s="117"/>
    </row>
    <row r="7" spans="1:52" ht="16.5" thickBot="1" x14ac:dyDescent="0.3">
      <c r="A7" s="2"/>
      <c r="B7" s="555"/>
      <c r="C7" s="556"/>
      <c r="D7" s="548" t="str">
        <f>IF('Data input'!D9="Other (specify here)"," ",'Data input'!D9)</f>
        <v>Renewable</v>
      </c>
      <c r="E7" s="549"/>
      <c r="F7" s="549"/>
      <c r="G7" s="549"/>
      <c r="H7" s="549"/>
      <c r="I7" s="549"/>
      <c r="J7" s="549"/>
      <c r="K7" s="549"/>
      <c r="L7" s="549"/>
      <c r="M7" s="549"/>
      <c r="N7" s="549"/>
      <c r="O7" s="550"/>
      <c r="Q7" s="206"/>
      <c r="R7" s="206"/>
      <c r="S7" s="206"/>
      <c r="AZ7" s="117"/>
    </row>
    <row r="8" spans="1:52" ht="16.5" thickBot="1" x14ac:dyDescent="0.3">
      <c r="A8" s="2"/>
      <c r="B8" s="551" t="s">
        <v>22</v>
      </c>
      <c r="C8" s="552"/>
      <c r="D8" s="548" t="str">
        <f>IF('Data input'!D10="Please select"," ",'Data input'!D10)</f>
        <v>ETS</v>
      </c>
      <c r="E8" s="549"/>
      <c r="F8" s="549"/>
      <c r="G8" s="549"/>
      <c r="H8" s="549"/>
      <c r="I8" s="549"/>
      <c r="J8" s="549"/>
      <c r="K8" s="549"/>
      <c r="L8" s="549"/>
      <c r="M8" s="549"/>
      <c r="N8" s="549"/>
      <c r="O8" s="550"/>
      <c r="AZ8" s="117"/>
    </row>
    <row r="9" spans="1:52" ht="16.5" thickBot="1" x14ac:dyDescent="0.3">
      <c r="A9" s="2"/>
      <c r="B9" s="551" t="s">
        <v>24</v>
      </c>
      <c r="C9" s="552"/>
      <c r="D9" s="548" t="str">
        <f>IF('Data input'!D11="Please select"," ",'Data input'!D11)</f>
        <v>Renewable</v>
      </c>
      <c r="E9" s="549"/>
      <c r="F9" s="549"/>
      <c r="G9" s="549"/>
      <c r="H9" s="549"/>
      <c r="I9" s="549"/>
      <c r="J9" s="549"/>
      <c r="K9" s="549"/>
      <c r="L9" s="549"/>
      <c r="M9" s="549"/>
      <c r="N9" s="549"/>
      <c r="O9" s="550"/>
      <c r="U9" s="7"/>
      <c r="AZ9" s="117"/>
    </row>
    <row r="10" spans="1:52" ht="166.15" customHeight="1" thickBot="1" x14ac:dyDescent="0.3">
      <c r="A10" s="9"/>
      <c r="B10" s="560" t="s">
        <v>27</v>
      </c>
      <c r="C10" s="561"/>
      <c r="D10" s="538" t="str">
        <f>IF('Data input'!D12="Specify here"," ",'Data input'!D12)</f>
        <v>Offshore wind power is a mature technology, deployed mainly in Europe and Asia. To produce more power against lower costs, wind turbine rotors have grown significantly over the past decades. The larger the diameter of a wind turbine rotor, the larger the swept area, which increases quadratically with the length of a blade. This makes upscaling both technically and economically attractive. The issue of landscape integration for onshore wind is an important barrier, which is much less relevant for offshore wind power. On the other hand, for offshore wind the impact on the marine environment is a point of attention. Offshore wind power benefits from economies of scale by increasing wind turbine capacity. Another offshore advantage is that maritime wind speeds on average are higher than continental wind speeds. Offshore wind turbines are combined in large wind parks, and three main approaches exist for locating the offshore wind turbines: attached to the seabed through a monopile, through a tripod or similar construction, or floating. For the typical Dutch North Sea circumstances, monopiles are commonly used. In offshore wind turbines, just like onshore, the turbine blades are driving a hub attached to an electric generator, located in the nacelle. The electricity is led to a power substation, from where the undersea cable is connected to the onshore electricity grid. The connection is often very long, from a few kilometers to several tens of kilometers, or above 100. Besides water depth and distance to shore, operation and maintenance costs are relatively high for offshore wind power, making maintenance concepts and strategies an important aspect of offshore wind power operation. The yield of wind turbines depends on the average annual wind conditions.</v>
      </c>
      <c r="E10" s="539"/>
      <c r="F10" s="539"/>
      <c r="G10" s="539"/>
      <c r="H10" s="539"/>
      <c r="I10" s="539"/>
      <c r="J10" s="539"/>
      <c r="K10" s="539"/>
      <c r="L10" s="539"/>
      <c r="M10" s="539"/>
      <c r="N10" s="539"/>
      <c r="O10" s="540"/>
      <c r="AZ10" s="117" t="str">
        <f>D10</f>
        <v>Offshore wind power is a mature technology, deployed mainly in Europe and Asia. To produce more power against lower costs, wind turbine rotors have grown significantly over the past decades. The larger the diameter of a wind turbine rotor, the larger the swept area, which increases quadratically with the length of a blade. This makes upscaling both technically and economically attractive. The issue of landscape integration for onshore wind is an important barrier, which is much less relevant for offshore wind power. On the other hand, for offshore wind the impact on the marine environment is a point of attention. Offshore wind power benefits from economies of scale by increasing wind turbine capacity. Another offshore advantage is that maritime wind speeds on average are higher than continental wind speeds. Offshore wind turbines are combined in large wind parks, and three main approaches exist for locating the offshore wind turbines: attached to the seabed through a monopile, through a tripod or similar construction, or floating. For the typical Dutch North Sea circumstances, monopiles are commonly used. In offshore wind turbines, just like onshore, the turbine blades are driving a hub attached to an electric generator, located in the nacelle. The electricity is led to a power substation, from where the undersea cable is connected to the onshore electricity grid. The connection is often very long, from a few kilometers to several tens of kilometers, or above 100. Besides water depth and distance to shore, operation and maintenance costs are relatively high for offshore wind power, making maintenance concepts and strategies an important aspect of offshore wind power operation. The yield of wind turbines depends on the average annual wind conditions.</v>
      </c>
    </row>
    <row r="11" spans="1:52" ht="29.45" customHeight="1" thickBot="1" x14ac:dyDescent="0.3">
      <c r="A11" s="2"/>
      <c r="B11" s="481" t="s">
        <v>185</v>
      </c>
      <c r="C11" s="482"/>
      <c r="D11" s="562" t="str">
        <f>IF('Data input'!D13="Select the observed or expected TRL level in 2020"," ",'Data input'!D13)</f>
        <v>TRL 9</v>
      </c>
      <c r="E11" s="563"/>
      <c r="F11" s="563"/>
      <c r="G11" s="563"/>
      <c r="H11" s="563"/>
      <c r="I11" s="563"/>
      <c r="J11" s="563"/>
      <c r="K11" s="563"/>
      <c r="L11" s="563"/>
      <c r="M11" s="563"/>
      <c r="N11" s="563"/>
      <c r="O11" s="564"/>
      <c r="AZ11" s="117"/>
    </row>
    <row r="12" spans="1:52" ht="63" customHeight="1" thickBot="1" x14ac:dyDescent="0.3">
      <c r="A12" s="2"/>
      <c r="B12" s="279"/>
      <c r="C12" s="280"/>
      <c r="D12" s="538" t="str">
        <f>IF('Data input'!D14="Explain here (add reference sources)"," ",'Data input'!D14)</f>
        <v>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v>
      </c>
      <c r="E12" s="539"/>
      <c r="F12" s="539"/>
      <c r="G12" s="539"/>
      <c r="H12" s="539"/>
      <c r="I12" s="539"/>
      <c r="J12" s="539"/>
      <c r="K12" s="539"/>
      <c r="L12" s="539"/>
      <c r="M12" s="539"/>
      <c r="N12" s="539"/>
      <c r="O12" s="540"/>
      <c r="AZ12" s="117" t="str">
        <f>D12</f>
        <v>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v>
      </c>
    </row>
    <row r="13" spans="1:52" ht="16.5" thickBot="1" x14ac:dyDescent="0.3">
      <c r="A13" s="2"/>
      <c r="B13" s="506" t="s">
        <v>52</v>
      </c>
      <c r="C13" s="494"/>
      <c r="D13" s="494"/>
      <c r="E13" s="494"/>
      <c r="F13" s="494"/>
      <c r="G13" s="494"/>
      <c r="H13" s="494"/>
      <c r="I13" s="494"/>
      <c r="J13" s="494"/>
      <c r="K13" s="494"/>
      <c r="L13" s="494"/>
      <c r="M13" s="494"/>
      <c r="N13" s="494"/>
      <c r="O13" s="495"/>
      <c r="AZ13" s="117"/>
    </row>
    <row r="14" spans="1:52" x14ac:dyDescent="0.25">
      <c r="A14" s="2"/>
      <c r="B14" s="553"/>
      <c r="C14" s="554"/>
      <c r="D14" s="570" t="s">
        <v>186</v>
      </c>
      <c r="E14" s="571"/>
      <c r="F14" s="572"/>
      <c r="G14" s="568" t="s">
        <v>231</v>
      </c>
      <c r="H14" s="500"/>
      <c r="I14" s="500"/>
      <c r="J14" s="500"/>
      <c r="K14" s="500"/>
      <c r="L14" s="500"/>
      <c r="M14" s="500"/>
      <c r="N14" s="569"/>
      <c r="O14" s="507"/>
      <c r="AZ14" s="117"/>
    </row>
    <row r="15" spans="1:52" x14ac:dyDescent="0.25">
      <c r="A15" s="2"/>
      <c r="B15" s="581" t="s">
        <v>57</v>
      </c>
      <c r="C15" s="582"/>
      <c r="D15" s="593" t="str">
        <f>IF('Data input'!D19="Select Functional Unit above","",'Data input'!D19)</f>
        <v>MW</v>
      </c>
      <c r="E15" s="594"/>
      <c r="F15" s="595"/>
      <c r="G15" s="600">
        <f>'Data input'!G19</f>
        <v>10</v>
      </c>
      <c r="H15" s="601"/>
      <c r="I15" s="601"/>
      <c r="J15" s="601"/>
      <c r="K15" s="601"/>
      <c r="L15" s="601"/>
      <c r="M15" s="601"/>
      <c r="N15" s="602"/>
      <c r="O15" s="603"/>
      <c r="AZ15" s="117"/>
    </row>
    <row r="16" spans="1:52" ht="16.5" thickBot="1" x14ac:dyDescent="0.3">
      <c r="A16" s="2"/>
      <c r="B16" s="96"/>
      <c r="C16" s="168"/>
      <c r="D16" s="596"/>
      <c r="E16" s="597"/>
      <c r="F16" s="598"/>
      <c r="G16" s="609">
        <f>IF('Data input'!G19="","Min",MIN('Data input'!G19:K19))</f>
        <v>10</v>
      </c>
      <c r="H16" s="610"/>
      <c r="I16" s="610"/>
      <c r="J16" s="611" t="s">
        <v>232</v>
      </c>
      <c r="K16" s="611"/>
      <c r="L16" s="611"/>
      <c r="M16" s="610">
        <f>IF('Data input'!G19="","Max",MAX('Data input'!G19:K19))</f>
        <v>20</v>
      </c>
      <c r="N16" s="612"/>
      <c r="O16" s="613"/>
      <c r="AZ16" s="117"/>
    </row>
    <row r="17" spans="1:52" x14ac:dyDescent="0.25">
      <c r="A17" s="2"/>
      <c r="B17" s="97"/>
      <c r="C17" s="169"/>
      <c r="D17" s="589" t="str">
        <f>IF('Data input'!D22="Please select the region","",'Data input'!D22)</f>
        <v>NL</v>
      </c>
      <c r="E17" s="590"/>
      <c r="F17" s="614" t="str">
        <f>IF('Data input'!F22="Please select","",'Data input'!F22)</f>
        <v>GW</v>
      </c>
      <c r="G17" s="499" t="s">
        <v>233</v>
      </c>
      <c r="H17" s="500"/>
      <c r="I17" s="500"/>
      <c r="J17" s="500">
        <v>2030</v>
      </c>
      <c r="K17" s="500"/>
      <c r="L17" s="500"/>
      <c r="M17" s="500">
        <v>2050</v>
      </c>
      <c r="N17" s="500"/>
      <c r="O17" s="507"/>
      <c r="AZ17" s="117"/>
    </row>
    <row r="18" spans="1:52" x14ac:dyDescent="0.25">
      <c r="A18" s="2"/>
      <c r="B18" s="97" t="s">
        <v>62</v>
      </c>
      <c r="C18" s="170"/>
      <c r="D18" s="591"/>
      <c r="E18" s="592"/>
      <c r="F18" s="615"/>
      <c r="G18" s="501">
        <f>'Data input'!G23</f>
        <v>2.46</v>
      </c>
      <c r="H18" s="502"/>
      <c r="I18" s="502"/>
      <c r="J18" s="585">
        <f>'Data input'!L23</f>
        <v>11.5</v>
      </c>
      <c r="K18" s="585"/>
      <c r="L18" s="585"/>
      <c r="M18" s="502">
        <f>'Data input'!Q23</f>
        <v>108</v>
      </c>
      <c r="N18" s="502"/>
      <c r="O18" s="508"/>
      <c r="AZ18" s="117"/>
    </row>
    <row r="19" spans="1:52" ht="16.5" thickBot="1" x14ac:dyDescent="0.3">
      <c r="A19" s="2"/>
      <c r="B19" s="96"/>
      <c r="C19" s="168"/>
      <c r="D19" s="591"/>
      <c r="E19" s="592"/>
      <c r="F19" s="615"/>
      <c r="G19" s="141">
        <f>IF('Data input'!G23="","Min",MIN('Data input'!G23:K23))</f>
        <v>2.46</v>
      </c>
      <c r="H19" s="142" t="s">
        <v>234</v>
      </c>
      <c r="I19" s="143">
        <f>IF('Data input'!G23="","Max",MAX('Data input'!G23:K23))</f>
        <v>2.46</v>
      </c>
      <c r="J19" s="143">
        <f>IF('Data input'!L23="","Min",MIN('Data input'!L23:P23))</f>
        <v>11.5</v>
      </c>
      <c r="K19" s="142" t="s">
        <v>234</v>
      </c>
      <c r="L19" s="143">
        <f>IF('Data input'!L23="","Max",MAX('Data input'!L23:P23))</f>
        <v>11.5</v>
      </c>
      <c r="M19" s="143">
        <f>IF('Data input'!Q23="","Min",MIN('Data input'!Q23:U23))</f>
        <v>38</v>
      </c>
      <c r="N19" s="142" t="s">
        <v>234</v>
      </c>
      <c r="O19" s="171">
        <f>IF('Data input'!Q23="","Max",MAX('Data input'!Q23:U23))</f>
        <v>180</v>
      </c>
      <c r="AZ19" s="117"/>
    </row>
    <row r="20" spans="1:52" ht="30" x14ac:dyDescent="0.25">
      <c r="A20" s="2"/>
      <c r="B20" s="97" t="s">
        <v>197</v>
      </c>
      <c r="C20" s="170"/>
      <c r="D20" s="632" t="str">
        <f>IF('Data input'!D25="Specify here the market","",'Data input'!D25)</f>
        <v/>
      </c>
      <c r="E20" s="633"/>
      <c r="F20" s="635" t="s">
        <v>199</v>
      </c>
      <c r="G20" s="586">
        <f>'Data input'!G25</f>
        <v>0</v>
      </c>
      <c r="H20" s="587"/>
      <c r="I20" s="587"/>
      <c r="J20" s="587">
        <f>'Data input'!L25</f>
        <v>0</v>
      </c>
      <c r="K20" s="587"/>
      <c r="L20" s="587"/>
      <c r="M20" s="587">
        <f>'Data input'!Q25</f>
        <v>0</v>
      </c>
      <c r="N20" s="587"/>
      <c r="O20" s="588"/>
      <c r="AZ20" s="117"/>
    </row>
    <row r="21" spans="1:52" ht="16.5" thickBot="1" x14ac:dyDescent="0.3">
      <c r="A21" s="2"/>
      <c r="B21" s="97"/>
      <c r="C21" s="170"/>
      <c r="D21" s="596"/>
      <c r="E21" s="634"/>
      <c r="F21" s="636"/>
      <c r="G21" s="172" t="str">
        <f>IF('Data input'!G25="","Min",MIN('Data input'!G25:K25))</f>
        <v>Min</v>
      </c>
      <c r="H21" s="144" t="s">
        <v>234</v>
      </c>
      <c r="I21" s="145" t="str">
        <f>IF('Data input'!G25="","Max",MAX('Data input'!G25:K25))</f>
        <v>Max</v>
      </c>
      <c r="J21" s="144" t="str">
        <f>IF('Data input'!L25="","Min",MIN('Data input'!L25:P25))</f>
        <v>Min</v>
      </c>
      <c r="K21" s="144" t="s">
        <v>234</v>
      </c>
      <c r="L21" s="145" t="str">
        <f>IF('Data input'!L25="","Max",MAX('Data input'!L25:P25))</f>
        <v>Max</v>
      </c>
      <c r="M21" s="144" t="str">
        <f>IF('Data input'!Q25="","Min",MIN('Data input'!Q25:U25))</f>
        <v>Min</v>
      </c>
      <c r="N21" s="144" t="s">
        <v>234</v>
      </c>
      <c r="O21" s="146" t="str">
        <f>IF('Data input'!Q25="","Max",MAX('Data input'!Q25:U25))</f>
        <v>Max</v>
      </c>
      <c r="AZ21" s="117"/>
    </row>
    <row r="22" spans="1:52" ht="16.5" thickBot="1" x14ac:dyDescent="0.3">
      <c r="A22" s="2"/>
      <c r="B22" s="573" t="s">
        <v>235</v>
      </c>
      <c r="C22" s="575"/>
      <c r="D22" s="578">
        <f>IF('Data input'!D27="Specify here (if not specified, value will be 1)",1,'Data input'!D27)</f>
        <v>1</v>
      </c>
      <c r="E22" s="579"/>
      <c r="F22" s="579"/>
      <c r="G22" s="579"/>
      <c r="H22" s="579"/>
      <c r="I22" s="579"/>
      <c r="J22" s="579"/>
      <c r="K22" s="579"/>
      <c r="L22" s="579"/>
      <c r="M22" s="579"/>
      <c r="N22" s="579"/>
      <c r="O22" s="580"/>
      <c r="AZ22" s="117"/>
    </row>
    <row r="23" spans="1:52" ht="22.9" customHeight="1" thickBot="1" x14ac:dyDescent="0.3">
      <c r="A23" s="2"/>
      <c r="B23" s="573" t="s">
        <v>74</v>
      </c>
      <c r="C23" s="574"/>
      <c r="D23" s="616">
        <f>IF('Data input'!D28="Specify here"," ",'Data input'!D28)</f>
        <v>4735</v>
      </c>
      <c r="E23" s="617"/>
      <c r="F23" s="617"/>
      <c r="G23" s="617"/>
      <c r="H23" s="617"/>
      <c r="I23" s="617"/>
      <c r="J23" s="617"/>
      <c r="K23" s="617"/>
      <c r="L23" s="617"/>
      <c r="M23" s="617"/>
      <c r="N23" s="617"/>
      <c r="O23" s="618"/>
      <c r="AZ23" s="117"/>
    </row>
    <row r="24" spans="1:52" ht="16.5" thickBot="1" x14ac:dyDescent="0.3">
      <c r="A24" s="2"/>
      <c r="B24" s="573" t="s">
        <v>76</v>
      </c>
      <c r="C24" s="575"/>
      <c r="D24" s="122" t="str">
        <f>IF('Data input'!D29="Please select"," ",'Data input'!D29)</f>
        <v>PJ/year</v>
      </c>
      <c r="E24" s="629" t="str">
        <f>IF('Data input'!D30="Specify here"," ",'Data input'!D30)</f>
        <v xml:space="preserve"> </v>
      </c>
      <c r="F24" s="630"/>
      <c r="G24" s="630"/>
      <c r="H24" s="630"/>
      <c r="I24" s="630"/>
      <c r="J24" s="630"/>
      <c r="K24" s="630"/>
      <c r="L24" s="630"/>
      <c r="M24" s="630"/>
      <c r="N24" s="630"/>
      <c r="O24" s="631"/>
      <c r="AZ24" s="117"/>
    </row>
    <row r="25" spans="1:52" ht="16.5" thickBot="1" x14ac:dyDescent="0.3">
      <c r="A25" s="2"/>
      <c r="B25" s="573" t="s">
        <v>84</v>
      </c>
      <c r="C25" s="575"/>
      <c r="D25" s="578">
        <f>IF('Data input'!D31="Specify here"," ",'Data input'!D31)</f>
        <v>20</v>
      </c>
      <c r="E25" s="579"/>
      <c r="F25" s="579"/>
      <c r="G25" s="579"/>
      <c r="H25" s="579"/>
      <c r="I25" s="579"/>
      <c r="J25" s="579"/>
      <c r="K25" s="579"/>
      <c r="L25" s="579"/>
      <c r="M25" s="579"/>
      <c r="N25" s="579"/>
      <c r="O25" s="580"/>
      <c r="AZ25" s="117"/>
    </row>
    <row r="26" spans="1:52" ht="16.5" thickBot="1" x14ac:dyDescent="0.3">
      <c r="A26" s="2"/>
      <c r="B26" s="573" t="s">
        <v>86</v>
      </c>
      <c r="C26" s="575"/>
      <c r="D26" s="619" t="str">
        <f>IF('Data input'!D32="Specify here"," ",'Data input'!D32)</f>
        <v xml:space="preserve"> </v>
      </c>
      <c r="E26" s="620"/>
      <c r="F26" s="620"/>
      <c r="G26" s="620"/>
      <c r="H26" s="620"/>
      <c r="I26" s="620"/>
      <c r="J26" s="620"/>
      <c r="K26" s="620"/>
      <c r="L26" s="620"/>
      <c r="M26" s="620"/>
      <c r="N26" s="620"/>
      <c r="O26" s="621"/>
      <c r="AZ26" s="117"/>
    </row>
    <row r="27" spans="1:52" ht="16.5" thickBot="1" x14ac:dyDescent="0.3">
      <c r="A27" s="2"/>
      <c r="B27" s="573" t="s">
        <v>88</v>
      </c>
      <c r="C27" s="575"/>
      <c r="D27" s="626" t="str">
        <f>IF('Data input'!D33="Please select"," ",'Data input'!D33)</f>
        <v>Yes</v>
      </c>
      <c r="E27" s="627"/>
      <c r="F27" s="627"/>
      <c r="G27" s="627"/>
      <c r="H27" s="627"/>
      <c r="I27" s="627"/>
      <c r="J27" s="627"/>
      <c r="K27" s="627"/>
      <c r="L27" s="627"/>
      <c r="M27" s="627"/>
      <c r="N27" s="627"/>
      <c r="O27" s="628"/>
      <c r="AZ27" s="117"/>
    </row>
    <row r="28" spans="1:52" ht="111" customHeight="1" thickBot="1" x14ac:dyDescent="0.3">
      <c r="A28" s="2"/>
      <c r="B28" s="624" t="s">
        <v>201</v>
      </c>
      <c r="C28" s="625"/>
      <c r="D28" s="538" t="str">
        <f>IF('Data input'!D34="Explain here (e.g. other technical dimensions, region covered for potential such as NL or EU)"," ",'Data input'!D34&amp;'Data input'!L34&amp;".")</f>
        <v>For 2020, the offshore wind realisation according to CBS is given. For 2030, the Climate agreement specifies that 49 TWh should be generated from offshore wind annually, translating into 11,5 GW (Klimaatakkoord 2019). The report Noordzee Energie Outlook (DNV, 2020) sketches two pathways to 2050: one in which renewable electricity import will still be needed (32 GW offshore wind in 2050, 170 TWh) and one in which the Netherlands could be self-sufficient in renewable electricity by 2050. The latter scenario assumes 72 GW (325 TWh) offshore wind by 2050. The potential for offshore wind on the Dutch continental plateau is even larger: 108 GW when economical optimisation is applied (6 MW/km2), and 180 GW based on technical optimisation (10 MW/km2), accepting higher losses and higher costs (DNV, 2020). For the potential the economical optimum is selected: 108 GW. Assumed turbine capacities are 10 MW in 2020 and 20 MW for the period after 2030. From 2030 onwards, lifetime for offshore wind power is estimated 30 years, increasing from 20 years in 2020 (Bulder 2021).</v>
      </c>
      <c r="E28" s="539"/>
      <c r="F28" s="539"/>
      <c r="G28" s="539"/>
      <c r="H28" s="539"/>
      <c r="I28" s="539"/>
      <c r="J28" s="539"/>
      <c r="K28" s="539"/>
      <c r="L28" s="539"/>
      <c r="M28" s="539"/>
      <c r="N28" s="539"/>
      <c r="O28" s="540"/>
      <c r="AZ28" s="117" t="str">
        <f>D28</f>
        <v>For 2020, the offshore wind realisation according to CBS is given. For 2030, the Climate agreement specifies that 49 TWh should be generated from offshore wind annually, translating into 11,5 GW (Klimaatakkoord 2019). The report Noordzee Energie Outlook (DNV, 2020) sketches two pathways to 2050: one in which renewable electricity import will still be needed (32 GW offshore wind in 2050, 170 TWh) and one in which the Netherlands could be self-sufficient in renewable electricity by 2050. The latter scenario assumes 72 GW (325 TWh) offshore wind by 2050. The potential for offshore wind on the Dutch continental plateau is even larger: 108 GW when economical optimisation is applied (6 MW/km2), and 180 GW based on technical optimisation (10 MW/km2), accepting higher losses and higher costs (DNV, 2020). For the potential the economical optimum is selected: 108 GW. Assumed turbine capacities are 10 MW in 2020 and 20 MW for the period after 2030. From 2030 onwards, lifetime for offshore wind power is estimated 30 years, increasing from 20 years in 2020 (Bulder 2021).</v>
      </c>
    </row>
    <row r="29" spans="1:52" ht="16.5" thickBot="1" x14ac:dyDescent="0.3">
      <c r="A29" s="2"/>
      <c r="B29" s="492" t="s">
        <v>91</v>
      </c>
      <c r="C29" s="493"/>
      <c r="D29" s="493"/>
      <c r="E29" s="493"/>
      <c r="F29" s="493"/>
      <c r="G29" s="493"/>
      <c r="H29" s="493"/>
      <c r="I29" s="493"/>
      <c r="J29" s="493"/>
      <c r="K29" s="493"/>
      <c r="L29" s="493"/>
      <c r="M29" s="493"/>
      <c r="N29" s="493"/>
      <c r="O29" s="599"/>
      <c r="Q29" t="s">
        <v>544</v>
      </c>
      <c r="AZ29" s="117"/>
    </row>
    <row r="30" spans="1:52" ht="16.5" thickBot="1" x14ac:dyDescent="0.3">
      <c r="A30" s="2"/>
      <c r="B30" s="583" t="s">
        <v>92</v>
      </c>
      <c r="C30" s="584"/>
      <c r="D30" s="604">
        <v>2015</v>
      </c>
      <c r="E30" s="605"/>
      <c r="F30" s="605"/>
      <c r="G30" s="605"/>
      <c r="H30" s="605"/>
      <c r="I30" s="605"/>
      <c r="J30" s="605"/>
      <c r="K30" s="605"/>
      <c r="L30" s="605"/>
      <c r="M30" s="605"/>
      <c r="N30" s="605"/>
      <c r="O30" s="606"/>
      <c r="AZ30" s="117"/>
    </row>
    <row r="31" spans="1:52" x14ac:dyDescent="0.25">
      <c r="A31" s="2"/>
      <c r="B31" s="481" t="s">
        <v>95</v>
      </c>
      <c r="C31" s="496"/>
      <c r="D31" s="607" t="s">
        <v>236</v>
      </c>
      <c r="E31" s="608"/>
      <c r="F31" s="608"/>
      <c r="G31" s="499" t="s">
        <v>233</v>
      </c>
      <c r="H31" s="500"/>
      <c r="I31" s="500"/>
      <c r="J31" s="500">
        <v>2030</v>
      </c>
      <c r="K31" s="500"/>
      <c r="L31" s="500"/>
      <c r="M31" s="500">
        <v>2050</v>
      </c>
      <c r="N31" s="500"/>
      <c r="O31" s="507"/>
      <c r="AZ31" s="117"/>
    </row>
    <row r="32" spans="1:52" x14ac:dyDescent="0.25">
      <c r="A32" s="2"/>
      <c r="B32" s="497"/>
      <c r="C32" s="498"/>
      <c r="D32" s="622" t="str">
        <f>'Data input'!D38</f>
        <v xml:space="preserve">€ / </v>
      </c>
      <c r="E32" s="400" t="s">
        <v>591</v>
      </c>
      <c r="F32" s="400"/>
      <c r="G32" s="656">
        <f>'Data input'!G38</f>
        <v>2270</v>
      </c>
      <c r="H32" s="576"/>
      <c r="I32" s="576"/>
      <c r="J32" s="576">
        <f>'Data input'!L38</f>
        <v>2400</v>
      </c>
      <c r="K32" s="576"/>
      <c r="L32" s="576"/>
      <c r="M32" s="576">
        <f>'Data input'!Q38</f>
        <v>2210</v>
      </c>
      <c r="N32" s="576"/>
      <c r="O32" s="577"/>
      <c r="AZ32" s="117"/>
    </row>
    <row r="33" spans="1:52" ht="16.5" thickBot="1" x14ac:dyDescent="0.3">
      <c r="A33" s="2"/>
      <c r="B33" s="525"/>
      <c r="C33" s="526"/>
      <c r="D33" s="623"/>
      <c r="E33" s="403"/>
      <c r="F33" s="403"/>
      <c r="G33" s="308">
        <f>IF('Data input'!G38="","Min",MIN('Data input'!G38:K38))</f>
        <v>2040</v>
      </c>
      <c r="H33" s="309" t="s">
        <v>234</v>
      </c>
      <c r="I33" s="310">
        <f>IF('Data input'!G38="","Max",MAX('Data input'!G38:K38))</f>
        <v>2500</v>
      </c>
      <c r="J33" s="311">
        <f>IF('Data input'!L38="","Min",MIN('Data input'!L38:P38))</f>
        <v>1890</v>
      </c>
      <c r="K33" s="309" t="s">
        <v>234</v>
      </c>
      <c r="L33" s="310">
        <f>IF('Data input'!L38="","Max",MAX('Data input'!L38:P38))</f>
        <v>2990</v>
      </c>
      <c r="M33" s="311">
        <f>IF('Data input'!Q38="","Min",MIN('Data input'!Q38:U38))</f>
        <v>1660</v>
      </c>
      <c r="N33" s="309" t="s">
        <v>234</v>
      </c>
      <c r="O33" s="312">
        <f>IF('Data input'!Q38="","Max",MAX('Data input'!Q38:U38))</f>
        <v>2880</v>
      </c>
      <c r="AZ33" s="117"/>
    </row>
    <row r="34" spans="1:52" x14ac:dyDescent="0.25">
      <c r="A34" s="2"/>
      <c r="B34" s="647" t="s">
        <v>205</v>
      </c>
      <c r="C34" s="648"/>
      <c r="D34" s="622" t="str">
        <f>'Data input'!D40</f>
        <v xml:space="preserve">€ / </v>
      </c>
      <c r="E34" s="400" t="s">
        <v>591</v>
      </c>
      <c r="F34" s="400"/>
      <c r="G34" s="501">
        <f>'Data input'!G40</f>
        <v>0</v>
      </c>
      <c r="H34" s="502"/>
      <c r="I34" s="502"/>
      <c r="J34" s="502">
        <f>'Data input'!L40</f>
        <v>0</v>
      </c>
      <c r="K34" s="502"/>
      <c r="L34" s="502"/>
      <c r="M34" s="502">
        <f>'Data input'!Q40</f>
        <v>0</v>
      </c>
      <c r="N34" s="502"/>
      <c r="O34" s="508"/>
      <c r="AZ34" s="117"/>
    </row>
    <row r="35" spans="1:52" ht="16.5" thickBot="1" x14ac:dyDescent="0.3">
      <c r="A35" s="2"/>
      <c r="B35" s="649"/>
      <c r="C35" s="650"/>
      <c r="D35" s="623"/>
      <c r="E35" s="403"/>
      <c r="F35" s="403"/>
      <c r="G35" s="173" t="str">
        <f>IF('Data input'!G40="","Min",MIN('Data input'!G40:K40))</f>
        <v>Min</v>
      </c>
      <c r="H35" s="147" t="s">
        <v>234</v>
      </c>
      <c r="I35" s="174" t="str">
        <f>IF('Data input'!G40="","Max",MAX('Data input'!G40:K40))</f>
        <v>Max</v>
      </c>
      <c r="J35" s="175" t="str">
        <f>IF('Data input'!L40="","Min",MIN('Data input'!L40:P40))</f>
        <v>Min</v>
      </c>
      <c r="K35" s="147" t="s">
        <v>234</v>
      </c>
      <c r="L35" s="174" t="str">
        <f>IF('Data input'!L40="","Max",MAX('Data input'!L40:P40))</f>
        <v>Max</v>
      </c>
      <c r="M35" s="175" t="str">
        <f>IF('Data input'!Q40="","Min",MIN('Data input'!Q40:U40))</f>
        <v>Min</v>
      </c>
      <c r="N35" s="147" t="s">
        <v>234</v>
      </c>
      <c r="O35" s="176" t="str">
        <f>IF('Data input'!Q40="","Max",MAX('Data input'!Q40:U40))</f>
        <v>Max</v>
      </c>
      <c r="AZ35" s="117"/>
    </row>
    <row r="36" spans="1:52" x14ac:dyDescent="0.25">
      <c r="A36" s="2"/>
      <c r="B36" s="481" t="s">
        <v>237</v>
      </c>
      <c r="C36" s="496"/>
      <c r="D36" s="622" t="str">
        <f>'Data input'!D42</f>
        <v xml:space="preserve">€ / </v>
      </c>
      <c r="E36" s="400" t="s">
        <v>591</v>
      </c>
      <c r="F36" s="400"/>
      <c r="G36" s="660">
        <f>'Data input'!G42</f>
        <v>23.4</v>
      </c>
      <c r="H36" s="585"/>
      <c r="I36" s="585"/>
      <c r="J36" s="585">
        <f>'Data input'!L42</f>
        <v>23.4</v>
      </c>
      <c r="K36" s="585"/>
      <c r="L36" s="585"/>
      <c r="M36" s="585">
        <f>'Data input'!Q42</f>
        <v>22.4</v>
      </c>
      <c r="N36" s="585"/>
      <c r="O36" s="658"/>
      <c r="AZ36" s="117"/>
    </row>
    <row r="37" spans="1:52" ht="16.5" thickBot="1" x14ac:dyDescent="0.3">
      <c r="A37" s="2"/>
      <c r="B37" s="525"/>
      <c r="C37" s="526"/>
      <c r="D37" s="623"/>
      <c r="E37" s="403"/>
      <c r="F37" s="403"/>
      <c r="G37" s="303">
        <f>IF('Data input'!G42="","Min",MIN('Data input'!G42:K42))</f>
        <v>21</v>
      </c>
      <c r="H37" s="304" t="s">
        <v>234</v>
      </c>
      <c r="I37" s="305">
        <f>IF('Data input'!G42="","Max",MAX('Data input'!G42:K42))</f>
        <v>26</v>
      </c>
      <c r="J37" s="306">
        <f>IF('Data input'!L42="","Min",MIN('Data input'!L42:P42))</f>
        <v>18.399999999999999</v>
      </c>
      <c r="K37" s="304" t="s">
        <v>234</v>
      </c>
      <c r="L37" s="305">
        <f>IF('Data input'!L42="","Max",MAX('Data input'!L42:P42))</f>
        <v>29.1</v>
      </c>
      <c r="M37" s="306">
        <f>IF('Data input'!Q42="","Min",MIN('Data input'!Q42:U42))</f>
        <v>17.100000000000001</v>
      </c>
      <c r="N37" s="304" t="s">
        <v>234</v>
      </c>
      <c r="O37" s="307">
        <f>IF('Data input'!Q42="","Max",MAX('Data input'!Q42:U42))</f>
        <v>28.8</v>
      </c>
      <c r="AZ37" s="117"/>
    </row>
    <row r="38" spans="1:52" x14ac:dyDescent="0.25">
      <c r="A38" s="2"/>
      <c r="B38" s="481" t="s">
        <v>238</v>
      </c>
      <c r="C38" s="496"/>
      <c r="D38" s="622" t="str">
        <f>'Data input'!D44</f>
        <v xml:space="preserve">€ / </v>
      </c>
      <c r="E38" s="400" t="str">
        <f>IF('Data input'!E44="Please select based on chosen Functional Unit"," ",'Data input'!E44)</f>
        <v>kWh</v>
      </c>
      <c r="F38" s="400"/>
      <c r="G38" s="534">
        <f>'Data input'!G44</f>
        <v>1.1900000000000001E-2</v>
      </c>
      <c r="H38" s="535"/>
      <c r="I38" s="535"/>
      <c r="J38" s="535">
        <f>'Data input'!L44</f>
        <v>5.7000000000000002E-3</v>
      </c>
      <c r="K38" s="535"/>
      <c r="L38" s="535"/>
      <c r="M38" s="535">
        <f>'Data input'!Q44</f>
        <v>5.7000000000000002E-3</v>
      </c>
      <c r="N38" s="535"/>
      <c r="O38" s="536"/>
      <c r="AZ38" s="117"/>
    </row>
    <row r="39" spans="1:52" ht="16.5" thickBot="1" x14ac:dyDescent="0.3">
      <c r="A39" s="2"/>
      <c r="B39" s="525"/>
      <c r="C39" s="526"/>
      <c r="D39" s="646"/>
      <c r="E39" s="659"/>
      <c r="F39" s="659"/>
      <c r="G39" s="313">
        <f>IF('Data input'!G44="","Min",MIN('Data input'!G44:K44))</f>
        <v>1.0699999999999999E-2</v>
      </c>
      <c r="H39" s="314" t="s">
        <v>234</v>
      </c>
      <c r="I39" s="315">
        <f>IF('Data input'!G44="","Max",MAX('Data input'!G44:K44))</f>
        <v>1.3100000000000001E-2</v>
      </c>
      <c r="J39" s="316">
        <f>IF('Data input'!L44="","Min",MIN('Data input'!L44:P44))</f>
        <v>4.4999999999999997E-3</v>
      </c>
      <c r="K39" s="314" t="s">
        <v>234</v>
      </c>
      <c r="L39" s="315">
        <f>IF('Data input'!L44="","Max",MAX('Data input'!L44:P44))</f>
        <v>7.1000000000000004E-3</v>
      </c>
      <c r="M39" s="316">
        <f>IF('Data input'!Q44="","Min",MIN('Data input'!Q44:U44))</f>
        <v>4.4999999999999997E-3</v>
      </c>
      <c r="N39" s="314" t="s">
        <v>234</v>
      </c>
      <c r="O39" s="317">
        <f>IF('Data input'!Q44="","Max",MAX('Data input'!Q44:U44))</f>
        <v>7.1000000000000004E-3</v>
      </c>
      <c r="AZ39" s="117"/>
    </row>
    <row r="40" spans="1:52" ht="150" customHeight="1" thickBot="1" x14ac:dyDescent="0.3">
      <c r="A40" s="2"/>
      <c r="B40" s="527" t="s">
        <v>209</v>
      </c>
      <c r="C40" s="528"/>
      <c r="D40" s="531" t="str">
        <f>IF('Data input'!D46="Explain here (e.g. other costs)"," ",'Data input'!D46)</f>
        <v xml:space="preserve">The cost figures mentioned here refer to wind farm zone IJmuiden Ver (70 km from shore, 100 km from grid) in the North Sea with a water depth of around 40 m. For investment costs, two figures are given: the difference lies in the costs for the (DC) power export cable and the offshore power substation: the first value includes these costs, the second (in parentheses) excludes them. All figures derive from TNO (2021), completed with assumptions where relevant. Development costs are included (based on the Dutch situation). For the year 2020, a virtual but realistic wind turbine (10 MW turbine with rotor diameter of 193 m, hub at 126.5 m) is assessed; for 2030, data have been based on further upscaling (20 MW turbine with rotor diameter of 290 m, hub at 175 m). For the year 2050, a 8% cost reduction (relative to 2030) is assumed for investment cost and fixed and variable costs are based on JRC (2018) and TNO (2021). Other reports mention cost declines that are even stronger: ASSET (2018) and ETIP Wind/WindEurope (2021) and BEIS (2020), for example. The offshore wind full load hours of 4735 hrs/year are based on the 2030 value from TNO (2021) and these are assumed to remain unchanged in the period 2030 - 2050 (note that, based on this figure, the 49 TWh/year by 2030 can be met from less than the 11.5 GW that are mentioned in Dutch policy documents). Assumptions on economic lifetime (30 years from 2030 onwards) further lower the electricity generation costs. The data ranges in the cost parameters refer among others to the distance to shore and consequently to the water depth. Deeper water results in more expensive foundations. The geographical scope of this range is not further specified here. </v>
      </c>
      <c r="E40" s="532"/>
      <c r="F40" s="532"/>
      <c r="G40" s="532"/>
      <c r="H40" s="532"/>
      <c r="I40" s="532"/>
      <c r="J40" s="532"/>
      <c r="K40" s="532"/>
      <c r="L40" s="532"/>
      <c r="M40" s="532"/>
      <c r="N40" s="532"/>
      <c r="O40" s="533"/>
      <c r="AZ40" s="117" t="str">
        <f>D40</f>
        <v xml:space="preserve">The cost figures mentioned here refer to wind farm zone IJmuiden Ver (70 km from shore, 100 km from grid) in the North Sea with a water depth of around 40 m. For investment costs, two figures are given: the difference lies in the costs for the (DC) power export cable and the offshore power substation: the first value includes these costs, the second (in parentheses) excludes them. All figures derive from TNO (2021), completed with assumptions where relevant. Development costs are included (based on the Dutch situation). For the year 2020, a virtual but realistic wind turbine (10 MW turbine with rotor diameter of 193 m, hub at 126.5 m) is assessed; for 2030, data have been based on further upscaling (20 MW turbine with rotor diameter of 290 m, hub at 175 m). For the year 2050, a 8% cost reduction (relative to 2030) is assumed for investment cost and fixed and variable costs are based on JRC (2018) and TNO (2021). Other reports mention cost declines that are even stronger: ASSET (2018) and ETIP Wind/WindEurope (2021) and BEIS (2020), for example. The offshore wind full load hours of 4735 hrs/year are based on the 2030 value from TNO (2021) and these are assumed to remain unchanged in the period 2030 - 2050 (note that, based on this figure, the 49 TWh/year by 2030 can be met from less than the 11.5 GW that are mentioned in Dutch policy documents). Assumptions on economic lifetime (30 years from 2030 onwards) further lower the electricity generation costs. The data ranges in the cost parameters refer among others to the distance to shore and consequently to the water depth. Deeper water results in more expensive foundations. The geographical scope of this range is not further specified here. </v>
      </c>
    </row>
    <row r="41" spans="1:52" ht="16.5" thickBot="1" x14ac:dyDescent="0.3">
      <c r="A41" s="2"/>
      <c r="B41" s="529" t="s">
        <v>109</v>
      </c>
      <c r="C41" s="530"/>
      <c r="D41" s="504"/>
      <c r="E41" s="504"/>
      <c r="F41" s="504"/>
      <c r="G41" s="504"/>
      <c r="H41" s="504"/>
      <c r="I41" s="504"/>
      <c r="J41" s="504"/>
      <c r="K41" s="504"/>
      <c r="L41" s="504"/>
      <c r="M41" s="504"/>
      <c r="N41" s="504"/>
      <c r="O41" s="505"/>
      <c r="AZ41" s="117"/>
    </row>
    <row r="42" spans="1:52" x14ac:dyDescent="0.25">
      <c r="A42" s="2"/>
      <c r="B42" s="481" t="s">
        <v>212</v>
      </c>
      <c r="C42" s="496"/>
      <c r="D42" s="607" t="s">
        <v>211</v>
      </c>
      <c r="E42" s="661"/>
      <c r="F42" s="281" t="s">
        <v>194</v>
      </c>
      <c r="G42" s="499" t="s">
        <v>233</v>
      </c>
      <c r="H42" s="500"/>
      <c r="I42" s="500"/>
      <c r="J42" s="500">
        <v>2030</v>
      </c>
      <c r="K42" s="500"/>
      <c r="L42" s="500"/>
      <c r="M42" s="500">
        <v>2050</v>
      </c>
      <c r="N42" s="500"/>
      <c r="O42" s="507"/>
      <c r="AZ42" s="117"/>
    </row>
    <row r="43" spans="1:52" x14ac:dyDescent="0.25">
      <c r="A43" s="2"/>
      <c r="B43" s="497"/>
      <c r="C43" s="498"/>
      <c r="D43" s="653" t="s">
        <v>239</v>
      </c>
      <c r="E43" s="654"/>
      <c r="F43" s="517" t="s">
        <v>150</v>
      </c>
      <c r="G43" s="501">
        <f>'Data input'!G50</f>
        <v>-1</v>
      </c>
      <c r="H43" s="502"/>
      <c r="I43" s="502"/>
      <c r="J43" s="502">
        <f>'Data input'!L50</f>
        <v>-1</v>
      </c>
      <c r="K43" s="502"/>
      <c r="L43" s="502"/>
      <c r="M43" s="502">
        <f>'Data input'!Q50</f>
        <v>-1</v>
      </c>
      <c r="N43" s="502"/>
      <c r="O43" s="508"/>
      <c r="P43" s="88"/>
      <c r="AZ43" s="117"/>
    </row>
    <row r="44" spans="1:52" x14ac:dyDescent="0.25">
      <c r="A44" s="2"/>
      <c r="B44" s="497"/>
      <c r="C44" s="498"/>
      <c r="D44" s="651" t="str">
        <f>IF('Data input'!D50="Please select main output here"," ",'Data input'!D50)</f>
        <v>Electricity</v>
      </c>
      <c r="E44" s="652"/>
      <c r="F44" s="519"/>
      <c r="G44" s="173">
        <f>IF('Data input'!G50="","Min",MIN('Data input'!G50:K50))</f>
        <v>-1</v>
      </c>
      <c r="H44" s="147" t="s">
        <v>234</v>
      </c>
      <c r="I44" s="174">
        <f>IF('Data input'!G50="","Max",MAX('Data input'!G50:K50))</f>
        <v>-1</v>
      </c>
      <c r="J44" s="175">
        <f>IF('Data input'!L50="","Min",MIN('Data input'!L50:P50))</f>
        <v>-1</v>
      </c>
      <c r="K44" s="147" t="s">
        <v>234</v>
      </c>
      <c r="L44" s="174">
        <f>IF('Data input'!L50="","Max",MAX('Data input'!L50:P50))</f>
        <v>-1</v>
      </c>
      <c r="M44" s="175">
        <f>IF('Data input'!Q50="","Min",MIN('Data input'!Q50:U50))</f>
        <v>-1</v>
      </c>
      <c r="N44" s="147" t="s">
        <v>234</v>
      </c>
      <c r="O44" s="176">
        <f>IF('Data input'!Q50="","Max",MAX('Data input'!Q50:U50))</f>
        <v>-1</v>
      </c>
      <c r="AZ44" s="117"/>
    </row>
    <row r="45" spans="1:52" x14ac:dyDescent="0.25">
      <c r="A45" s="2"/>
      <c r="B45" s="497"/>
      <c r="C45" s="498"/>
      <c r="D45" s="637" t="str">
        <f>IF('Data input'!D52="Please select"," ",'Data input'!D52)</f>
        <v>Wind energy</v>
      </c>
      <c r="E45" s="638"/>
      <c r="F45" s="391" t="s">
        <v>150</v>
      </c>
      <c r="G45" s="501">
        <f>'Data input'!G52</f>
        <v>1</v>
      </c>
      <c r="H45" s="502"/>
      <c r="I45" s="502"/>
      <c r="J45" s="502">
        <f>'Data input'!L52</f>
        <v>1</v>
      </c>
      <c r="K45" s="502"/>
      <c r="L45" s="502"/>
      <c r="M45" s="502">
        <f>'Data input'!Q52</f>
        <v>1</v>
      </c>
      <c r="N45" s="502"/>
      <c r="O45" s="508"/>
      <c r="AZ45" s="117"/>
    </row>
    <row r="46" spans="1:52" x14ac:dyDescent="0.25">
      <c r="A46" s="2"/>
      <c r="B46" s="497"/>
      <c r="C46" s="498"/>
      <c r="D46" s="639"/>
      <c r="E46" s="640"/>
      <c r="F46" s="655"/>
      <c r="G46" s="173">
        <f>IF('Data input'!G52="","Min",MIN('Data input'!G52:K52))</f>
        <v>1</v>
      </c>
      <c r="H46" s="147" t="s">
        <v>234</v>
      </c>
      <c r="I46" s="174">
        <f>IF('Data input'!G52="","Max",MAX('Data input'!G52:K52))</f>
        <v>1</v>
      </c>
      <c r="J46" s="175">
        <f>IF('Data input'!L52="","Min",MIN('Data input'!L52:P52))</f>
        <v>1</v>
      </c>
      <c r="K46" s="147" t="s">
        <v>234</v>
      </c>
      <c r="L46" s="174">
        <f>IF('Data input'!L52="","Max",MAX('Data input'!L52:P52))</f>
        <v>1</v>
      </c>
      <c r="M46" s="175">
        <f>IF('Data input'!Q52="","Min",MIN('Data input'!Q52:U52))</f>
        <v>1</v>
      </c>
      <c r="N46" s="147" t="s">
        <v>234</v>
      </c>
      <c r="O46" s="176">
        <f>IF('Data input'!Q52="","Max",MAX('Data input'!Q52:U52))</f>
        <v>1</v>
      </c>
      <c r="AZ46" s="117"/>
    </row>
    <row r="47" spans="1:52" x14ac:dyDescent="0.25">
      <c r="A47" s="2"/>
      <c r="B47" s="497"/>
      <c r="C47" s="498"/>
      <c r="D47" s="641" t="str">
        <f>IF('Data input'!D54="Please select"," ",'Data input'!D54)</f>
        <v xml:space="preserve"> </v>
      </c>
      <c r="E47" s="642"/>
      <c r="F47" s="391" t="s">
        <v>150</v>
      </c>
      <c r="G47" s="501">
        <f>'Data input'!G54</f>
        <v>0</v>
      </c>
      <c r="H47" s="502"/>
      <c r="I47" s="502"/>
      <c r="J47" s="502">
        <f>'Data input'!L54</f>
        <v>0</v>
      </c>
      <c r="K47" s="502"/>
      <c r="L47" s="502"/>
      <c r="M47" s="502">
        <f>'Data input'!Q54</f>
        <v>0</v>
      </c>
      <c r="N47" s="502"/>
      <c r="O47" s="508"/>
      <c r="AZ47" s="117"/>
    </row>
    <row r="48" spans="1:52" x14ac:dyDescent="0.25">
      <c r="A48" s="2"/>
      <c r="B48" s="497"/>
      <c r="C48" s="498"/>
      <c r="D48" s="639"/>
      <c r="E48" s="640"/>
      <c r="F48" s="655"/>
      <c r="G48" s="173" t="str">
        <f>IF('Data input'!G54="","Min",MIN('Data input'!G54:K54))</f>
        <v>Min</v>
      </c>
      <c r="H48" s="147" t="s">
        <v>234</v>
      </c>
      <c r="I48" s="174" t="str">
        <f>IF('Data input'!G54="","Max",MAX('Data input'!G54:K54))</f>
        <v>Max</v>
      </c>
      <c r="J48" s="175" t="str">
        <f>IF('Data input'!L54="","Min",MIN('Data input'!L54:P54))</f>
        <v>Min</v>
      </c>
      <c r="K48" s="147" t="s">
        <v>234</v>
      </c>
      <c r="L48" s="174" t="str">
        <f>IF('Data input'!L54="","Max",MAX('Data input'!L54:P54))</f>
        <v>Max</v>
      </c>
      <c r="M48" s="175" t="str">
        <f>IF('Data input'!Q54="","Min",MIN('Data input'!Q54:U54))</f>
        <v>Min</v>
      </c>
      <c r="N48" s="147" t="s">
        <v>234</v>
      </c>
      <c r="O48" s="176" t="str">
        <f>IF('Data input'!Q54="","Max",MAX('Data input'!Q54:U54))</f>
        <v>Max</v>
      </c>
      <c r="AZ48" s="117"/>
    </row>
    <row r="49" spans="1:52" x14ac:dyDescent="0.25">
      <c r="A49" s="2"/>
      <c r="B49" s="497"/>
      <c r="C49" s="498"/>
      <c r="D49" s="641" t="str">
        <f>IF('Data input'!D56="Please select"," ",'Data input'!D56)</f>
        <v xml:space="preserve"> </v>
      </c>
      <c r="E49" s="642"/>
      <c r="F49" s="391" t="s">
        <v>150</v>
      </c>
      <c r="G49" s="501">
        <f>'Data input'!G56</f>
        <v>0</v>
      </c>
      <c r="H49" s="502"/>
      <c r="I49" s="502"/>
      <c r="J49" s="502">
        <f>'Data input'!L56</f>
        <v>0</v>
      </c>
      <c r="K49" s="502"/>
      <c r="L49" s="502"/>
      <c r="M49" s="502">
        <f>'Data input'!Q56</f>
        <v>0</v>
      </c>
      <c r="N49" s="502"/>
      <c r="O49" s="508"/>
      <c r="AZ49" s="117"/>
    </row>
    <row r="50" spans="1:52" ht="16.5" thickBot="1" x14ac:dyDescent="0.3">
      <c r="A50" s="2"/>
      <c r="B50" s="497"/>
      <c r="C50" s="498"/>
      <c r="D50" s="643"/>
      <c r="E50" s="644"/>
      <c r="F50" s="645"/>
      <c r="G50" s="172" t="str">
        <f>IF('Data input'!G56="","Min",MIN('Data input'!G56:K56))</f>
        <v>Min</v>
      </c>
      <c r="H50" s="145" t="s">
        <v>234</v>
      </c>
      <c r="I50" s="144" t="str">
        <f>IF('Data input'!G56="","Max",MAX('Data input'!G56:K56))</f>
        <v>Max</v>
      </c>
      <c r="J50" s="177" t="str">
        <f>IF('Data input'!L56="","Min",MIN('Data input'!L56:P56))</f>
        <v>Min</v>
      </c>
      <c r="K50" s="145" t="s">
        <v>234</v>
      </c>
      <c r="L50" s="144" t="str">
        <f>IF('Data input'!L56="","Max",MAX('Data input'!L56:P56))</f>
        <v>Max</v>
      </c>
      <c r="M50" s="177" t="str">
        <f>IF('Data input'!Q56="","Min",MIN('Data input'!Q56:U56))</f>
        <v>Min</v>
      </c>
      <c r="N50" s="145" t="s">
        <v>234</v>
      </c>
      <c r="O50" s="146" t="str">
        <f>IF('Data input'!Q56="","Max",MAX('Data input'!Q56:U56))</f>
        <v>Max</v>
      </c>
      <c r="AZ50" s="117"/>
    </row>
    <row r="51" spans="1:52" ht="35.450000000000003" customHeight="1" thickBot="1" x14ac:dyDescent="0.3">
      <c r="A51" s="2"/>
      <c r="B51" s="509" t="s">
        <v>214</v>
      </c>
      <c r="C51" s="510"/>
      <c r="D51" s="538" t="str">
        <f>IF('Data input'!D58="Explain here (e.g. flexible in and out)"," ",'Data input'!D58)</f>
        <v xml:space="preserve"> </v>
      </c>
      <c r="E51" s="539"/>
      <c r="F51" s="539"/>
      <c r="G51" s="539"/>
      <c r="H51" s="539"/>
      <c r="I51" s="539"/>
      <c r="J51" s="539"/>
      <c r="K51" s="539"/>
      <c r="L51" s="539"/>
      <c r="M51" s="539"/>
      <c r="N51" s="539"/>
      <c r="O51" s="540"/>
      <c r="AZ51" s="117" t="str">
        <f>D51</f>
        <v xml:space="preserve"> </v>
      </c>
    </row>
    <row r="52" spans="1:52" ht="16.5" thickBot="1" x14ac:dyDescent="0.3">
      <c r="A52" s="2"/>
      <c r="B52" s="492" t="s">
        <v>216</v>
      </c>
      <c r="C52" s="493"/>
      <c r="D52" s="494"/>
      <c r="E52" s="494"/>
      <c r="F52" s="494"/>
      <c r="G52" s="494"/>
      <c r="H52" s="494"/>
      <c r="I52" s="494"/>
      <c r="J52" s="494"/>
      <c r="K52" s="494"/>
      <c r="L52" s="494"/>
      <c r="M52" s="494"/>
      <c r="N52" s="494"/>
      <c r="O52" s="495"/>
      <c r="AZ52" s="117"/>
    </row>
    <row r="53" spans="1:52" x14ac:dyDescent="0.25">
      <c r="A53" s="2"/>
      <c r="B53" s="481" t="s">
        <v>217</v>
      </c>
      <c r="C53" s="496"/>
      <c r="D53" s="499" t="s">
        <v>218</v>
      </c>
      <c r="E53" s="500"/>
      <c r="F53" s="281" t="s">
        <v>194</v>
      </c>
      <c r="G53" s="499" t="s">
        <v>233</v>
      </c>
      <c r="H53" s="500"/>
      <c r="I53" s="500"/>
      <c r="J53" s="500">
        <v>2030</v>
      </c>
      <c r="K53" s="500"/>
      <c r="L53" s="500"/>
      <c r="M53" s="500">
        <v>2050</v>
      </c>
      <c r="N53" s="500"/>
      <c r="O53" s="507"/>
      <c r="AZ53" s="117"/>
    </row>
    <row r="54" spans="1:52" x14ac:dyDescent="0.25">
      <c r="A54" s="2"/>
      <c r="B54" s="497"/>
      <c r="C54" s="498"/>
      <c r="D54" s="486" t="str">
        <f>IF('Data input'!D62="Specify here"," ",'Data input'!D62)</f>
        <v xml:space="preserve"> </v>
      </c>
      <c r="E54" s="487"/>
      <c r="F54" s="537" t="str">
        <f>IF('Data input'!F62="Specify here"," ",'Data input'!F62)</f>
        <v xml:space="preserve"> </v>
      </c>
      <c r="G54" s="501">
        <f>'Data input'!G62</f>
        <v>0</v>
      </c>
      <c r="H54" s="502"/>
      <c r="I54" s="502"/>
      <c r="J54" s="502">
        <f>'Data input'!L62</f>
        <v>0</v>
      </c>
      <c r="K54" s="502"/>
      <c r="L54" s="502"/>
      <c r="M54" s="502">
        <f>'Data input'!Q62</f>
        <v>0</v>
      </c>
      <c r="N54" s="502"/>
      <c r="O54" s="508"/>
      <c r="AZ54" s="117"/>
    </row>
    <row r="55" spans="1:52" x14ac:dyDescent="0.25">
      <c r="A55" s="2"/>
      <c r="B55" s="497"/>
      <c r="C55" s="498"/>
      <c r="D55" s="486"/>
      <c r="E55" s="487"/>
      <c r="F55" s="537"/>
      <c r="G55" s="173" t="str">
        <f>IF('Data input'!G62="","Min",MIN('Data input'!G62:K62))</f>
        <v>Min</v>
      </c>
      <c r="H55" s="147" t="s">
        <v>234</v>
      </c>
      <c r="I55" s="174" t="str">
        <f>IF('Data input'!G62="","Max",MAX('Data input'!G62:K62))</f>
        <v>Max</v>
      </c>
      <c r="J55" s="175" t="str">
        <f>IF('Data input'!L62="","Min",MIN('Data input'!L62:P62))</f>
        <v>Min</v>
      </c>
      <c r="K55" s="147" t="s">
        <v>234</v>
      </c>
      <c r="L55" s="174" t="str">
        <f>IF('Data input'!L62="","Max",MAX('Data input'!L62:P62))</f>
        <v>Max</v>
      </c>
      <c r="M55" s="175" t="str">
        <f>IF('Data input'!Q62="","Min",MIN('Data input'!Q62:U62))</f>
        <v>Min</v>
      </c>
      <c r="N55" s="147" t="s">
        <v>234</v>
      </c>
      <c r="O55" s="176" t="str">
        <f>IF('Data input'!Q62="","Max",MAX('Data input'!Q62:U62))</f>
        <v>Max</v>
      </c>
      <c r="AZ55" s="117"/>
    </row>
    <row r="56" spans="1:52" x14ac:dyDescent="0.25">
      <c r="A56" s="2"/>
      <c r="B56" s="497"/>
      <c r="C56" s="498"/>
      <c r="D56" s="486" t="str">
        <f>IF('Data input'!D64="Specify here"," ",'Data input'!D64)</f>
        <v xml:space="preserve"> </v>
      </c>
      <c r="E56" s="487"/>
      <c r="F56" s="537" t="str">
        <f>IF('Data input'!F64="Specify here"," ",'Data input'!F64)</f>
        <v xml:space="preserve"> </v>
      </c>
      <c r="G56" s="501">
        <f>'Data input'!G64</f>
        <v>0</v>
      </c>
      <c r="H56" s="502"/>
      <c r="I56" s="502"/>
      <c r="J56" s="502">
        <f>'Data input'!L64</f>
        <v>0</v>
      </c>
      <c r="K56" s="502"/>
      <c r="L56" s="502"/>
      <c r="M56" s="502">
        <f>'Data input'!Q64</f>
        <v>0</v>
      </c>
      <c r="N56" s="502"/>
      <c r="O56" s="508"/>
      <c r="AZ56" s="117"/>
    </row>
    <row r="57" spans="1:52" ht="16.5" thickBot="1" x14ac:dyDescent="0.3">
      <c r="A57" s="2"/>
      <c r="B57" s="497"/>
      <c r="C57" s="498"/>
      <c r="D57" s="488"/>
      <c r="E57" s="489"/>
      <c r="F57" s="657"/>
      <c r="G57" s="172" t="str">
        <f>IF('Data input'!G64="","Min",MIN('Data input'!G64:K64))</f>
        <v>Min</v>
      </c>
      <c r="H57" s="145" t="s">
        <v>234</v>
      </c>
      <c r="I57" s="144" t="str">
        <f>IF('Data input'!G64="","Max",MAX('Data input'!G64:K64))</f>
        <v>Max</v>
      </c>
      <c r="J57" s="177" t="str">
        <f>IF('Data input'!L64="","Min",MIN('Data input'!L64:P64))</f>
        <v>Min</v>
      </c>
      <c r="K57" s="145" t="s">
        <v>234</v>
      </c>
      <c r="L57" s="144" t="str">
        <f>IF('Data input'!L64="","Max",MAX('Data input'!L64:P64))</f>
        <v>Max</v>
      </c>
      <c r="M57" s="177" t="str">
        <f>IF('Data input'!Q64="","Min",MIN('Data input'!Q64:U64))</f>
        <v>Min</v>
      </c>
      <c r="N57" s="145" t="s">
        <v>234</v>
      </c>
      <c r="O57" s="146" t="str">
        <f>IF('Data input'!Q64="","Max",MAX('Data input'!Q64:U64))</f>
        <v>Max</v>
      </c>
      <c r="AZ57" s="117"/>
    </row>
    <row r="58" spans="1:52" ht="16.5" thickBot="1" x14ac:dyDescent="0.3">
      <c r="A58" s="2"/>
      <c r="B58" s="509" t="s">
        <v>219</v>
      </c>
      <c r="C58" s="510"/>
      <c r="D58" s="511" t="str">
        <f>IF('Data input'!D66="Explain here"," ",'Data input'!D66)</f>
        <v xml:space="preserve"> </v>
      </c>
      <c r="E58" s="512"/>
      <c r="F58" s="512"/>
      <c r="G58" s="512"/>
      <c r="H58" s="512"/>
      <c r="I58" s="512"/>
      <c r="J58" s="512"/>
      <c r="K58" s="512"/>
      <c r="L58" s="512"/>
      <c r="M58" s="512"/>
      <c r="N58" s="512"/>
      <c r="O58" s="513"/>
      <c r="AZ58" s="117" t="str">
        <f>D58</f>
        <v xml:space="preserve"> </v>
      </c>
    </row>
    <row r="59" spans="1:52" ht="16.5" thickBot="1" x14ac:dyDescent="0.3">
      <c r="A59" s="2"/>
      <c r="B59" s="492" t="s">
        <v>221</v>
      </c>
      <c r="C59" s="493"/>
      <c r="D59" s="494"/>
      <c r="E59" s="494"/>
      <c r="F59" s="494"/>
      <c r="G59" s="494"/>
      <c r="H59" s="494"/>
      <c r="I59" s="494"/>
      <c r="J59" s="494"/>
      <c r="K59" s="494"/>
      <c r="L59" s="494"/>
      <c r="M59" s="494"/>
      <c r="N59" s="494"/>
      <c r="O59" s="495"/>
      <c r="AZ59" s="117"/>
    </row>
    <row r="60" spans="1:52" x14ac:dyDescent="0.25">
      <c r="A60" s="2"/>
      <c r="B60" s="481" t="s">
        <v>121</v>
      </c>
      <c r="C60" s="496"/>
      <c r="D60" s="499" t="s">
        <v>222</v>
      </c>
      <c r="E60" s="500"/>
      <c r="F60" s="282" t="s">
        <v>194</v>
      </c>
      <c r="G60" s="499" t="s">
        <v>233</v>
      </c>
      <c r="H60" s="500"/>
      <c r="I60" s="500"/>
      <c r="J60" s="500">
        <v>2030</v>
      </c>
      <c r="K60" s="500"/>
      <c r="L60" s="500"/>
      <c r="M60" s="500">
        <v>2050</v>
      </c>
      <c r="N60" s="500"/>
      <c r="O60" s="507"/>
      <c r="AZ60" s="117"/>
    </row>
    <row r="61" spans="1:52" x14ac:dyDescent="0.25">
      <c r="A61" s="2"/>
      <c r="B61" s="497"/>
      <c r="C61" s="498"/>
      <c r="D61" s="486" t="str">
        <f>IF('Data input'!D70="Please select"," ",'Data input'!D70)</f>
        <v xml:space="preserve"> </v>
      </c>
      <c r="E61" s="487"/>
      <c r="F61" s="490" t="str">
        <f>IF('Data input'!F70="Please select"," ",'Data input'!F70)</f>
        <v xml:space="preserve"> </v>
      </c>
      <c r="G61" s="501">
        <f>'Data input'!G70</f>
        <v>0</v>
      </c>
      <c r="H61" s="502"/>
      <c r="I61" s="502"/>
      <c r="J61" s="502">
        <f>'Data input'!L70</f>
        <v>0</v>
      </c>
      <c r="K61" s="502"/>
      <c r="L61" s="502"/>
      <c r="M61" s="502">
        <f>'Data input'!Q70</f>
        <v>0</v>
      </c>
      <c r="N61" s="502"/>
      <c r="O61" s="508"/>
      <c r="AZ61" s="117"/>
    </row>
    <row r="62" spans="1:52" x14ac:dyDescent="0.25">
      <c r="A62" s="2"/>
      <c r="B62" s="497"/>
      <c r="C62" s="498"/>
      <c r="D62" s="486"/>
      <c r="E62" s="487"/>
      <c r="F62" s="490"/>
      <c r="G62" s="173" t="str">
        <f>IF('Data input'!G70="","Min",MIN('Data input'!G70:K70))</f>
        <v>Min</v>
      </c>
      <c r="H62" s="147" t="s">
        <v>234</v>
      </c>
      <c r="I62" s="174" t="str">
        <f>IF('Data input'!G70="","Max",MAX('Data input'!G70:K70))</f>
        <v>Max</v>
      </c>
      <c r="J62" s="175" t="str">
        <f>IF('Data input'!L70="","Min",MIN('Data input'!L70:P70))</f>
        <v>Min</v>
      </c>
      <c r="K62" s="147" t="s">
        <v>234</v>
      </c>
      <c r="L62" s="174" t="str">
        <f>IF('Data input'!L70="","Max",MAX('Data input'!L70:P70))</f>
        <v>Max</v>
      </c>
      <c r="M62" s="175" t="str">
        <f>IF('Data input'!Q70="","Min",MIN('Data input'!Q70:U70))</f>
        <v>Min</v>
      </c>
      <c r="N62" s="147" t="s">
        <v>234</v>
      </c>
      <c r="O62" s="176" t="str">
        <f>IF('Data input'!Q70="","Max",MAX('Data input'!Q70:U70))</f>
        <v>Max</v>
      </c>
      <c r="AZ62" s="117"/>
    </row>
    <row r="63" spans="1:52" x14ac:dyDescent="0.25">
      <c r="A63" s="2"/>
      <c r="B63" s="497"/>
      <c r="C63" s="498"/>
      <c r="D63" s="486" t="str">
        <f>IF('Data input'!D72="Please select"," ",'Data input'!D72)</f>
        <v xml:space="preserve"> </v>
      </c>
      <c r="E63" s="487"/>
      <c r="F63" s="490" t="str">
        <f>IF('Data input'!F72="Please select"," ",'Data input'!F72)</f>
        <v xml:space="preserve"> </v>
      </c>
      <c r="G63" s="501">
        <f>'Data input'!G72</f>
        <v>0</v>
      </c>
      <c r="H63" s="502"/>
      <c r="I63" s="502"/>
      <c r="J63" s="502">
        <f>'Data input'!L72</f>
        <v>0</v>
      </c>
      <c r="K63" s="502"/>
      <c r="L63" s="502"/>
      <c r="M63" s="502">
        <f>'Data input'!Q72</f>
        <v>0</v>
      </c>
      <c r="N63" s="502"/>
      <c r="O63" s="508"/>
      <c r="AZ63" s="117"/>
    </row>
    <row r="64" spans="1:52" x14ac:dyDescent="0.25">
      <c r="A64" s="2"/>
      <c r="B64" s="497"/>
      <c r="C64" s="498"/>
      <c r="D64" s="486"/>
      <c r="E64" s="487"/>
      <c r="F64" s="490"/>
      <c r="G64" s="173" t="str">
        <f>IF('Data input'!G72="","Min",MIN('Data input'!G72:K72))</f>
        <v>Min</v>
      </c>
      <c r="H64" s="147" t="s">
        <v>234</v>
      </c>
      <c r="I64" s="174" t="str">
        <f>IF('Data input'!G72="","Max",MAX('Data input'!G72:K72))</f>
        <v>Max</v>
      </c>
      <c r="J64" s="175" t="str">
        <f>IF('Data input'!L72="","Min",MIN('Data input'!L72:P72))</f>
        <v>Min</v>
      </c>
      <c r="K64" s="147" t="s">
        <v>234</v>
      </c>
      <c r="L64" s="174" t="str">
        <f>IF('Data input'!L72="","Max",MAX('Data input'!L72:P72))</f>
        <v>Max</v>
      </c>
      <c r="M64" s="175" t="str">
        <f>IF('Data input'!Q72="","Min",MIN('Data input'!Q72:U72))</f>
        <v>Min</v>
      </c>
      <c r="N64" s="147" t="s">
        <v>234</v>
      </c>
      <c r="O64" s="176" t="str">
        <f>IF('Data input'!Q72="","Max",MAX('Data input'!Q72:U72))</f>
        <v>Max</v>
      </c>
      <c r="AZ64" s="117"/>
    </row>
    <row r="65" spans="1:52" x14ac:dyDescent="0.25">
      <c r="A65" s="2"/>
      <c r="B65" s="497"/>
      <c r="C65" s="498"/>
      <c r="D65" s="486" t="str">
        <f>IF('Data input'!D74="Please select"," ",'Data input'!D74)</f>
        <v xml:space="preserve"> </v>
      </c>
      <c r="E65" s="487"/>
      <c r="F65" s="490" t="str">
        <f>IF('Data input'!F74="Please select"," ",'Data input'!F74)</f>
        <v xml:space="preserve"> </v>
      </c>
      <c r="G65" s="501">
        <f>'Data input'!G74</f>
        <v>0</v>
      </c>
      <c r="H65" s="502"/>
      <c r="I65" s="502"/>
      <c r="J65" s="502">
        <f>'Data input'!L74</f>
        <v>0</v>
      </c>
      <c r="K65" s="502"/>
      <c r="L65" s="502"/>
      <c r="M65" s="502">
        <f>'Data input'!Q74</f>
        <v>0</v>
      </c>
      <c r="N65" s="502"/>
      <c r="O65" s="508"/>
      <c r="AZ65" s="117"/>
    </row>
    <row r="66" spans="1:52" x14ac:dyDescent="0.25">
      <c r="A66" s="2"/>
      <c r="B66" s="497"/>
      <c r="C66" s="498"/>
      <c r="D66" s="486"/>
      <c r="E66" s="487"/>
      <c r="F66" s="490"/>
      <c r="G66" s="173" t="str">
        <f>IF('Data input'!G74="","Min",MIN('Data input'!G74:K74))</f>
        <v>Min</v>
      </c>
      <c r="H66" s="147" t="s">
        <v>234</v>
      </c>
      <c r="I66" s="174" t="str">
        <f>IF('Data input'!G74="","Max",MAX('Data input'!G74:K74))</f>
        <v>Max</v>
      </c>
      <c r="J66" s="175" t="str">
        <f>IF('Data input'!L74="","Min",MIN('Data input'!L74:P74))</f>
        <v>Min</v>
      </c>
      <c r="K66" s="147" t="s">
        <v>234</v>
      </c>
      <c r="L66" s="174" t="str">
        <f>IF('Data input'!L74="","Max",MAX('Data input'!L74:P74))</f>
        <v>Max</v>
      </c>
      <c r="M66" s="175" t="str">
        <f>IF('Data input'!Q74="","Min",MIN('Data input'!Q74:U74))</f>
        <v>Min</v>
      </c>
      <c r="N66" s="147" t="s">
        <v>234</v>
      </c>
      <c r="O66" s="176" t="str">
        <f>IF('Data input'!Q74="","Max",MAX('Data input'!Q74:U74))</f>
        <v>Max</v>
      </c>
      <c r="AZ66" s="117"/>
    </row>
    <row r="67" spans="1:52" x14ac:dyDescent="0.25">
      <c r="A67" s="2"/>
      <c r="B67" s="497"/>
      <c r="C67" s="498"/>
      <c r="D67" s="486" t="str">
        <f>IF('Data input'!D76="Please select"," ",'Data input'!D76)</f>
        <v xml:space="preserve"> </v>
      </c>
      <c r="E67" s="487"/>
      <c r="F67" s="490" t="str">
        <f>IF('Data input'!F76="Please select"," ",'Data input'!F76)</f>
        <v xml:space="preserve"> </v>
      </c>
      <c r="G67" s="501">
        <f>'Data input'!G76</f>
        <v>0</v>
      </c>
      <c r="H67" s="502"/>
      <c r="I67" s="502"/>
      <c r="J67" s="502">
        <f>'Data input'!L76</f>
        <v>0</v>
      </c>
      <c r="K67" s="502"/>
      <c r="L67" s="502"/>
      <c r="M67" s="502">
        <f>'Data input'!Q76</f>
        <v>0</v>
      </c>
      <c r="N67" s="502"/>
      <c r="O67" s="508"/>
      <c r="AZ67" s="117"/>
    </row>
    <row r="68" spans="1:52" ht="16.5" thickBot="1" x14ac:dyDescent="0.3">
      <c r="A68" s="2"/>
      <c r="B68" s="497"/>
      <c r="C68" s="498"/>
      <c r="D68" s="488"/>
      <c r="E68" s="489"/>
      <c r="F68" s="491"/>
      <c r="G68" s="172" t="str">
        <f>IF('Data input'!G76="","Min",MIN('Data input'!G76:K76))</f>
        <v>Min</v>
      </c>
      <c r="H68" s="145" t="s">
        <v>234</v>
      </c>
      <c r="I68" s="144" t="str">
        <f>IF('Data input'!G76="","Max",MAX('Data input'!G76:K76))</f>
        <v>Max</v>
      </c>
      <c r="J68" s="177" t="str">
        <f>IF('Data input'!L76="","Min",MIN('Data input'!L76:P76))</f>
        <v>Min</v>
      </c>
      <c r="K68" s="145" t="s">
        <v>234</v>
      </c>
      <c r="L68" s="144" t="str">
        <f>IF('Data input'!L76="","Max",MAX('Data input'!L76:P76))</f>
        <v>Max</v>
      </c>
      <c r="M68" s="177" t="str">
        <f>IF('Data input'!Q76="","Min",MIN('Data input'!Q76:U76))</f>
        <v>Min</v>
      </c>
      <c r="N68" s="145" t="s">
        <v>234</v>
      </c>
      <c r="O68" s="146" t="str">
        <f>IF('Data input'!Q76="","Max",MAX('Data input'!Q76:U76))</f>
        <v>Max</v>
      </c>
      <c r="AZ68" s="117"/>
    </row>
    <row r="69" spans="1:52" ht="16.5" thickBot="1" x14ac:dyDescent="0.3">
      <c r="A69" s="2"/>
      <c r="B69" s="509" t="s">
        <v>223</v>
      </c>
      <c r="C69" s="510"/>
      <c r="D69" s="511" t="str">
        <f>IF('Data input'!D78="Explain here (e.g. emission factors if calculated)"," ",'Data input'!D78)</f>
        <v xml:space="preserve"> </v>
      </c>
      <c r="E69" s="512"/>
      <c r="F69" s="512"/>
      <c r="G69" s="512"/>
      <c r="H69" s="512"/>
      <c r="I69" s="512"/>
      <c r="J69" s="512"/>
      <c r="K69" s="512"/>
      <c r="L69" s="512"/>
      <c r="M69" s="512"/>
      <c r="N69" s="512"/>
      <c r="O69" s="513"/>
      <c r="AZ69" s="117" t="str">
        <f>D69</f>
        <v xml:space="preserve"> </v>
      </c>
    </row>
    <row r="70" spans="1:52" ht="16.5" thickBot="1" x14ac:dyDescent="0.3">
      <c r="A70" s="2"/>
      <c r="B70" s="506" t="s">
        <v>225</v>
      </c>
      <c r="C70" s="494"/>
      <c r="D70" s="494"/>
      <c r="E70" s="494"/>
      <c r="F70" s="494"/>
      <c r="G70" s="494"/>
      <c r="H70" s="494"/>
      <c r="I70" s="494"/>
      <c r="J70" s="494"/>
      <c r="K70" s="494"/>
      <c r="L70" s="494"/>
      <c r="M70" s="494"/>
      <c r="N70" s="494"/>
      <c r="O70" s="495"/>
      <c r="AZ70" s="117"/>
    </row>
    <row r="71" spans="1:52" x14ac:dyDescent="0.25">
      <c r="A71" s="2"/>
      <c r="B71" s="523" t="s">
        <v>240</v>
      </c>
      <c r="C71" s="524"/>
      <c r="D71" s="499" t="s">
        <v>194</v>
      </c>
      <c r="E71" s="500"/>
      <c r="F71" s="569"/>
      <c r="G71" s="499" t="s">
        <v>233</v>
      </c>
      <c r="H71" s="500"/>
      <c r="I71" s="500"/>
      <c r="J71" s="500">
        <v>2030</v>
      </c>
      <c r="K71" s="500"/>
      <c r="L71" s="500"/>
      <c r="M71" s="500">
        <v>2050</v>
      </c>
      <c r="N71" s="500"/>
      <c r="O71" s="507"/>
      <c r="AZ71" s="117"/>
    </row>
    <row r="72" spans="1:52" x14ac:dyDescent="0.25">
      <c r="A72" s="2"/>
      <c r="B72" s="514" t="str">
        <f>IF('Data input'!B82="Add here"," ",'Data input'!B82)</f>
        <v xml:space="preserve"> </v>
      </c>
      <c r="C72" s="366"/>
      <c r="D72" s="662" t="str">
        <f>IF('Data input'!D82="Specify here"," ",'Data input'!D82)</f>
        <v xml:space="preserve"> </v>
      </c>
      <c r="E72" s="663"/>
      <c r="F72" s="664"/>
      <c r="G72" s="501">
        <f>'Data input'!G82</f>
        <v>0</v>
      </c>
      <c r="H72" s="502"/>
      <c r="I72" s="502"/>
      <c r="J72" s="502">
        <f>'Data input'!L82</f>
        <v>0</v>
      </c>
      <c r="K72" s="502"/>
      <c r="L72" s="502"/>
      <c r="M72" s="502">
        <f>'Data input'!Q82</f>
        <v>0</v>
      </c>
      <c r="N72" s="502"/>
      <c r="O72" s="508"/>
      <c r="AZ72" s="117"/>
    </row>
    <row r="73" spans="1:52" x14ac:dyDescent="0.25">
      <c r="A73" s="2"/>
      <c r="B73" s="514"/>
      <c r="C73" s="366"/>
      <c r="D73" s="662"/>
      <c r="E73" s="663"/>
      <c r="F73" s="664"/>
      <c r="G73" s="173" t="str">
        <f>IF('Data input'!G82="","Min",MIN('Data input'!G82:K82))</f>
        <v>Min</v>
      </c>
      <c r="H73" s="147" t="s">
        <v>234</v>
      </c>
      <c r="I73" s="174" t="str">
        <f>IF('Data input'!G82="","Max",MAX('Data input'!G82:K82))</f>
        <v>Max</v>
      </c>
      <c r="J73" s="175" t="str">
        <f>IF('Data input'!L82="","Min",MIN('Data input'!L82:P82))</f>
        <v>Min</v>
      </c>
      <c r="K73" s="147" t="s">
        <v>234</v>
      </c>
      <c r="L73" s="174" t="str">
        <f>IF('Data input'!L82="","Max",MAX('Data input'!L82:P82))</f>
        <v>Max</v>
      </c>
      <c r="M73" s="175" t="str">
        <f>IF('Data input'!Q82="","Min",MIN('Data input'!Q82:U82))</f>
        <v>Min</v>
      </c>
      <c r="N73" s="147" t="s">
        <v>234</v>
      </c>
      <c r="O73" s="176" t="str">
        <f>IF('Data input'!Q82="","Max",MAX('Data input'!Q82:U82))</f>
        <v>Max</v>
      </c>
      <c r="AZ73" s="117"/>
    </row>
    <row r="74" spans="1:52" x14ac:dyDescent="0.25">
      <c r="A74" s="2"/>
      <c r="B74" s="514" t="str">
        <f>IF('Data input'!B84="Add here"," ",'Data input'!B84)</f>
        <v xml:space="preserve"> </v>
      </c>
      <c r="C74" s="366"/>
      <c r="D74" s="516" t="str">
        <f>IF('Data input'!D84="Specify here"," ",'Data input'!D84)</f>
        <v xml:space="preserve"> </v>
      </c>
      <c r="E74" s="517"/>
      <c r="F74" s="517"/>
      <c r="G74" s="501">
        <f>'Data input'!G84</f>
        <v>0</v>
      </c>
      <c r="H74" s="502"/>
      <c r="I74" s="502"/>
      <c r="J74" s="502">
        <f>'Data input'!L84</f>
        <v>0</v>
      </c>
      <c r="K74" s="502"/>
      <c r="L74" s="502"/>
      <c r="M74" s="502">
        <f>'Data input'!Q84</f>
        <v>0</v>
      </c>
      <c r="N74" s="502"/>
      <c r="O74" s="508"/>
      <c r="AZ74" s="117"/>
    </row>
    <row r="75" spans="1:52" x14ac:dyDescent="0.25">
      <c r="A75" s="2"/>
      <c r="B75" s="514"/>
      <c r="C75" s="366"/>
      <c r="D75" s="518"/>
      <c r="E75" s="519"/>
      <c r="F75" s="519"/>
      <c r="G75" s="173" t="str">
        <f>IF('Data input'!G84="","Min",MIN('Data input'!G84:K84))</f>
        <v>Min</v>
      </c>
      <c r="H75" s="147" t="s">
        <v>234</v>
      </c>
      <c r="I75" s="174" t="str">
        <f>IF('Data input'!G84="","Max",MAX('Data input'!G84:K84))</f>
        <v>Max</v>
      </c>
      <c r="J75" s="175" t="str">
        <f>IF('Data input'!L84="","Min",MIN('Data input'!L84:P84))</f>
        <v>Min</v>
      </c>
      <c r="K75" s="147" t="s">
        <v>234</v>
      </c>
      <c r="L75" s="174" t="str">
        <f>IF('Data input'!L84="","Max",MAX('Data input'!L84:P84))</f>
        <v>Max</v>
      </c>
      <c r="M75" s="175" t="str">
        <f>IF('Data input'!Q84="","Min",MIN('Data input'!Q84:U84))</f>
        <v>Min</v>
      </c>
      <c r="N75" s="147" t="s">
        <v>234</v>
      </c>
      <c r="O75" s="176" t="str">
        <f>IF('Data input'!Q84="","Max",MAX('Data input'!Q84:U84))</f>
        <v>Max</v>
      </c>
      <c r="AZ75" s="117"/>
    </row>
    <row r="76" spans="1:52" x14ac:dyDescent="0.25">
      <c r="A76" s="2"/>
      <c r="B76" s="514" t="str">
        <f>IF('Data input'!B86="Add here"," ",'Data input'!B86)</f>
        <v xml:space="preserve"> </v>
      </c>
      <c r="C76" s="366"/>
      <c r="D76" s="516" t="str">
        <f>IF('Data input'!D86="Specify here"," ",'Data input'!D86)</f>
        <v xml:space="preserve"> </v>
      </c>
      <c r="E76" s="517"/>
      <c r="F76" s="517"/>
      <c r="G76" s="501">
        <f>'Data input'!G86</f>
        <v>0</v>
      </c>
      <c r="H76" s="502"/>
      <c r="I76" s="502"/>
      <c r="J76" s="502">
        <f>'Data input'!L86</f>
        <v>0</v>
      </c>
      <c r="K76" s="502"/>
      <c r="L76" s="502"/>
      <c r="M76" s="502">
        <f>'Data input'!Q86</f>
        <v>0</v>
      </c>
      <c r="N76" s="502"/>
      <c r="O76" s="508"/>
      <c r="AZ76" s="117"/>
    </row>
    <row r="77" spans="1:52" x14ac:dyDescent="0.25">
      <c r="A77" s="2"/>
      <c r="B77" s="514"/>
      <c r="C77" s="366"/>
      <c r="D77" s="518"/>
      <c r="E77" s="519"/>
      <c r="F77" s="519"/>
      <c r="G77" s="173" t="str">
        <f>IF('Data input'!G86="","Min",MIN('Data input'!G86:K86))</f>
        <v>Min</v>
      </c>
      <c r="H77" s="147" t="s">
        <v>234</v>
      </c>
      <c r="I77" s="174" t="str">
        <f>IF('Data input'!G86="","Max",MAX('Data input'!G86:K86))</f>
        <v>Max</v>
      </c>
      <c r="J77" s="175" t="str">
        <f>IF('Data input'!L86="","Min",MIN('Data input'!L86:P86))</f>
        <v>Min</v>
      </c>
      <c r="K77" s="147" t="s">
        <v>234</v>
      </c>
      <c r="L77" s="174" t="str">
        <f>IF('Data input'!L86="","Max",MAX('Data input'!L86:P86))</f>
        <v>Max</v>
      </c>
      <c r="M77" s="175" t="str">
        <f>IF('Data input'!Q86="","Min",MIN('Data input'!Q86:U86))</f>
        <v>Min</v>
      </c>
      <c r="N77" s="147" t="s">
        <v>234</v>
      </c>
      <c r="O77" s="176" t="str">
        <f>IF('Data input'!Q86="","Max",MAX('Data input'!Q86:U86))</f>
        <v>Max</v>
      </c>
      <c r="AZ77" s="117"/>
    </row>
    <row r="78" spans="1:52" x14ac:dyDescent="0.25">
      <c r="A78" s="2"/>
      <c r="B78" s="514" t="str">
        <f>IF('Data input'!B88="Add here"," ",'Data input'!B88)</f>
        <v xml:space="preserve"> </v>
      </c>
      <c r="C78" s="366"/>
      <c r="D78" s="516" t="str">
        <f>IF('Data input'!D88="Specify here"," ",'Data input'!D88)</f>
        <v xml:space="preserve"> </v>
      </c>
      <c r="E78" s="517"/>
      <c r="F78" s="517"/>
      <c r="G78" s="501">
        <f>'Data input'!G88</f>
        <v>0</v>
      </c>
      <c r="H78" s="502"/>
      <c r="I78" s="502"/>
      <c r="J78" s="502">
        <f>'Data input'!L88</f>
        <v>0</v>
      </c>
      <c r="K78" s="502"/>
      <c r="L78" s="502"/>
      <c r="M78" s="502">
        <f>'Data input'!Q88</f>
        <v>0</v>
      </c>
      <c r="N78" s="502"/>
      <c r="O78" s="508"/>
      <c r="AZ78" s="117"/>
    </row>
    <row r="79" spans="1:52" ht="16.5" thickBot="1" x14ac:dyDescent="0.3">
      <c r="A79" s="2"/>
      <c r="B79" s="515"/>
      <c r="C79" s="435"/>
      <c r="D79" s="518"/>
      <c r="E79" s="519"/>
      <c r="F79" s="519"/>
      <c r="G79" s="172" t="str">
        <f>IF('Data input'!G88="","Min",MIN('Data input'!G88:K88))</f>
        <v>Min</v>
      </c>
      <c r="H79" s="145" t="s">
        <v>234</v>
      </c>
      <c r="I79" s="144" t="str">
        <f>IF('Data input'!G88="","Max",MAX('Data input'!G88:K88))</f>
        <v>Max</v>
      </c>
      <c r="J79" s="177" t="str">
        <f>IF('Data input'!L88="","Min",MIN('Data input'!L88:P88))</f>
        <v>Min</v>
      </c>
      <c r="K79" s="145" t="s">
        <v>234</v>
      </c>
      <c r="L79" s="144" t="str">
        <f>IF('Data input'!L88="","Max",MAX('Data input'!L88:P88))</f>
        <v>Max</v>
      </c>
      <c r="M79" s="177" t="str">
        <f>IF('Data input'!Q88="","Min",MIN('Data input'!Q88:U88))</f>
        <v>Min</v>
      </c>
      <c r="N79" s="145" t="s">
        <v>234</v>
      </c>
      <c r="O79" s="146" t="str">
        <f>IF('Data input'!Q88="","Max",MAX('Data input'!Q88:U88))</f>
        <v>Max</v>
      </c>
      <c r="AZ79" s="117"/>
    </row>
    <row r="80" spans="1:52" ht="16.5" thickBot="1" x14ac:dyDescent="0.3">
      <c r="A80" s="2"/>
      <c r="B80" s="509" t="s">
        <v>201</v>
      </c>
      <c r="C80" s="510"/>
      <c r="D80" s="520" t="str">
        <f>IF('Data input'!D90="Explain here"," ",'Data input'!D90)</f>
        <v xml:space="preserve"> </v>
      </c>
      <c r="E80" s="521"/>
      <c r="F80" s="521"/>
      <c r="G80" s="521"/>
      <c r="H80" s="521"/>
      <c r="I80" s="521"/>
      <c r="J80" s="521"/>
      <c r="K80" s="521"/>
      <c r="L80" s="521"/>
      <c r="M80" s="521"/>
      <c r="N80" s="521"/>
      <c r="O80" s="522"/>
      <c r="AZ80" s="117" t="str">
        <f>D80</f>
        <v xml:space="preserve"> </v>
      </c>
    </row>
    <row r="81" spans="1:52" ht="16.5" thickBot="1" x14ac:dyDescent="0.3">
      <c r="A81" s="2"/>
      <c r="B81" s="503" t="s">
        <v>130</v>
      </c>
      <c r="C81" s="504"/>
      <c r="D81" s="504"/>
      <c r="E81" s="504"/>
      <c r="F81" s="504"/>
      <c r="G81" s="504"/>
      <c r="H81" s="504"/>
      <c r="I81" s="504"/>
      <c r="J81" s="504"/>
      <c r="K81" s="504"/>
      <c r="L81" s="504"/>
      <c r="M81" s="504"/>
      <c r="N81" s="504"/>
      <c r="O81" s="505"/>
      <c r="AZ81" s="117"/>
    </row>
    <row r="82" spans="1:52" x14ac:dyDescent="0.25">
      <c r="A82" s="2"/>
      <c r="B82" s="276">
        <f>IF('Data input'!B92="Specify complete references and data sources used here in order of importance (mostly used)"," ",'Data input'!B92)</f>
        <v>1</v>
      </c>
      <c r="C82" s="483" t="str">
        <f>IF('Data input'!C92="Specify complete references and data sources used here in order of importance (mostly used)"," ",'Data input'!C92)</f>
        <v>CBS 2021, Hernieuwbare elektriciteit; productie en vermogen, 2021 , https://www.cbs.nl/nl-nl/cijfers/detail/82610NED</v>
      </c>
      <c r="D82" s="484"/>
      <c r="E82" s="484"/>
      <c r="F82" s="484"/>
      <c r="G82" s="484"/>
      <c r="H82" s="484"/>
      <c r="I82" s="484"/>
      <c r="J82" s="484"/>
      <c r="K82" s="484"/>
      <c r="L82" s="484"/>
      <c r="M82" s="484"/>
      <c r="N82" s="484"/>
      <c r="O82" s="485"/>
      <c r="AZ82" s="117">
        <f>B82</f>
        <v>1</v>
      </c>
    </row>
    <row r="83" spans="1:52" x14ac:dyDescent="0.25">
      <c r="A83" s="2" t="s">
        <v>241</v>
      </c>
      <c r="B83" s="277">
        <f>IF('Data input'!B93="Specify complete references and data sources used here in order of importance (mostly used)"," ",'Data input'!B93)</f>
        <v>2</v>
      </c>
      <c r="C83" s="476" t="str">
        <f>IF('Data input'!C93="Specify complete references and data sources used here in order of importance (mostly used)"," ",'Data input'!C93)</f>
        <v>Global Wind Report 2021, GWEC, 2021, https://gwec.net/global-wind-report-2021</v>
      </c>
      <c r="D83" s="472"/>
      <c r="E83" s="472"/>
      <c r="F83" s="472"/>
      <c r="G83" s="472"/>
      <c r="H83" s="472"/>
      <c r="I83" s="472"/>
      <c r="J83" s="472"/>
      <c r="K83" s="472"/>
      <c r="L83" s="472"/>
      <c r="M83" s="472"/>
      <c r="N83" s="472"/>
      <c r="O83" s="477"/>
      <c r="AZ83" s="117">
        <f t="shared" ref="AZ83:AZ92" si="0">B83</f>
        <v>2</v>
      </c>
    </row>
    <row r="84" spans="1:52" ht="29.45" customHeight="1" x14ac:dyDescent="0.25">
      <c r="A84" s="2"/>
      <c r="B84" s="277">
        <f>IF('Data input'!B94="Specify complete references and data sources used here in order of importance (mostly used)"," ",'Data input'!B94)</f>
        <v>3</v>
      </c>
      <c r="C84" s="476" t="str">
        <f>IF('Data input'!C94="Specify complete references and data sources used here in order of importance (mostly used)"," ",'Data input'!C94)</f>
        <v>DNV 2020, Noordzee Energie Outlook, DNV, Hans Cleijne, Mats de Ronde, Martijn Duvoort, Willem de Kleuver, Jillis Raadschelders, september 2020, https://zoek.officielebekendmakingen.nl/blg-961238</v>
      </c>
      <c r="D84" s="472"/>
      <c r="E84" s="472"/>
      <c r="F84" s="472"/>
      <c r="G84" s="472"/>
      <c r="H84" s="472"/>
      <c r="I84" s="472"/>
      <c r="J84" s="472"/>
      <c r="K84" s="472"/>
      <c r="L84" s="472"/>
      <c r="M84" s="472"/>
      <c r="N84" s="472"/>
      <c r="O84" s="477"/>
      <c r="AZ84" s="117">
        <f t="shared" si="0"/>
        <v>3</v>
      </c>
    </row>
    <row r="85" spans="1:52" x14ac:dyDescent="0.25">
      <c r="A85" s="2"/>
      <c r="B85" s="277">
        <f>IF('Data input'!B95="Specify complete references and data sources used here in order of importance (mostly used)"," ",'Data input'!B95)</f>
        <v>4</v>
      </c>
      <c r="C85" s="476" t="str">
        <f>IF('Data input'!C95="Specify complete references and data sources used here in order of importance (mostly used)"," ",'Data input'!C95)</f>
        <v>ECN-TNO 2019: Ruijgrok, van Druten, Bulder, ‘Cost Evaluation of North Sea Offshore Wind Post 2030’, ECN-TNO, 2019, https://northseawindpowerhub.eu/sites/northseawindpowerhub.eu/files/media/document/Cost-Evaluation-of-North-Sea-Offshore-Wind-1.pdf</v>
      </c>
      <c r="D85" s="472"/>
      <c r="E85" s="472"/>
      <c r="F85" s="472"/>
      <c r="G85" s="472"/>
      <c r="H85" s="472"/>
      <c r="I85" s="472"/>
      <c r="J85" s="472"/>
      <c r="K85" s="472"/>
      <c r="L85" s="472"/>
      <c r="M85" s="472"/>
      <c r="N85" s="472"/>
      <c r="O85" s="477"/>
      <c r="AZ85" s="117">
        <f t="shared" si="0"/>
        <v>4</v>
      </c>
    </row>
    <row r="86" spans="1:52" x14ac:dyDescent="0.25">
      <c r="A86" s="108"/>
      <c r="B86" s="277">
        <f>IF('Data input'!B96="Specify complete references and data sources used here in order of importance (mostly used)"," ",'Data input'!B96)</f>
        <v>5</v>
      </c>
      <c r="C86" s="476" t="str">
        <f>IF('Data input'!C96="Specify complete references and data sources used here in order of importance (mostly used)"," ",'Data input'!C96)</f>
        <v>Klimaatakkoord, afspraken voor elektriciteit, https://www.klimaatakkoord.nl/elektriciteit</v>
      </c>
      <c r="D86" s="472"/>
      <c r="E86" s="472"/>
      <c r="F86" s="472"/>
      <c r="G86" s="472"/>
      <c r="H86" s="472"/>
      <c r="I86" s="472"/>
      <c r="J86" s="472"/>
      <c r="K86" s="472"/>
      <c r="L86" s="472"/>
      <c r="M86" s="472"/>
      <c r="N86" s="472"/>
      <c r="O86" s="477"/>
      <c r="AZ86" s="117">
        <f t="shared" si="0"/>
        <v>5</v>
      </c>
    </row>
    <row r="87" spans="1:52" x14ac:dyDescent="0.25">
      <c r="A87" s="2"/>
      <c r="B87" s="277">
        <f>IF('Data input'!B97="Specify complete references and data sources used here in order of importance (mostly used)"," ",'Data input'!B97)</f>
        <v>6</v>
      </c>
      <c r="C87" s="476" t="str">
        <f>IF('Data input'!C97="Specify complete references and data sources used here in order of importance (mostly used)"," ",'Data input'!C97)</f>
        <v>Rijksoverheid, 2021, https://www.windopzee.nl</v>
      </c>
      <c r="D87" s="472"/>
      <c r="E87" s="472"/>
      <c r="F87" s="472"/>
      <c r="G87" s="472"/>
      <c r="H87" s="472"/>
      <c r="I87" s="472"/>
      <c r="J87" s="472"/>
      <c r="K87" s="472"/>
      <c r="L87" s="472"/>
      <c r="M87" s="472"/>
      <c r="N87" s="472"/>
      <c r="O87" s="477"/>
      <c r="AZ87" s="117">
        <f t="shared" si="0"/>
        <v>6</v>
      </c>
    </row>
    <row r="88" spans="1:52" ht="18.600000000000001" customHeight="1" x14ac:dyDescent="0.25">
      <c r="A88" s="2"/>
      <c r="B88" s="277">
        <f>IF('Data input'!B98="Specify complete references and data sources used here in order of importance (mostly used)"," ",'Data input'!B98)</f>
        <v>7</v>
      </c>
      <c r="C88" s="476" t="str">
        <f>IF('Data input'!C98="Specify complete references and data sources used here in order of importance (mostly used)"," ",'Data input'!C98)</f>
        <v>ASSET 2018, Technology pathways in decarbonisation scenarios, https://ec.europa.eu/energy/sites/ener/files/documents/2018_06_27_technology_pathways_-_finalreportmain2.pdf</v>
      </c>
      <c r="D88" s="472"/>
      <c r="E88" s="472"/>
      <c r="F88" s="472"/>
      <c r="G88" s="472"/>
      <c r="H88" s="472"/>
      <c r="I88" s="472"/>
      <c r="J88" s="472"/>
      <c r="K88" s="472"/>
      <c r="L88" s="472"/>
      <c r="M88" s="472"/>
      <c r="N88" s="472"/>
      <c r="O88" s="477"/>
      <c r="AZ88" s="117">
        <f t="shared" si="0"/>
        <v>7</v>
      </c>
    </row>
    <row r="89" spans="1:52" ht="18" customHeight="1" x14ac:dyDescent="0.25">
      <c r="A89" s="2"/>
      <c r="B89" s="277">
        <f>IF('Data input'!B99="Specify complete references and data sources used here in order of importance (mostly used)"," ",'Data input'!B99)</f>
        <v>8</v>
      </c>
      <c r="C89" s="476" t="str">
        <f>IF('Data input'!C99="Specify complete references and data sources used here in order of importance (mostly used)"," ",'Data input'!C99)</f>
        <v xml:space="preserve">BEIS 2020, Electricity Generation Costs (2020) , https://www.gov.uk/government/publications/beis-electricity-generation-costs-2020 </v>
      </c>
      <c r="D89" s="472"/>
      <c r="E89" s="472"/>
      <c r="F89" s="472"/>
      <c r="G89" s="472"/>
      <c r="H89" s="472"/>
      <c r="I89" s="472"/>
      <c r="J89" s="472"/>
      <c r="K89" s="472"/>
      <c r="L89" s="472"/>
      <c r="M89" s="472"/>
      <c r="N89" s="472"/>
      <c r="O89" s="477"/>
      <c r="AZ89" s="117">
        <f t="shared" si="0"/>
        <v>8</v>
      </c>
    </row>
    <row r="90" spans="1:52" ht="30.6" customHeight="1" x14ac:dyDescent="0.25">
      <c r="A90" s="2"/>
      <c r="B90" s="277">
        <f>IF('Data input'!B100="Specify complete references and data sources used here in order of importance (mostly used)"," ",'Data input'!B100)</f>
        <v>9</v>
      </c>
      <c r="C90" s="476" t="str">
        <f>IF('Data input'!C100="Specify complete references and data sources used here in order of importance (mostly used)"," ",'Data input'!C100)</f>
        <v>TNO 2021, Pathways to potential cost reductions for offshore wind energy, Bulder, Krishna Swamy, Warnaar, Maassen van den Brink, de la Vieter, January 2021, https://www.topsectorenergie.nl/sites/default/files/uploads/Wind%20op%20Zee/Documenten/20210125_RAP_Pathways_to_potential_cost_reduction_offshore_wind_energy_F03.pdf</v>
      </c>
      <c r="D90" s="472"/>
      <c r="E90" s="472"/>
      <c r="F90" s="472"/>
      <c r="G90" s="472"/>
      <c r="H90" s="472"/>
      <c r="I90" s="472"/>
      <c r="J90" s="472"/>
      <c r="K90" s="472"/>
      <c r="L90" s="472"/>
      <c r="M90" s="472"/>
      <c r="N90" s="472"/>
      <c r="O90" s="477"/>
      <c r="AZ90" s="117">
        <f t="shared" si="0"/>
        <v>9</v>
      </c>
    </row>
    <row r="91" spans="1:52" ht="33.6" customHeight="1" x14ac:dyDescent="0.25">
      <c r="A91" s="2"/>
      <c r="B91" s="277">
        <f>IF('Data input'!B101="Specify complete references and data sources used here in order of importance (mostly used)"," ",'Data input'!B101)</f>
        <v>10</v>
      </c>
      <c r="C91" s="476" t="str">
        <f>IF('Data input'!C101="Specify complete references and data sources used here in order of importance (mostly used)"," ",'Data input'!C101)</f>
        <v>JRC 2018, Cost development of low carbon energy technologies: Scenario-based cost trajectories to 2050, 2017 edition, Tsiropoulos, I., Tarvydas, D. and Zucker, A., https://publications.jrc.ec.europa.eu/repository/handle/JRC109894</v>
      </c>
      <c r="D91" s="472"/>
      <c r="E91" s="472"/>
      <c r="F91" s="472"/>
      <c r="G91" s="472"/>
      <c r="H91" s="472"/>
      <c r="I91" s="472"/>
      <c r="J91" s="472"/>
      <c r="K91" s="472"/>
      <c r="L91" s="472"/>
      <c r="M91" s="472"/>
      <c r="N91" s="472"/>
      <c r="O91" s="477"/>
      <c r="AZ91" s="117">
        <f t="shared" si="0"/>
        <v>10</v>
      </c>
    </row>
    <row r="92" spans="1:52" ht="19.149999999999999" customHeight="1" thickBot="1" x14ac:dyDescent="0.3">
      <c r="A92" s="2"/>
      <c r="B92" s="278">
        <f>IF('Data input'!B102="Specify complete references and data sources used here in order of importance (mostly used)"," ",'Data input'!B102)</f>
        <v>11</v>
      </c>
      <c r="C92" s="478" t="str">
        <f>IF('Data input'!C102="Specify complete references and data sources used here in order of importance (mostly used)"," ",'Data input'!C102)</f>
        <v xml:space="preserve">WindEurope (2021) Getting fit for 55 and set for 2050, Electrifying Europe with wind energy, ETIP Wind, WindEurope, June 2021, https://etipwind.eu/publications/getting-fit-for-55 </v>
      </c>
      <c r="D92" s="479"/>
      <c r="E92" s="479"/>
      <c r="F92" s="479"/>
      <c r="G92" s="479"/>
      <c r="H92" s="479"/>
      <c r="I92" s="479"/>
      <c r="J92" s="479"/>
      <c r="K92" s="479"/>
      <c r="L92" s="479"/>
      <c r="M92" s="479"/>
      <c r="N92" s="479"/>
      <c r="O92" s="480"/>
      <c r="AZ92" s="117">
        <f t="shared" si="0"/>
        <v>11</v>
      </c>
    </row>
  </sheetData>
  <sheetProtection algorithmName="SHA-512" hashValue="NJyaGxPX5e2tNZqpeix7w3hYzl4ZLxVlf5LWdDi6e8ZYDwjiFw83QwdobSzR9eFKRIkoVSHolLmoc5DE9QWU1g==" saltValue="wSy1/XwASWxL2yRnLzxxRw==" spinCount="100000" sheet="1" objects="1" scenarios="1"/>
  <mergeCells count="203">
    <mergeCell ref="M63:O63"/>
    <mergeCell ref="B74:C75"/>
    <mergeCell ref="D74:F75"/>
    <mergeCell ref="G74:I74"/>
    <mergeCell ref="J74:L74"/>
    <mergeCell ref="M74:O74"/>
    <mergeCell ref="D58:O58"/>
    <mergeCell ref="J60:L60"/>
    <mergeCell ref="M60:O60"/>
    <mergeCell ref="D60:E60"/>
    <mergeCell ref="F61:F62"/>
    <mergeCell ref="G61:I61"/>
    <mergeCell ref="J61:L61"/>
    <mergeCell ref="M61:O61"/>
    <mergeCell ref="D63:E64"/>
    <mergeCell ref="F63:F64"/>
    <mergeCell ref="B72:C73"/>
    <mergeCell ref="D72:F73"/>
    <mergeCell ref="D71:F71"/>
    <mergeCell ref="G65:I65"/>
    <mergeCell ref="J65:L65"/>
    <mergeCell ref="D61:E62"/>
    <mergeCell ref="D53:E53"/>
    <mergeCell ref="G32:I32"/>
    <mergeCell ref="J32:L32"/>
    <mergeCell ref="J53:L53"/>
    <mergeCell ref="F56:F57"/>
    <mergeCell ref="G56:I56"/>
    <mergeCell ref="J56:L56"/>
    <mergeCell ref="M53:O53"/>
    <mergeCell ref="D51:O51"/>
    <mergeCell ref="M47:O47"/>
    <mergeCell ref="M43:O43"/>
    <mergeCell ref="M34:O34"/>
    <mergeCell ref="E32:F33"/>
    <mergeCell ref="M42:O42"/>
    <mergeCell ref="M45:O45"/>
    <mergeCell ref="M36:O36"/>
    <mergeCell ref="E38:F39"/>
    <mergeCell ref="D34:D35"/>
    <mergeCell ref="G36:I36"/>
    <mergeCell ref="E36:F37"/>
    <mergeCell ref="F45:F46"/>
    <mergeCell ref="G45:I45"/>
    <mergeCell ref="D42:E42"/>
    <mergeCell ref="B42:C50"/>
    <mergeCell ref="D45:E46"/>
    <mergeCell ref="D49:E50"/>
    <mergeCell ref="F49:F50"/>
    <mergeCell ref="G47:I47"/>
    <mergeCell ref="D38:D39"/>
    <mergeCell ref="B36:C37"/>
    <mergeCell ref="J47:L47"/>
    <mergeCell ref="B34:C35"/>
    <mergeCell ref="D44:E44"/>
    <mergeCell ref="D43:E43"/>
    <mergeCell ref="F43:F44"/>
    <mergeCell ref="G43:I43"/>
    <mergeCell ref="G42:I42"/>
    <mergeCell ref="F47:F48"/>
    <mergeCell ref="J34:L34"/>
    <mergeCell ref="E34:F35"/>
    <mergeCell ref="J45:L45"/>
    <mergeCell ref="J43:L43"/>
    <mergeCell ref="J36:L36"/>
    <mergeCell ref="J42:L42"/>
    <mergeCell ref="D47:E48"/>
    <mergeCell ref="G34:I34"/>
    <mergeCell ref="D36:D37"/>
    <mergeCell ref="B26:C26"/>
    <mergeCell ref="G15:O15"/>
    <mergeCell ref="D30:O30"/>
    <mergeCell ref="B31:C33"/>
    <mergeCell ref="D31:F31"/>
    <mergeCell ref="G16:I16"/>
    <mergeCell ref="J16:L16"/>
    <mergeCell ref="M16:O16"/>
    <mergeCell ref="F17:F19"/>
    <mergeCell ref="D25:O25"/>
    <mergeCell ref="D23:O23"/>
    <mergeCell ref="D26:O26"/>
    <mergeCell ref="D32:D33"/>
    <mergeCell ref="B28:C28"/>
    <mergeCell ref="D28:O28"/>
    <mergeCell ref="D27:O27"/>
    <mergeCell ref="B27:C27"/>
    <mergeCell ref="E24:O24"/>
    <mergeCell ref="D20:E21"/>
    <mergeCell ref="F20:F21"/>
    <mergeCell ref="B24:C24"/>
    <mergeCell ref="M31:O31"/>
    <mergeCell ref="G14:O14"/>
    <mergeCell ref="D14:F14"/>
    <mergeCell ref="B14:C14"/>
    <mergeCell ref="B23:C23"/>
    <mergeCell ref="B22:C22"/>
    <mergeCell ref="M32:O32"/>
    <mergeCell ref="D22:O22"/>
    <mergeCell ref="B25:C25"/>
    <mergeCell ref="B15:C15"/>
    <mergeCell ref="B30:C30"/>
    <mergeCell ref="G17:I17"/>
    <mergeCell ref="J17:L17"/>
    <mergeCell ref="M17:O17"/>
    <mergeCell ref="G18:I18"/>
    <mergeCell ref="J18:L18"/>
    <mergeCell ref="M18:O18"/>
    <mergeCell ref="G20:I20"/>
    <mergeCell ref="J20:L20"/>
    <mergeCell ref="M20:O20"/>
    <mergeCell ref="D17:E19"/>
    <mergeCell ref="D15:F16"/>
    <mergeCell ref="B29:O29"/>
    <mergeCell ref="G31:I31"/>
    <mergeCell ref="J31:L31"/>
    <mergeCell ref="D12:O12"/>
    <mergeCell ref="B3:O3"/>
    <mergeCell ref="B4:C4"/>
    <mergeCell ref="D4:O4"/>
    <mergeCell ref="D7:O7"/>
    <mergeCell ref="B9:C9"/>
    <mergeCell ref="D9:O9"/>
    <mergeCell ref="B8:C8"/>
    <mergeCell ref="D8:O8"/>
    <mergeCell ref="B6:C6"/>
    <mergeCell ref="B7:C7"/>
    <mergeCell ref="D6:O6"/>
    <mergeCell ref="B10:C10"/>
    <mergeCell ref="D10:O10"/>
    <mergeCell ref="D11:O11"/>
    <mergeCell ref="B5:C5"/>
    <mergeCell ref="D5:O5"/>
    <mergeCell ref="B13:O13"/>
    <mergeCell ref="G54:I54"/>
    <mergeCell ref="J54:L54"/>
    <mergeCell ref="M54:O54"/>
    <mergeCell ref="G67:I67"/>
    <mergeCell ref="J67:L67"/>
    <mergeCell ref="M67:O67"/>
    <mergeCell ref="B38:C39"/>
    <mergeCell ref="G49:I49"/>
    <mergeCell ref="J49:L49"/>
    <mergeCell ref="M49:O49"/>
    <mergeCell ref="B40:C40"/>
    <mergeCell ref="B41:O41"/>
    <mergeCell ref="D40:O40"/>
    <mergeCell ref="G38:I38"/>
    <mergeCell ref="J38:L38"/>
    <mergeCell ref="M38:O38"/>
    <mergeCell ref="B58:C58"/>
    <mergeCell ref="M56:O56"/>
    <mergeCell ref="B52:O52"/>
    <mergeCell ref="B51:C51"/>
    <mergeCell ref="M65:O65"/>
    <mergeCell ref="D54:E55"/>
    <mergeCell ref="F54:F55"/>
    <mergeCell ref="B81:O81"/>
    <mergeCell ref="B70:O70"/>
    <mergeCell ref="G71:I71"/>
    <mergeCell ref="J71:L71"/>
    <mergeCell ref="M71:O71"/>
    <mergeCell ref="G72:I72"/>
    <mergeCell ref="J72:L72"/>
    <mergeCell ref="M72:O72"/>
    <mergeCell ref="B69:C69"/>
    <mergeCell ref="D69:O69"/>
    <mergeCell ref="M76:O76"/>
    <mergeCell ref="B78:C79"/>
    <mergeCell ref="D78:F79"/>
    <mergeCell ref="G78:I78"/>
    <mergeCell ref="J78:L78"/>
    <mergeCell ref="M78:O78"/>
    <mergeCell ref="B80:C80"/>
    <mergeCell ref="D80:O80"/>
    <mergeCell ref="B76:C77"/>
    <mergeCell ref="D76:F77"/>
    <mergeCell ref="G76:I76"/>
    <mergeCell ref="B71:C71"/>
    <mergeCell ref="J76:L76"/>
    <mergeCell ref="C91:O91"/>
    <mergeCell ref="C92:O92"/>
    <mergeCell ref="B11:C11"/>
    <mergeCell ref="C82:O82"/>
    <mergeCell ref="C83:O83"/>
    <mergeCell ref="C84:O84"/>
    <mergeCell ref="C85:O85"/>
    <mergeCell ref="C86:O86"/>
    <mergeCell ref="C87:O87"/>
    <mergeCell ref="C88:O88"/>
    <mergeCell ref="C89:O89"/>
    <mergeCell ref="C90:O90"/>
    <mergeCell ref="D67:E68"/>
    <mergeCell ref="F67:F68"/>
    <mergeCell ref="B59:O59"/>
    <mergeCell ref="B60:C68"/>
    <mergeCell ref="G60:I60"/>
    <mergeCell ref="D56:E57"/>
    <mergeCell ref="D65:E66"/>
    <mergeCell ref="F65:F66"/>
    <mergeCell ref="G63:I63"/>
    <mergeCell ref="J63:L63"/>
    <mergeCell ref="B53:C57"/>
    <mergeCell ref="G53:I53"/>
  </mergeCells>
  <conditionalFormatting sqref="D6:D9">
    <cfRule type="containsText" dxfId="405" priority="763" operator="containsText" text="Please select">
      <formula>NOT(ISERROR(SEARCH("Please select",D6)))</formula>
    </cfRule>
  </conditionalFormatting>
  <conditionalFormatting sqref="D10:O10">
    <cfRule type="containsText" dxfId="404" priority="759" operator="containsText" text="Specify here">
      <formula>NOT(ISERROR(SEARCH("Specify here",D10)))</formula>
    </cfRule>
  </conditionalFormatting>
  <conditionalFormatting sqref="D4:O4 D5">
    <cfRule type="containsText" dxfId="403" priority="758" operator="containsText" text="DD-MM-YYYY">
      <formula>NOT(ISERROR(SEARCH("DD-MM-YYYY",D4)))</formula>
    </cfRule>
  </conditionalFormatting>
  <conditionalFormatting sqref="D11:O11">
    <cfRule type="containsText" dxfId="402" priority="755" operator="containsText" text="Select the observed or expected TRL level in 2020">
      <formula>NOT(ISERROR(SEARCH("Select the observed or expected TRL level in 2020",D11)))</formula>
    </cfRule>
    <cfRule type="containsText" dxfId="401" priority="757" operator="containsText" text="Specify here the observed or expected TRL level in 2020">
      <formula>NOT(ISERROR(SEARCH("Specify here the observed or expected TRL level in 2020",D11)))</formula>
    </cfRule>
  </conditionalFormatting>
  <conditionalFormatting sqref="D12:O12">
    <cfRule type="containsText" dxfId="400" priority="756" operator="containsText" text="Explain here">
      <formula>NOT(ISERROR(SEARCH("Explain here",D12)))</formula>
    </cfRule>
  </conditionalFormatting>
  <conditionalFormatting sqref="D30">
    <cfRule type="containsText" dxfId="399" priority="753" operator="containsText" text="Specify here">
      <formula>NOT(ISERROR(SEARCH("Specify here",D30)))</formula>
    </cfRule>
  </conditionalFormatting>
  <conditionalFormatting sqref="D40:O40">
    <cfRule type="containsText" dxfId="398" priority="752" operator="containsText" text="Explain here (e.g. other costs)">
      <formula>NOT(ISERROR(SEARCH("Explain here (e.g. other costs)",D40)))</formula>
    </cfRule>
  </conditionalFormatting>
  <conditionalFormatting sqref="D51:O51">
    <cfRule type="containsText" dxfId="397" priority="751" operator="containsText" text="Explain here (e.g. flexible in and out)">
      <formula>NOT(ISERROR(SEARCH("Explain here (e.g. flexible in and out)",D51)))</formula>
    </cfRule>
  </conditionalFormatting>
  <conditionalFormatting sqref="D44">
    <cfRule type="containsText" dxfId="396" priority="750" operator="containsText" text="Select">
      <formula>NOT(ISERROR(SEARCH("Select",D44)))</formula>
    </cfRule>
  </conditionalFormatting>
  <conditionalFormatting sqref="D58:O58">
    <cfRule type="containsText" dxfId="395" priority="746" operator="containsText" text="Explain here">
      <formula>NOT(ISERROR(SEARCH("Explain here",D58)))</formula>
    </cfRule>
  </conditionalFormatting>
  <conditionalFormatting sqref="D54">
    <cfRule type="containsText" dxfId="394" priority="745" operator="containsText" text="Select">
      <formula>NOT(ISERROR(SEARCH("Select",D54)))</formula>
    </cfRule>
  </conditionalFormatting>
  <conditionalFormatting sqref="D15:F16 D22:F23 D25:F27 D24:E24">
    <cfRule type="containsText" dxfId="393" priority="739" operator="containsText" text="Please select">
      <formula>NOT(ISERROR(SEARCH("Please select",D15)))</formula>
    </cfRule>
  </conditionalFormatting>
  <conditionalFormatting sqref="D17 F17">
    <cfRule type="containsText" dxfId="392" priority="730" operator="containsText" text="Please select 'Functional Unit' above">
      <formula>NOT(ISERROR(SEARCH("Please select 'Functional Unit' above",D17)))</formula>
    </cfRule>
  </conditionalFormatting>
  <conditionalFormatting sqref="E32">
    <cfRule type="containsText" dxfId="391" priority="728" operator="containsText" text="Please select 'Functional Unit' above">
      <formula>NOT(ISERROR(SEARCH("Please select 'Functional Unit' above",E32)))</formula>
    </cfRule>
  </conditionalFormatting>
  <conditionalFormatting sqref="D61">
    <cfRule type="containsText" dxfId="390" priority="710" operator="containsText" text="Select">
      <formula>NOT(ISERROR(SEARCH("Select",D61)))</formula>
    </cfRule>
  </conditionalFormatting>
  <conditionalFormatting sqref="F61:F68">
    <cfRule type="containsText" dxfId="389" priority="703" operator="containsText" text="Please select">
      <formula>NOT(ISERROR(SEARCH("Please select",F61)))</formula>
    </cfRule>
  </conditionalFormatting>
  <conditionalFormatting sqref="D28:O28">
    <cfRule type="containsText" dxfId="388" priority="684" operator="containsText" text="Explain here">
      <formula>NOT(ISERROR(SEARCH("Explain here",D28)))</formula>
    </cfRule>
  </conditionalFormatting>
  <conditionalFormatting sqref="D69:O69">
    <cfRule type="containsText" dxfId="387" priority="696" operator="containsText" text="Explain here">
      <formula>NOT(ISERROR(SEARCH("Explain here",D69)))</formula>
    </cfRule>
  </conditionalFormatting>
  <conditionalFormatting sqref="B82:B88 B91:B92">
    <cfRule type="containsText" dxfId="386" priority="695" operator="containsText" text="Specify data sources and references here">
      <formula>NOT(ISERROR(SEARCH("Specify data sources and references here",B82)))</formula>
    </cfRule>
  </conditionalFormatting>
  <conditionalFormatting sqref="E38">
    <cfRule type="containsText" dxfId="385" priority="694" operator="containsText" text="Please select 'Functional Unit' above">
      <formula>NOT(ISERROR(SEARCH("Please select 'Functional Unit' above",E38)))</formula>
    </cfRule>
  </conditionalFormatting>
  <conditionalFormatting sqref="F43:F50">
    <cfRule type="containsText" dxfId="384" priority="692" operator="containsText" text="Please select">
      <formula>NOT(ISERROR(SEARCH("Please select",F43)))</formula>
    </cfRule>
  </conditionalFormatting>
  <conditionalFormatting sqref="G33 I33 G32:O32 G34:O34 G36:O36">
    <cfRule type="containsText" dxfId="383" priority="688" operator="containsText" text="Max">
      <formula>NOT(ISERROR(SEARCH("Max",G32)))</formula>
    </cfRule>
    <cfRule type="containsText" dxfId="382" priority="689" operator="containsText" text="Min">
      <formula>NOT(ISERROR(SEARCH("Min",G32)))</formula>
    </cfRule>
    <cfRule type="containsText" dxfId="381" priority="690" operator="containsText" text="Specify ">
      <formula>NOT(ISERROR(SEARCH("Specify ",G32)))</formula>
    </cfRule>
  </conditionalFormatting>
  <conditionalFormatting sqref="D45">
    <cfRule type="containsText" dxfId="380" priority="683" operator="containsText" text="Select">
      <formula>NOT(ISERROR(SEARCH("Select",D45)))</formula>
    </cfRule>
  </conditionalFormatting>
  <conditionalFormatting sqref="D47">
    <cfRule type="containsText" dxfId="379" priority="682" operator="containsText" text="Select">
      <formula>NOT(ISERROR(SEARCH("Select",D47)))</formula>
    </cfRule>
  </conditionalFormatting>
  <conditionalFormatting sqref="D49">
    <cfRule type="containsText" dxfId="378" priority="681" operator="containsText" text="Select">
      <formula>NOT(ISERROR(SEARCH("Select",D49)))</formula>
    </cfRule>
  </conditionalFormatting>
  <conditionalFormatting sqref="D56">
    <cfRule type="containsText" dxfId="377" priority="680" operator="containsText" text="Select">
      <formula>NOT(ISERROR(SEARCH("Select",D56)))</formula>
    </cfRule>
  </conditionalFormatting>
  <conditionalFormatting sqref="D63">
    <cfRule type="containsText" dxfId="376" priority="679" operator="containsText" text="Select">
      <formula>NOT(ISERROR(SEARCH("Select",D63)))</formula>
    </cfRule>
  </conditionalFormatting>
  <conditionalFormatting sqref="D65">
    <cfRule type="containsText" dxfId="375" priority="678" operator="containsText" text="Select">
      <formula>NOT(ISERROR(SEARCH("Select",D65)))</formula>
    </cfRule>
  </conditionalFormatting>
  <conditionalFormatting sqref="D67">
    <cfRule type="containsText" dxfId="374" priority="677" operator="containsText" text="Select">
      <formula>NOT(ISERROR(SEARCH("Select",D67)))</formula>
    </cfRule>
  </conditionalFormatting>
  <conditionalFormatting sqref="D20 F20">
    <cfRule type="containsText" dxfId="373" priority="670" operator="containsText" text="Please select 'Functional Unit' above">
      <formula>NOT(ISERROR(SEARCH("Please select 'Functional Unit' above",D20)))</formula>
    </cfRule>
  </conditionalFormatting>
  <conditionalFormatting sqref="G19:O19 G21:O21">
    <cfRule type="containsText" dxfId="372" priority="667" operator="containsText" text="Max">
      <formula>NOT(ISERROR(SEARCH("Max",G19)))</formula>
    </cfRule>
    <cfRule type="containsText" dxfId="371" priority="668" operator="containsText" text="Min">
      <formula>NOT(ISERROR(SEARCH("Min",G19)))</formula>
    </cfRule>
    <cfRule type="containsText" dxfId="370" priority="669" operator="containsText" text="Specify ">
      <formula>NOT(ISERROR(SEARCH("Specify ",G19)))</formula>
    </cfRule>
  </conditionalFormatting>
  <conditionalFormatting sqref="G16:I16">
    <cfRule type="containsText" dxfId="369" priority="666" operator="containsText" text="min">
      <formula>NOT(ISERROR(SEARCH("min",G16)))</formula>
    </cfRule>
  </conditionalFormatting>
  <conditionalFormatting sqref="M16:O16">
    <cfRule type="containsText" dxfId="368" priority="665" operator="containsText" text="max">
      <formula>NOT(ISERROR(SEARCH("max",M16)))</formula>
    </cfRule>
  </conditionalFormatting>
  <conditionalFormatting sqref="D80:O80">
    <cfRule type="containsText" dxfId="367" priority="655" operator="containsText" text="Explain here">
      <formula>NOT(ISERROR(SEARCH("Explain here",D80)))</formula>
    </cfRule>
  </conditionalFormatting>
  <conditionalFormatting sqref="H33">
    <cfRule type="containsText" dxfId="366" priority="652" operator="containsText" text="Max">
      <formula>NOT(ISERROR(SEARCH("Max",H33)))</formula>
    </cfRule>
    <cfRule type="containsText" dxfId="365" priority="653" operator="containsText" text="Min">
      <formula>NOT(ISERROR(SEARCH("Min",H33)))</formula>
    </cfRule>
    <cfRule type="containsText" dxfId="364" priority="654" operator="containsText" text="Specify ">
      <formula>NOT(ISERROR(SEARCH("Specify ",H33)))</formula>
    </cfRule>
  </conditionalFormatting>
  <conditionalFormatting sqref="G18:O18">
    <cfRule type="containsText" dxfId="363" priority="478" operator="containsText" text="Max">
      <formula>NOT(ISERROR(SEARCH("Max",G18)))</formula>
    </cfRule>
    <cfRule type="containsText" dxfId="362" priority="479" operator="containsText" text="Min">
      <formula>NOT(ISERROR(SEARCH("Min",G18)))</formula>
    </cfRule>
    <cfRule type="containsText" dxfId="361" priority="480" operator="containsText" text="Specify ">
      <formula>NOT(ISERROR(SEARCH("Specify ",G18)))</formula>
    </cfRule>
  </conditionalFormatting>
  <conditionalFormatting sqref="G20:O20">
    <cfRule type="containsText" dxfId="360" priority="475" operator="containsText" text="Max">
      <formula>NOT(ISERROR(SEARCH("Max",G20)))</formula>
    </cfRule>
    <cfRule type="containsText" dxfId="359" priority="476" operator="containsText" text="Min">
      <formula>NOT(ISERROR(SEARCH("Min",G20)))</formula>
    </cfRule>
    <cfRule type="containsText" dxfId="358" priority="477" operator="containsText" text="Specify ">
      <formula>NOT(ISERROR(SEARCH("Specify ",G20)))</formula>
    </cfRule>
  </conditionalFormatting>
  <conditionalFormatting sqref="G43:O43">
    <cfRule type="containsText" dxfId="357" priority="472" operator="containsText" text="Max">
      <formula>NOT(ISERROR(SEARCH("Max",G43)))</formula>
    </cfRule>
    <cfRule type="containsText" dxfId="356" priority="473" operator="containsText" text="Min">
      <formula>NOT(ISERROR(SEARCH("Min",G43)))</formula>
    </cfRule>
    <cfRule type="containsText" dxfId="355" priority="474" operator="containsText" text="Specify ">
      <formula>NOT(ISERROR(SEARCH("Specify ",G43)))</formula>
    </cfRule>
  </conditionalFormatting>
  <conditionalFormatting sqref="J33 L33">
    <cfRule type="containsText" dxfId="354" priority="334" operator="containsText" text="Max">
      <formula>NOT(ISERROR(SEARCH("Max",J33)))</formula>
    </cfRule>
    <cfRule type="containsText" dxfId="353" priority="335" operator="containsText" text="Min">
      <formula>NOT(ISERROR(SEARCH("Min",J33)))</formula>
    </cfRule>
    <cfRule type="containsText" dxfId="352" priority="336" operator="containsText" text="Specify ">
      <formula>NOT(ISERROR(SEARCH("Specify ",J33)))</formula>
    </cfRule>
  </conditionalFormatting>
  <conditionalFormatting sqref="K33">
    <cfRule type="containsText" dxfId="351" priority="331" operator="containsText" text="Max">
      <formula>NOT(ISERROR(SEARCH("Max",K33)))</formula>
    </cfRule>
    <cfRule type="containsText" dxfId="350" priority="332" operator="containsText" text="Min">
      <formula>NOT(ISERROR(SEARCH("Min",K33)))</formula>
    </cfRule>
    <cfRule type="containsText" dxfId="349" priority="333" operator="containsText" text="Specify ">
      <formula>NOT(ISERROR(SEARCH("Specify ",K33)))</formula>
    </cfRule>
  </conditionalFormatting>
  <conditionalFormatting sqref="M33 O33">
    <cfRule type="containsText" dxfId="348" priority="328" operator="containsText" text="Max">
      <formula>NOT(ISERROR(SEARCH("Max",M33)))</formula>
    </cfRule>
    <cfRule type="containsText" dxfId="347" priority="329" operator="containsText" text="Min">
      <formula>NOT(ISERROR(SEARCH("Min",M33)))</formula>
    </cfRule>
    <cfRule type="containsText" dxfId="346" priority="330" operator="containsText" text="Specify ">
      <formula>NOT(ISERROR(SEARCH("Specify ",M33)))</formula>
    </cfRule>
  </conditionalFormatting>
  <conditionalFormatting sqref="N33">
    <cfRule type="containsText" dxfId="345" priority="325" operator="containsText" text="Max">
      <formula>NOT(ISERROR(SEARCH("Max",N33)))</formula>
    </cfRule>
    <cfRule type="containsText" dxfId="344" priority="326" operator="containsText" text="Min">
      <formula>NOT(ISERROR(SEARCH("Min",N33)))</formula>
    </cfRule>
    <cfRule type="containsText" dxfId="343" priority="327" operator="containsText" text="Specify ">
      <formula>NOT(ISERROR(SEARCH("Specify ",N33)))</formula>
    </cfRule>
  </conditionalFormatting>
  <conditionalFormatting sqref="G35 I35">
    <cfRule type="containsText" dxfId="342" priority="322" operator="containsText" text="Max">
      <formula>NOT(ISERROR(SEARCH("Max",G35)))</formula>
    </cfRule>
    <cfRule type="containsText" dxfId="341" priority="323" operator="containsText" text="Min">
      <formula>NOT(ISERROR(SEARCH("Min",G35)))</formula>
    </cfRule>
    <cfRule type="containsText" dxfId="340" priority="324" operator="containsText" text="Specify ">
      <formula>NOT(ISERROR(SEARCH("Specify ",G35)))</formula>
    </cfRule>
  </conditionalFormatting>
  <conditionalFormatting sqref="H35">
    <cfRule type="containsText" dxfId="339" priority="319" operator="containsText" text="Max">
      <formula>NOT(ISERROR(SEARCH("Max",H35)))</formula>
    </cfRule>
    <cfRule type="containsText" dxfId="338" priority="320" operator="containsText" text="Min">
      <formula>NOT(ISERROR(SEARCH("Min",H35)))</formula>
    </cfRule>
    <cfRule type="containsText" dxfId="337" priority="321" operator="containsText" text="Specify ">
      <formula>NOT(ISERROR(SEARCH("Specify ",H35)))</formula>
    </cfRule>
  </conditionalFormatting>
  <conditionalFormatting sqref="J35 L35">
    <cfRule type="containsText" dxfId="336" priority="316" operator="containsText" text="Max">
      <formula>NOT(ISERROR(SEARCH("Max",J35)))</formula>
    </cfRule>
    <cfRule type="containsText" dxfId="335" priority="317" operator="containsText" text="Min">
      <formula>NOT(ISERROR(SEARCH("Min",J35)))</formula>
    </cfRule>
    <cfRule type="containsText" dxfId="334" priority="318" operator="containsText" text="Specify ">
      <formula>NOT(ISERROR(SEARCH("Specify ",J35)))</formula>
    </cfRule>
  </conditionalFormatting>
  <conditionalFormatting sqref="K35">
    <cfRule type="containsText" dxfId="333" priority="313" operator="containsText" text="Max">
      <formula>NOT(ISERROR(SEARCH("Max",K35)))</formula>
    </cfRule>
    <cfRule type="containsText" dxfId="332" priority="314" operator="containsText" text="Min">
      <formula>NOT(ISERROR(SEARCH("Min",K35)))</formula>
    </cfRule>
    <cfRule type="containsText" dxfId="331" priority="315" operator="containsText" text="Specify ">
      <formula>NOT(ISERROR(SEARCH("Specify ",K35)))</formula>
    </cfRule>
  </conditionalFormatting>
  <conditionalFormatting sqref="M35 O35">
    <cfRule type="containsText" dxfId="330" priority="310" operator="containsText" text="Max">
      <formula>NOT(ISERROR(SEARCH("Max",M35)))</formula>
    </cfRule>
    <cfRule type="containsText" dxfId="329" priority="311" operator="containsText" text="Min">
      <formula>NOT(ISERROR(SEARCH("Min",M35)))</formula>
    </cfRule>
    <cfRule type="containsText" dxfId="328" priority="312" operator="containsText" text="Specify ">
      <formula>NOT(ISERROR(SEARCH("Specify ",M35)))</formula>
    </cfRule>
  </conditionalFormatting>
  <conditionalFormatting sqref="N35">
    <cfRule type="containsText" dxfId="327" priority="307" operator="containsText" text="Max">
      <formula>NOT(ISERROR(SEARCH("Max",N35)))</formula>
    </cfRule>
    <cfRule type="containsText" dxfId="326" priority="308" operator="containsText" text="Min">
      <formula>NOT(ISERROR(SEARCH("Min",N35)))</formula>
    </cfRule>
    <cfRule type="containsText" dxfId="325" priority="309" operator="containsText" text="Specify ">
      <formula>NOT(ISERROR(SEARCH("Specify ",N35)))</formula>
    </cfRule>
  </conditionalFormatting>
  <conditionalFormatting sqref="G37 I37 G38:O38">
    <cfRule type="containsText" dxfId="324" priority="304" operator="containsText" text="Max">
      <formula>NOT(ISERROR(SEARCH("Max",G37)))</formula>
    </cfRule>
    <cfRule type="containsText" dxfId="323" priority="305" operator="containsText" text="Min">
      <formula>NOT(ISERROR(SEARCH("Min",G37)))</formula>
    </cfRule>
    <cfRule type="containsText" dxfId="322" priority="306" operator="containsText" text="Specify ">
      <formula>NOT(ISERROR(SEARCH("Specify ",G37)))</formula>
    </cfRule>
  </conditionalFormatting>
  <conditionalFormatting sqref="H37">
    <cfRule type="containsText" dxfId="321" priority="301" operator="containsText" text="Max">
      <formula>NOT(ISERROR(SEARCH("Max",H37)))</formula>
    </cfRule>
    <cfRule type="containsText" dxfId="320" priority="302" operator="containsText" text="Min">
      <formula>NOT(ISERROR(SEARCH("Min",H37)))</formula>
    </cfRule>
    <cfRule type="containsText" dxfId="319" priority="303" operator="containsText" text="Specify ">
      <formula>NOT(ISERROR(SEARCH("Specify ",H37)))</formula>
    </cfRule>
  </conditionalFormatting>
  <conditionalFormatting sqref="J37 L37">
    <cfRule type="containsText" dxfId="318" priority="298" operator="containsText" text="Max">
      <formula>NOT(ISERROR(SEARCH("Max",J37)))</formula>
    </cfRule>
    <cfRule type="containsText" dxfId="317" priority="299" operator="containsText" text="Min">
      <formula>NOT(ISERROR(SEARCH("Min",J37)))</formula>
    </cfRule>
    <cfRule type="containsText" dxfId="316" priority="300" operator="containsText" text="Specify ">
      <formula>NOT(ISERROR(SEARCH("Specify ",J37)))</formula>
    </cfRule>
  </conditionalFormatting>
  <conditionalFormatting sqref="K37">
    <cfRule type="containsText" dxfId="315" priority="295" operator="containsText" text="Max">
      <formula>NOT(ISERROR(SEARCH("Max",K37)))</formula>
    </cfRule>
    <cfRule type="containsText" dxfId="314" priority="296" operator="containsText" text="Min">
      <formula>NOT(ISERROR(SEARCH("Min",K37)))</formula>
    </cfRule>
    <cfRule type="containsText" dxfId="313" priority="297" operator="containsText" text="Specify ">
      <formula>NOT(ISERROR(SEARCH("Specify ",K37)))</formula>
    </cfRule>
  </conditionalFormatting>
  <conditionalFormatting sqref="M37 O37">
    <cfRule type="containsText" dxfId="312" priority="292" operator="containsText" text="Max">
      <formula>NOT(ISERROR(SEARCH("Max",M37)))</formula>
    </cfRule>
    <cfRule type="containsText" dxfId="311" priority="293" operator="containsText" text="Min">
      <formula>NOT(ISERROR(SEARCH("Min",M37)))</formula>
    </cfRule>
    <cfRule type="containsText" dxfId="310" priority="294" operator="containsText" text="Specify ">
      <formula>NOT(ISERROR(SEARCH("Specify ",M37)))</formula>
    </cfRule>
  </conditionalFormatting>
  <conditionalFormatting sqref="N37">
    <cfRule type="containsText" dxfId="309" priority="289" operator="containsText" text="Max">
      <formula>NOT(ISERROR(SEARCH("Max",N37)))</formula>
    </cfRule>
    <cfRule type="containsText" dxfId="308" priority="290" operator="containsText" text="Min">
      <formula>NOT(ISERROR(SEARCH("Min",N37)))</formula>
    </cfRule>
    <cfRule type="containsText" dxfId="307" priority="291" operator="containsText" text="Specify ">
      <formula>NOT(ISERROR(SEARCH("Specify ",N37)))</formula>
    </cfRule>
  </conditionalFormatting>
  <conditionalFormatting sqref="G39 I39">
    <cfRule type="containsText" dxfId="306" priority="286" operator="containsText" text="Max">
      <formula>NOT(ISERROR(SEARCH("Max",G39)))</formula>
    </cfRule>
    <cfRule type="containsText" dxfId="305" priority="287" operator="containsText" text="Min">
      <formula>NOT(ISERROR(SEARCH("Min",G39)))</formula>
    </cfRule>
    <cfRule type="containsText" dxfId="304" priority="288" operator="containsText" text="Specify ">
      <formula>NOT(ISERROR(SEARCH("Specify ",G39)))</formula>
    </cfRule>
  </conditionalFormatting>
  <conditionalFormatting sqref="H39">
    <cfRule type="containsText" dxfId="303" priority="283" operator="containsText" text="Max">
      <formula>NOT(ISERROR(SEARCH("Max",H39)))</formula>
    </cfRule>
    <cfRule type="containsText" dxfId="302" priority="284" operator="containsText" text="Min">
      <formula>NOT(ISERROR(SEARCH("Min",H39)))</formula>
    </cfRule>
    <cfRule type="containsText" dxfId="301" priority="285" operator="containsText" text="Specify ">
      <formula>NOT(ISERROR(SEARCH("Specify ",H39)))</formula>
    </cfRule>
  </conditionalFormatting>
  <conditionalFormatting sqref="J39 L39">
    <cfRule type="containsText" dxfId="300" priority="280" operator="containsText" text="Max">
      <formula>NOT(ISERROR(SEARCH("Max",J39)))</formula>
    </cfRule>
    <cfRule type="containsText" dxfId="299" priority="281" operator="containsText" text="Min">
      <formula>NOT(ISERROR(SEARCH("Min",J39)))</formula>
    </cfRule>
    <cfRule type="containsText" dxfId="298" priority="282" operator="containsText" text="Specify ">
      <formula>NOT(ISERROR(SEARCH("Specify ",J39)))</formula>
    </cfRule>
  </conditionalFormatting>
  <conditionalFormatting sqref="K39">
    <cfRule type="containsText" dxfId="297" priority="277" operator="containsText" text="Max">
      <formula>NOT(ISERROR(SEARCH("Max",K39)))</formula>
    </cfRule>
    <cfRule type="containsText" dxfId="296" priority="278" operator="containsText" text="Min">
      <formula>NOT(ISERROR(SEARCH("Min",K39)))</formula>
    </cfRule>
    <cfRule type="containsText" dxfId="295" priority="279" operator="containsText" text="Specify ">
      <formula>NOT(ISERROR(SEARCH("Specify ",K39)))</formula>
    </cfRule>
  </conditionalFormatting>
  <conditionalFormatting sqref="M39 O39">
    <cfRule type="containsText" dxfId="294" priority="274" operator="containsText" text="Max">
      <formula>NOT(ISERROR(SEARCH("Max",M39)))</formula>
    </cfRule>
    <cfRule type="containsText" dxfId="293" priority="275" operator="containsText" text="Min">
      <formula>NOT(ISERROR(SEARCH("Min",M39)))</formula>
    </cfRule>
    <cfRule type="containsText" dxfId="292" priority="276" operator="containsText" text="Specify ">
      <formula>NOT(ISERROR(SEARCH("Specify ",M39)))</formula>
    </cfRule>
  </conditionalFormatting>
  <conditionalFormatting sqref="N39">
    <cfRule type="containsText" dxfId="291" priority="271" operator="containsText" text="Max">
      <formula>NOT(ISERROR(SEARCH("Max",N39)))</formula>
    </cfRule>
    <cfRule type="containsText" dxfId="290" priority="272" operator="containsText" text="Min">
      <formula>NOT(ISERROR(SEARCH("Min",N39)))</formula>
    </cfRule>
    <cfRule type="containsText" dxfId="289" priority="273" operator="containsText" text="Specify ">
      <formula>NOT(ISERROR(SEARCH("Specify ",N39)))</formula>
    </cfRule>
  </conditionalFormatting>
  <conditionalFormatting sqref="G44 I44 G45:O45 G47:O47">
    <cfRule type="containsText" dxfId="288" priority="268" operator="containsText" text="Max">
      <formula>NOT(ISERROR(SEARCH("Max",G44)))</formula>
    </cfRule>
    <cfRule type="containsText" dxfId="287" priority="269" operator="containsText" text="Min">
      <formula>NOT(ISERROR(SEARCH("Min",G44)))</formula>
    </cfRule>
    <cfRule type="containsText" dxfId="286" priority="270" operator="containsText" text="Specify ">
      <formula>NOT(ISERROR(SEARCH("Specify ",G44)))</formula>
    </cfRule>
  </conditionalFormatting>
  <conditionalFormatting sqref="H44">
    <cfRule type="containsText" dxfId="285" priority="265" operator="containsText" text="Max">
      <formula>NOT(ISERROR(SEARCH("Max",H44)))</formula>
    </cfRule>
    <cfRule type="containsText" dxfId="284" priority="266" operator="containsText" text="Min">
      <formula>NOT(ISERROR(SEARCH("Min",H44)))</formula>
    </cfRule>
    <cfRule type="containsText" dxfId="283" priority="267" operator="containsText" text="Specify ">
      <formula>NOT(ISERROR(SEARCH("Specify ",H44)))</formula>
    </cfRule>
  </conditionalFormatting>
  <conditionalFormatting sqref="J44 L44">
    <cfRule type="containsText" dxfId="282" priority="262" operator="containsText" text="Max">
      <formula>NOT(ISERROR(SEARCH("Max",J44)))</formula>
    </cfRule>
    <cfRule type="containsText" dxfId="281" priority="263" operator="containsText" text="Min">
      <formula>NOT(ISERROR(SEARCH("Min",J44)))</formula>
    </cfRule>
    <cfRule type="containsText" dxfId="280" priority="264" operator="containsText" text="Specify ">
      <formula>NOT(ISERROR(SEARCH("Specify ",J44)))</formula>
    </cfRule>
  </conditionalFormatting>
  <conditionalFormatting sqref="K44">
    <cfRule type="containsText" dxfId="279" priority="259" operator="containsText" text="Max">
      <formula>NOT(ISERROR(SEARCH("Max",K44)))</formula>
    </cfRule>
    <cfRule type="containsText" dxfId="278" priority="260" operator="containsText" text="Min">
      <formula>NOT(ISERROR(SEARCH("Min",K44)))</formula>
    </cfRule>
    <cfRule type="containsText" dxfId="277" priority="261" operator="containsText" text="Specify ">
      <formula>NOT(ISERROR(SEARCH("Specify ",K44)))</formula>
    </cfRule>
  </conditionalFormatting>
  <conditionalFormatting sqref="M44 O44">
    <cfRule type="containsText" dxfId="276" priority="256" operator="containsText" text="Max">
      <formula>NOT(ISERROR(SEARCH("Max",M44)))</formula>
    </cfRule>
    <cfRule type="containsText" dxfId="275" priority="257" operator="containsText" text="Min">
      <formula>NOT(ISERROR(SEARCH("Min",M44)))</formula>
    </cfRule>
    <cfRule type="containsText" dxfId="274" priority="258" operator="containsText" text="Specify ">
      <formula>NOT(ISERROR(SEARCH("Specify ",M44)))</formula>
    </cfRule>
  </conditionalFormatting>
  <conditionalFormatting sqref="N44">
    <cfRule type="containsText" dxfId="273" priority="253" operator="containsText" text="Max">
      <formula>NOT(ISERROR(SEARCH("Max",N44)))</formula>
    </cfRule>
    <cfRule type="containsText" dxfId="272" priority="254" operator="containsText" text="Min">
      <formula>NOT(ISERROR(SEARCH("Min",N44)))</formula>
    </cfRule>
    <cfRule type="containsText" dxfId="271" priority="255" operator="containsText" text="Specify ">
      <formula>NOT(ISERROR(SEARCH("Specify ",N44)))</formula>
    </cfRule>
  </conditionalFormatting>
  <conditionalFormatting sqref="G46 I46">
    <cfRule type="containsText" dxfId="270" priority="250" operator="containsText" text="Max">
      <formula>NOT(ISERROR(SEARCH("Max",G46)))</formula>
    </cfRule>
    <cfRule type="containsText" dxfId="269" priority="251" operator="containsText" text="Min">
      <formula>NOT(ISERROR(SEARCH("Min",G46)))</formula>
    </cfRule>
    <cfRule type="containsText" dxfId="268" priority="252" operator="containsText" text="Specify ">
      <formula>NOT(ISERROR(SEARCH("Specify ",G46)))</formula>
    </cfRule>
  </conditionalFormatting>
  <conditionalFormatting sqref="H46">
    <cfRule type="containsText" dxfId="267" priority="247" operator="containsText" text="Max">
      <formula>NOT(ISERROR(SEARCH("Max",H46)))</formula>
    </cfRule>
    <cfRule type="containsText" dxfId="266" priority="248" operator="containsText" text="Min">
      <formula>NOT(ISERROR(SEARCH("Min",H46)))</formula>
    </cfRule>
    <cfRule type="containsText" dxfId="265" priority="249" operator="containsText" text="Specify ">
      <formula>NOT(ISERROR(SEARCH("Specify ",H46)))</formula>
    </cfRule>
  </conditionalFormatting>
  <conditionalFormatting sqref="J46 L46">
    <cfRule type="containsText" dxfId="264" priority="244" operator="containsText" text="Max">
      <formula>NOT(ISERROR(SEARCH("Max",J46)))</formula>
    </cfRule>
    <cfRule type="containsText" dxfId="263" priority="245" operator="containsText" text="Min">
      <formula>NOT(ISERROR(SEARCH("Min",J46)))</formula>
    </cfRule>
    <cfRule type="containsText" dxfId="262" priority="246" operator="containsText" text="Specify ">
      <formula>NOT(ISERROR(SEARCH("Specify ",J46)))</formula>
    </cfRule>
  </conditionalFormatting>
  <conditionalFormatting sqref="K46">
    <cfRule type="containsText" dxfId="261" priority="241" operator="containsText" text="Max">
      <formula>NOT(ISERROR(SEARCH("Max",K46)))</formula>
    </cfRule>
    <cfRule type="containsText" dxfId="260" priority="242" operator="containsText" text="Min">
      <formula>NOT(ISERROR(SEARCH("Min",K46)))</formula>
    </cfRule>
    <cfRule type="containsText" dxfId="259" priority="243" operator="containsText" text="Specify ">
      <formula>NOT(ISERROR(SEARCH("Specify ",K46)))</formula>
    </cfRule>
  </conditionalFormatting>
  <conditionalFormatting sqref="M46 O46">
    <cfRule type="containsText" dxfId="258" priority="238" operator="containsText" text="Max">
      <formula>NOT(ISERROR(SEARCH("Max",M46)))</formula>
    </cfRule>
    <cfRule type="containsText" dxfId="257" priority="239" operator="containsText" text="Min">
      <formula>NOT(ISERROR(SEARCH("Min",M46)))</formula>
    </cfRule>
    <cfRule type="containsText" dxfId="256" priority="240" operator="containsText" text="Specify ">
      <formula>NOT(ISERROR(SEARCH("Specify ",M46)))</formula>
    </cfRule>
  </conditionalFormatting>
  <conditionalFormatting sqref="N46">
    <cfRule type="containsText" dxfId="255" priority="235" operator="containsText" text="Max">
      <formula>NOT(ISERROR(SEARCH("Max",N46)))</formula>
    </cfRule>
    <cfRule type="containsText" dxfId="254" priority="236" operator="containsText" text="Min">
      <formula>NOT(ISERROR(SEARCH("Min",N46)))</formula>
    </cfRule>
    <cfRule type="containsText" dxfId="253" priority="237" operator="containsText" text="Specify ">
      <formula>NOT(ISERROR(SEARCH("Specify ",N46)))</formula>
    </cfRule>
  </conditionalFormatting>
  <conditionalFormatting sqref="G48 I48 G49:O49">
    <cfRule type="containsText" dxfId="252" priority="232" operator="containsText" text="Max">
      <formula>NOT(ISERROR(SEARCH("Max",G48)))</formula>
    </cfRule>
    <cfRule type="containsText" dxfId="251" priority="233" operator="containsText" text="Min">
      <formula>NOT(ISERROR(SEARCH("Min",G48)))</formula>
    </cfRule>
    <cfRule type="containsText" dxfId="250" priority="234" operator="containsText" text="Specify ">
      <formula>NOT(ISERROR(SEARCH("Specify ",G48)))</formula>
    </cfRule>
  </conditionalFormatting>
  <conditionalFormatting sqref="H48">
    <cfRule type="containsText" dxfId="249" priority="229" operator="containsText" text="Max">
      <formula>NOT(ISERROR(SEARCH("Max",H48)))</formula>
    </cfRule>
    <cfRule type="containsText" dxfId="248" priority="230" operator="containsText" text="Min">
      <formula>NOT(ISERROR(SEARCH("Min",H48)))</formula>
    </cfRule>
    <cfRule type="containsText" dxfId="247" priority="231" operator="containsText" text="Specify ">
      <formula>NOT(ISERROR(SEARCH("Specify ",H48)))</formula>
    </cfRule>
  </conditionalFormatting>
  <conditionalFormatting sqref="J48 L48">
    <cfRule type="containsText" dxfId="246" priority="226" operator="containsText" text="Max">
      <formula>NOT(ISERROR(SEARCH("Max",J48)))</formula>
    </cfRule>
    <cfRule type="containsText" dxfId="245" priority="227" operator="containsText" text="Min">
      <formula>NOT(ISERROR(SEARCH("Min",J48)))</formula>
    </cfRule>
    <cfRule type="containsText" dxfId="244" priority="228" operator="containsText" text="Specify ">
      <formula>NOT(ISERROR(SEARCH("Specify ",J48)))</formula>
    </cfRule>
  </conditionalFormatting>
  <conditionalFormatting sqref="K48">
    <cfRule type="containsText" dxfId="243" priority="223" operator="containsText" text="Max">
      <formula>NOT(ISERROR(SEARCH("Max",K48)))</formula>
    </cfRule>
    <cfRule type="containsText" dxfId="242" priority="224" operator="containsText" text="Min">
      <formula>NOT(ISERROR(SEARCH("Min",K48)))</formula>
    </cfRule>
    <cfRule type="containsText" dxfId="241" priority="225" operator="containsText" text="Specify ">
      <formula>NOT(ISERROR(SEARCH("Specify ",K48)))</formula>
    </cfRule>
  </conditionalFormatting>
  <conditionalFormatting sqref="M48 O48">
    <cfRule type="containsText" dxfId="240" priority="220" operator="containsText" text="Max">
      <formula>NOT(ISERROR(SEARCH("Max",M48)))</formula>
    </cfRule>
    <cfRule type="containsText" dxfId="239" priority="221" operator="containsText" text="Min">
      <formula>NOT(ISERROR(SEARCH("Min",M48)))</formula>
    </cfRule>
    <cfRule type="containsText" dxfId="238" priority="222" operator="containsText" text="Specify ">
      <formula>NOT(ISERROR(SEARCH("Specify ",M48)))</formula>
    </cfRule>
  </conditionalFormatting>
  <conditionalFormatting sqref="N48">
    <cfRule type="containsText" dxfId="237" priority="217" operator="containsText" text="Max">
      <formula>NOT(ISERROR(SEARCH("Max",N48)))</formula>
    </cfRule>
    <cfRule type="containsText" dxfId="236" priority="218" operator="containsText" text="Min">
      <formula>NOT(ISERROR(SEARCH("Min",N48)))</formula>
    </cfRule>
    <cfRule type="containsText" dxfId="235" priority="219" operator="containsText" text="Specify ">
      <formula>NOT(ISERROR(SEARCH("Specify ",N48)))</formula>
    </cfRule>
  </conditionalFormatting>
  <conditionalFormatting sqref="G50 I50">
    <cfRule type="containsText" dxfId="234" priority="214" operator="containsText" text="Max">
      <formula>NOT(ISERROR(SEARCH("Max",G50)))</formula>
    </cfRule>
    <cfRule type="containsText" dxfId="233" priority="215" operator="containsText" text="Min">
      <formula>NOT(ISERROR(SEARCH("Min",G50)))</formula>
    </cfRule>
    <cfRule type="containsText" dxfId="232" priority="216" operator="containsText" text="Specify ">
      <formula>NOT(ISERROR(SEARCH("Specify ",G50)))</formula>
    </cfRule>
  </conditionalFormatting>
  <conditionalFormatting sqref="H50">
    <cfRule type="containsText" dxfId="231" priority="211" operator="containsText" text="Max">
      <formula>NOT(ISERROR(SEARCH("Max",H50)))</formula>
    </cfRule>
    <cfRule type="containsText" dxfId="230" priority="212" operator="containsText" text="Min">
      <formula>NOT(ISERROR(SEARCH("Min",H50)))</formula>
    </cfRule>
    <cfRule type="containsText" dxfId="229" priority="213" operator="containsText" text="Specify ">
      <formula>NOT(ISERROR(SEARCH("Specify ",H50)))</formula>
    </cfRule>
  </conditionalFormatting>
  <conditionalFormatting sqref="J50 L50">
    <cfRule type="containsText" dxfId="228" priority="208" operator="containsText" text="Max">
      <formula>NOT(ISERROR(SEARCH("Max",J50)))</formula>
    </cfRule>
    <cfRule type="containsText" dxfId="227" priority="209" operator="containsText" text="Min">
      <formula>NOT(ISERROR(SEARCH("Min",J50)))</formula>
    </cfRule>
    <cfRule type="containsText" dxfId="226" priority="210" operator="containsText" text="Specify ">
      <formula>NOT(ISERROR(SEARCH("Specify ",J50)))</formula>
    </cfRule>
  </conditionalFormatting>
  <conditionalFormatting sqref="K50">
    <cfRule type="containsText" dxfId="225" priority="205" operator="containsText" text="Max">
      <formula>NOT(ISERROR(SEARCH("Max",K50)))</formula>
    </cfRule>
    <cfRule type="containsText" dxfId="224" priority="206" operator="containsText" text="Min">
      <formula>NOT(ISERROR(SEARCH("Min",K50)))</formula>
    </cfRule>
    <cfRule type="containsText" dxfId="223" priority="207" operator="containsText" text="Specify ">
      <formula>NOT(ISERROR(SEARCH("Specify ",K50)))</formula>
    </cfRule>
  </conditionalFormatting>
  <conditionalFormatting sqref="M50 O50">
    <cfRule type="containsText" dxfId="222" priority="202" operator="containsText" text="Max">
      <formula>NOT(ISERROR(SEARCH("Max",M50)))</formula>
    </cfRule>
    <cfRule type="containsText" dxfId="221" priority="203" operator="containsText" text="Min">
      <formula>NOT(ISERROR(SEARCH("Min",M50)))</formula>
    </cfRule>
    <cfRule type="containsText" dxfId="220" priority="204" operator="containsText" text="Specify ">
      <formula>NOT(ISERROR(SEARCH("Specify ",M50)))</formula>
    </cfRule>
  </conditionalFormatting>
  <conditionalFormatting sqref="N50">
    <cfRule type="containsText" dxfId="219" priority="199" operator="containsText" text="Max">
      <formula>NOT(ISERROR(SEARCH("Max",N50)))</formula>
    </cfRule>
    <cfRule type="containsText" dxfId="218" priority="200" operator="containsText" text="Min">
      <formula>NOT(ISERROR(SEARCH("Min",N50)))</formula>
    </cfRule>
    <cfRule type="containsText" dxfId="217" priority="201" operator="containsText" text="Specify ">
      <formula>NOT(ISERROR(SEARCH("Specify ",N50)))</formula>
    </cfRule>
  </conditionalFormatting>
  <conditionalFormatting sqref="G54:O54">
    <cfRule type="containsText" dxfId="216" priority="196" operator="containsText" text="Max">
      <formula>NOT(ISERROR(SEARCH("Max",G54)))</formula>
    </cfRule>
    <cfRule type="containsText" dxfId="215" priority="197" operator="containsText" text="Min">
      <formula>NOT(ISERROR(SEARCH("Min",G54)))</formula>
    </cfRule>
    <cfRule type="containsText" dxfId="214" priority="198" operator="containsText" text="Specify ">
      <formula>NOT(ISERROR(SEARCH("Specify ",G54)))</formula>
    </cfRule>
  </conditionalFormatting>
  <conditionalFormatting sqref="G55 I55 G56:O56">
    <cfRule type="containsText" dxfId="213" priority="193" operator="containsText" text="Max">
      <formula>NOT(ISERROR(SEARCH("Max",G55)))</formula>
    </cfRule>
    <cfRule type="containsText" dxfId="212" priority="194" operator="containsText" text="Min">
      <formula>NOT(ISERROR(SEARCH("Min",G55)))</formula>
    </cfRule>
    <cfRule type="containsText" dxfId="211" priority="195" operator="containsText" text="Specify ">
      <formula>NOT(ISERROR(SEARCH("Specify ",G55)))</formula>
    </cfRule>
  </conditionalFormatting>
  <conditionalFormatting sqref="H55">
    <cfRule type="containsText" dxfId="210" priority="190" operator="containsText" text="Max">
      <formula>NOT(ISERROR(SEARCH("Max",H55)))</formula>
    </cfRule>
    <cfRule type="containsText" dxfId="209" priority="191" operator="containsText" text="Min">
      <formula>NOT(ISERROR(SEARCH("Min",H55)))</formula>
    </cfRule>
    <cfRule type="containsText" dxfId="208" priority="192" operator="containsText" text="Specify ">
      <formula>NOT(ISERROR(SEARCH("Specify ",H55)))</formula>
    </cfRule>
  </conditionalFormatting>
  <conditionalFormatting sqref="J55 L55">
    <cfRule type="containsText" dxfId="207" priority="187" operator="containsText" text="Max">
      <formula>NOT(ISERROR(SEARCH("Max",J55)))</formula>
    </cfRule>
    <cfRule type="containsText" dxfId="206" priority="188" operator="containsText" text="Min">
      <formula>NOT(ISERROR(SEARCH("Min",J55)))</formula>
    </cfRule>
    <cfRule type="containsText" dxfId="205" priority="189" operator="containsText" text="Specify ">
      <formula>NOT(ISERROR(SEARCH("Specify ",J55)))</formula>
    </cfRule>
  </conditionalFormatting>
  <conditionalFormatting sqref="K55">
    <cfRule type="containsText" dxfId="204" priority="184" operator="containsText" text="Max">
      <formula>NOT(ISERROR(SEARCH("Max",K55)))</formula>
    </cfRule>
    <cfRule type="containsText" dxfId="203" priority="185" operator="containsText" text="Min">
      <formula>NOT(ISERROR(SEARCH("Min",K55)))</formula>
    </cfRule>
    <cfRule type="containsText" dxfId="202" priority="186" operator="containsText" text="Specify ">
      <formula>NOT(ISERROR(SEARCH("Specify ",K55)))</formula>
    </cfRule>
  </conditionalFormatting>
  <conditionalFormatting sqref="M55 O55">
    <cfRule type="containsText" dxfId="201" priority="181" operator="containsText" text="Max">
      <formula>NOT(ISERROR(SEARCH("Max",M55)))</formula>
    </cfRule>
    <cfRule type="containsText" dxfId="200" priority="182" operator="containsText" text="Min">
      <formula>NOT(ISERROR(SEARCH("Min",M55)))</formula>
    </cfRule>
    <cfRule type="containsText" dxfId="199" priority="183" operator="containsText" text="Specify ">
      <formula>NOT(ISERROR(SEARCH("Specify ",M55)))</formula>
    </cfRule>
  </conditionalFormatting>
  <conditionalFormatting sqref="N55">
    <cfRule type="containsText" dxfId="198" priority="178" operator="containsText" text="Max">
      <formula>NOT(ISERROR(SEARCH("Max",N55)))</formula>
    </cfRule>
    <cfRule type="containsText" dxfId="197" priority="179" operator="containsText" text="Min">
      <formula>NOT(ISERROR(SEARCH("Min",N55)))</formula>
    </cfRule>
    <cfRule type="containsText" dxfId="196" priority="180" operator="containsText" text="Specify ">
      <formula>NOT(ISERROR(SEARCH("Specify ",N55)))</formula>
    </cfRule>
  </conditionalFormatting>
  <conditionalFormatting sqref="G57 I57">
    <cfRule type="containsText" dxfId="195" priority="175" operator="containsText" text="Max">
      <formula>NOT(ISERROR(SEARCH("Max",G57)))</formula>
    </cfRule>
    <cfRule type="containsText" dxfId="194" priority="176" operator="containsText" text="Min">
      <formula>NOT(ISERROR(SEARCH("Min",G57)))</formula>
    </cfRule>
    <cfRule type="containsText" dxfId="193" priority="177" operator="containsText" text="Specify ">
      <formula>NOT(ISERROR(SEARCH("Specify ",G57)))</formula>
    </cfRule>
  </conditionalFormatting>
  <conditionalFormatting sqref="H57">
    <cfRule type="containsText" dxfId="192" priority="172" operator="containsText" text="Max">
      <formula>NOT(ISERROR(SEARCH("Max",H57)))</formula>
    </cfRule>
    <cfRule type="containsText" dxfId="191" priority="173" operator="containsText" text="Min">
      <formula>NOT(ISERROR(SEARCH("Min",H57)))</formula>
    </cfRule>
    <cfRule type="containsText" dxfId="190" priority="174" operator="containsText" text="Specify ">
      <formula>NOT(ISERROR(SEARCH("Specify ",H57)))</formula>
    </cfRule>
  </conditionalFormatting>
  <conditionalFormatting sqref="J57 L57">
    <cfRule type="containsText" dxfId="189" priority="169" operator="containsText" text="Max">
      <formula>NOT(ISERROR(SEARCH("Max",J57)))</formula>
    </cfRule>
    <cfRule type="containsText" dxfId="188" priority="170" operator="containsText" text="Min">
      <formula>NOT(ISERROR(SEARCH("Min",J57)))</formula>
    </cfRule>
    <cfRule type="containsText" dxfId="187" priority="171" operator="containsText" text="Specify ">
      <formula>NOT(ISERROR(SEARCH("Specify ",J57)))</formula>
    </cfRule>
  </conditionalFormatting>
  <conditionalFormatting sqref="K57">
    <cfRule type="containsText" dxfId="186" priority="166" operator="containsText" text="Max">
      <formula>NOT(ISERROR(SEARCH("Max",K57)))</formula>
    </cfRule>
    <cfRule type="containsText" dxfId="185" priority="167" operator="containsText" text="Min">
      <formula>NOT(ISERROR(SEARCH("Min",K57)))</formula>
    </cfRule>
    <cfRule type="containsText" dxfId="184" priority="168" operator="containsText" text="Specify ">
      <formula>NOT(ISERROR(SEARCH("Specify ",K57)))</formula>
    </cfRule>
  </conditionalFormatting>
  <conditionalFormatting sqref="M57 O57">
    <cfRule type="containsText" dxfId="183" priority="163" operator="containsText" text="Max">
      <formula>NOT(ISERROR(SEARCH("Max",M57)))</formula>
    </cfRule>
    <cfRule type="containsText" dxfId="182" priority="164" operator="containsText" text="Min">
      <formula>NOT(ISERROR(SEARCH("Min",M57)))</formula>
    </cfRule>
    <cfRule type="containsText" dxfId="181" priority="165" operator="containsText" text="Specify ">
      <formula>NOT(ISERROR(SEARCH("Specify ",M57)))</formula>
    </cfRule>
  </conditionalFormatting>
  <conditionalFormatting sqref="N57">
    <cfRule type="containsText" dxfId="180" priority="160" operator="containsText" text="Max">
      <formula>NOT(ISERROR(SEARCH("Max",N57)))</formula>
    </cfRule>
    <cfRule type="containsText" dxfId="179" priority="161" operator="containsText" text="Min">
      <formula>NOT(ISERROR(SEARCH("Min",N57)))</formula>
    </cfRule>
    <cfRule type="containsText" dxfId="178" priority="162" operator="containsText" text="Specify ">
      <formula>NOT(ISERROR(SEARCH("Specify ",N57)))</formula>
    </cfRule>
  </conditionalFormatting>
  <conditionalFormatting sqref="G61:O61">
    <cfRule type="containsText" dxfId="177" priority="157" operator="containsText" text="Max">
      <formula>NOT(ISERROR(SEARCH("Max",G61)))</formula>
    </cfRule>
    <cfRule type="containsText" dxfId="176" priority="158" operator="containsText" text="Min">
      <formula>NOT(ISERROR(SEARCH("Min",G61)))</formula>
    </cfRule>
    <cfRule type="containsText" dxfId="175" priority="159" operator="containsText" text="Specify ">
      <formula>NOT(ISERROR(SEARCH("Specify ",G61)))</formula>
    </cfRule>
  </conditionalFormatting>
  <conditionalFormatting sqref="G62 I62 G63:O63 G65:O65">
    <cfRule type="containsText" dxfId="174" priority="154" operator="containsText" text="Max">
      <formula>NOT(ISERROR(SEARCH("Max",G62)))</formula>
    </cfRule>
    <cfRule type="containsText" dxfId="173" priority="155" operator="containsText" text="Min">
      <formula>NOT(ISERROR(SEARCH("Min",G62)))</formula>
    </cfRule>
    <cfRule type="containsText" dxfId="172" priority="156" operator="containsText" text="Specify ">
      <formula>NOT(ISERROR(SEARCH("Specify ",G62)))</formula>
    </cfRule>
  </conditionalFormatting>
  <conditionalFormatting sqref="H62">
    <cfRule type="containsText" dxfId="171" priority="151" operator="containsText" text="Max">
      <formula>NOT(ISERROR(SEARCH("Max",H62)))</formula>
    </cfRule>
    <cfRule type="containsText" dxfId="170" priority="152" operator="containsText" text="Min">
      <formula>NOT(ISERROR(SEARCH("Min",H62)))</formula>
    </cfRule>
    <cfRule type="containsText" dxfId="169" priority="153" operator="containsText" text="Specify ">
      <formula>NOT(ISERROR(SEARCH("Specify ",H62)))</formula>
    </cfRule>
  </conditionalFormatting>
  <conditionalFormatting sqref="J62 L62">
    <cfRule type="containsText" dxfId="168" priority="148" operator="containsText" text="Max">
      <formula>NOT(ISERROR(SEARCH("Max",J62)))</formula>
    </cfRule>
    <cfRule type="containsText" dxfId="167" priority="149" operator="containsText" text="Min">
      <formula>NOT(ISERROR(SEARCH("Min",J62)))</formula>
    </cfRule>
    <cfRule type="containsText" dxfId="166" priority="150" operator="containsText" text="Specify ">
      <formula>NOT(ISERROR(SEARCH("Specify ",J62)))</formula>
    </cfRule>
  </conditionalFormatting>
  <conditionalFormatting sqref="K62">
    <cfRule type="containsText" dxfId="165" priority="145" operator="containsText" text="Max">
      <formula>NOT(ISERROR(SEARCH("Max",K62)))</formula>
    </cfRule>
    <cfRule type="containsText" dxfId="164" priority="146" operator="containsText" text="Min">
      <formula>NOT(ISERROR(SEARCH("Min",K62)))</formula>
    </cfRule>
    <cfRule type="containsText" dxfId="163" priority="147" operator="containsText" text="Specify ">
      <formula>NOT(ISERROR(SEARCH("Specify ",K62)))</formula>
    </cfRule>
  </conditionalFormatting>
  <conditionalFormatting sqref="M62 O62">
    <cfRule type="containsText" dxfId="162" priority="142" operator="containsText" text="Max">
      <formula>NOT(ISERROR(SEARCH("Max",M62)))</formula>
    </cfRule>
    <cfRule type="containsText" dxfId="161" priority="143" operator="containsText" text="Min">
      <formula>NOT(ISERROR(SEARCH("Min",M62)))</formula>
    </cfRule>
    <cfRule type="containsText" dxfId="160" priority="144" operator="containsText" text="Specify ">
      <formula>NOT(ISERROR(SEARCH("Specify ",M62)))</formula>
    </cfRule>
  </conditionalFormatting>
  <conditionalFormatting sqref="N62">
    <cfRule type="containsText" dxfId="159" priority="139" operator="containsText" text="Max">
      <formula>NOT(ISERROR(SEARCH("Max",N62)))</formula>
    </cfRule>
    <cfRule type="containsText" dxfId="158" priority="140" operator="containsText" text="Min">
      <formula>NOT(ISERROR(SEARCH("Min",N62)))</formula>
    </cfRule>
    <cfRule type="containsText" dxfId="157" priority="141" operator="containsText" text="Specify ">
      <formula>NOT(ISERROR(SEARCH("Specify ",N62)))</formula>
    </cfRule>
  </conditionalFormatting>
  <conditionalFormatting sqref="G64 I64">
    <cfRule type="containsText" dxfId="156" priority="136" operator="containsText" text="Max">
      <formula>NOT(ISERROR(SEARCH("Max",G64)))</formula>
    </cfRule>
    <cfRule type="containsText" dxfId="155" priority="137" operator="containsText" text="Min">
      <formula>NOT(ISERROR(SEARCH("Min",G64)))</formula>
    </cfRule>
    <cfRule type="containsText" dxfId="154" priority="138" operator="containsText" text="Specify ">
      <formula>NOT(ISERROR(SEARCH("Specify ",G64)))</formula>
    </cfRule>
  </conditionalFormatting>
  <conditionalFormatting sqref="H64">
    <cfRule type="containsText" dxfId="153" priority="133" operator="containsText" text="Max">
      <formula>NOT(ISERROR(SEARCH("Max",H64)))</formula>
    </cfRule>
    <cfRule type="containsText" dxfId="152" priority="134" operator="containsText" text="Min">
      <formula>NOT(ISERROR(SEARCH("Min",H64)))</formula>
    </cfRule>
    <cfRule type="containsText" dxfId="151" priority="135" operator="containsText" text="Specify ">
      <formula>NOT(ISERROR(SEARCH("Specify ",H64)))</formula>
    </cfRule>
  </conditionalFormatting>
  <conditionalFormatting sqref="J64 L64">
    <cfRule type="containsText" dxfId="150" priority="130" operator="containsText" text="Max">
      <formula>NOT(ISERROR(SEARCH("Max",J64)))</formula>
    </cfRule>
    <cfRule type="containsText" dxfId="149" priority="131" operator="containsText" text="Min">
      <formula>NOT(ISERROR(SEARCH("Min",J64)))</formula>
    </cfRule>
    <cfRule type="containsText" dxfId="148" priority="132" operator="containsText" text="Specify ">
      <formula>NOT(ISERROR(SEARCH("Specify ",J64)))</formula>
    </cfRule>
  </conditionalFormatting>
  <conditionalFormatting sqref="K64">
    <cfRule type="containsText" dxfId="147" priority="127" operator="containsText" text="Max">
      <formula>NOT(ISERROR(SEARCH("Max",K64)))</formula>
    </cfRule>
    <cfRule type="containsText" dxfId="146" priority="128" operator="containsText" text="Min">
      <formula>NOT(ISERROR(SEARCH("Min",K64)))</formula>
    </cfRule>
    <cfRule type="containsText" dxfId="145" priority="129" operator="containsText" text="Specify ">
      <formula>NOT(ISERROR(SEARCH("Specify ",K64)))</formula>
    </cfRule>
  </conditionalFormatting>
  <conditionalFormatting sqref="M64 O64">
    <cfRule type="containsText" dxfId="144" priority="124" operator="containsText" text="Max">
      <formula>NOT(ISERROR(SEARCH("Max",M64)))</formula>
    </cfRule>
    <cfRule type="containsText" dxfId="143" priority="125" operator="containsText" text="Min">
      <formula>NOT(ISERROR(SEARCH("Min",M64)))</formula>
    </cfRule>
    <cfRule type="containsText" dxfId="142" priority="126" operator="containsText" text="Specify ">
      <formula>NOT(ISERROR(SEARCH("Specify ",M64)))</formula>
    </cfRule>
  </conditionalFormatting>
  <conditionalFormatting sqref="N64">
    <cfRule type="containsText" dxfId="141" priority="121" operator="containsText" text="Max">
      <formula>NOT(ISERROR(SEARCH("Max",N64)))</formula>
    </cfRule>
    <cfRule type="containsText" dxfId="140" priority="122" operator="containsText" text="Min">
      <formula>NOT(ISERROR(SEARCH("Min",N64)))</formula>
    </cfRule>
    <cfRule type="containsText" dxfId="139" priority="123" operator="containsText" text="Specify ">
      <formula>NOT(ISERROR(SEARCH("Specify ",N64)))</formula>
    </cfRule>
  </conditionalFormatting>
  <conditionalFormatting sqref="G66 I66 G67:O67">
    <cfRule type="containsText" dxfId="138" priority="118" operator="containsText" text="Max">
      <formula>NOT(ISERROR(SEARCH("Max",G66)))</formula>
    </cfRule>
    <cfRule type="containsText" dxfId="137" priority="119" operator="containsText" text="Min">
      <formula>NOT(ISERROR(SEARCH("Min",G66)))</formula>
    </cfRule>
    <cfRule type="containsText" dxfId="136" priority="120" operator="containsText" text="Specify ">
      <formula>NOT(ISERROR(SEARCH("Specify ",G66)))</formula>
    </cfRule>
  </conditionalFormatting>
  <conditionalFormatting sqref="H66">
    <cfRule type="containsText" dxfId="135" priority="115" operator="containsText" text="Max">
      <formula>NOT(ISERROR(SEARCH("Max",H66)))</formula>
    </cfRule>
    <cfRule type="containsText" dxfId="134" priority="116" operator="containsText" text="Min">
      <formula>NOT(ISERROR(SEARCH("Min",H66)))</formula>
    </cfRule>
    <cfRule type="containsText" dxfId="133" priority="117" operator="containsText" text="Specify ">
      <formula>NOT(ISERROR(SEARCH("Specify ",H66)))</formula>
    </cfRule>
  </conditionalFormatting>
  <conditionalFormatting sqref="J66 L66">
    <cfRule type="containsText" dxfId="132" priority="112" operator="containsText" text="Max">
      <formula>NOT(ISERROR(SEARCH("Max",J66)))</formula>
    </cfRule>
    <cfRule type="containsText" dxfId="131" priority="113" operator="containsText" text="Min">
      <formula>NOT(ISERROR(SEARCH("Min",J66)))</formula>
    </cfRule>
    <cfRule type="containsText" dxfId="130" priority="114" operator="containsText" text="Specify ">
      <formula>NOT(ISERROR(SEARCH("Specify ",J66)))</formula>
    </cfRule>
  </conditionalFormatting>
  <conditionalFormatting sqref="K66">
    <cfRule type="containsText" dxfId="129" priority="109" operator="containsText" text="Max">
      <formula>NOT(ISERROR(SEARCH("Max",K66)))</formula>
    </cfRule>
    <cfRule type="containsText" dxfId="128" priority="110" operator="containsText" text="Min">
      <formula>NOT(ISERROR(SEARCH("Min",K66)))</formula>
    </cfRule>
    <cfRule type="containsText" dxfId="127" priority="111" operator="containsText" text="Specify ">
      <formula>NOT(ISERROR(SEARCH("Specify ",K66)))</formula>
    </cfRule>
  </conditionalFormatting>
  <conditionalFormatting sqref="M66 O66">
    <cfRule type="containsText" dxfId="126" priority="106" operator="containsText" text="Max">
      <formula>NOT(ISERROR(SEARCH("Max",M66)))</formula>
    </cfRule>
    <cfRule type="containsText" dxfId="125" priority="107" operator="containsText" text="Min">
      <formula>NOT(ISERROR(SEARCH("Min",M66)))</formula>
    </cfRule>
    <cfRule type="containsText" dxfId="124" priority="108" operator="containsText" text="Specify ">
      <formula>NOT(ISERROR(SEARCH("Specify ",M66)))</formula>
    </cfRule>
  </conditionalFormatting>
  <conditionalFormatting sqref="N66">
    <cfRule type="containsText" dxfId="123" priority="103" operator="containsText" text="Max">
      <formula>NOT(ISERROR(SEARCH("Max",N66)))</formula>
    </cfRule>
    <cfRule type="containsText" dxfId="122" priority="104" operator="containsText" text="Min">
      <formula>NOT(ISERROR(SEARCH("Min",N66)))</formula>
    </cfRule>
    <cfRule type="containsText" dxfId="121" priority="105" operator="containsText" text="Specify ">
      <formula>NOT(ISERROR(SEARCH("Specify ",N66)))</formula>
    </cfRule>
  </conditionalFormatting>
  <conditionalFormatting sqref="G68 I68">
    <cfRule type="containsText" dxfId="120" priority="100" operator="containsText" text="Max">
      <formula>NOT(ISERROR(SEARCH("Max",G68)))</formula>
    </cfRule>
    <cfRule type="containsText" dxfId="119" priority="101" operator="containsText" text="Min">
      <formula>NOT(ISERROR(SEARCH("Min",G68)))</formula>
    </cfRule>
    <cfRule type="containsText" dxfId="118" priority="102" operator="containsText" text="Specify ">
      <formula>NOT(ISERROR(SEARCH("Specify ",G68)))</formula>
    </cfRule>
  </conditionalFormatting>
  <conditionalFormatting sqref="H68">
    <cfRule type="containsText" dxfId="117" priority="97" operator="containsText" text="Max">
      <formula>NOT(ISERROR(SEARCH("Max",H68)))</formula>
    </cfRule>
    <cfRule type="containsText" dxfId="116" priority="98" operator="containsText" text="Min">
      <formula>NOT(ISERROR(SEARCH("Min",H68)))</formula>
    </cfRule>
    <cfRule type="containsText" dxfId="115" priority="99" operator="containsText" text="Specify ">
      <formula>NOT(ISERROR(SEARCH("Specify ",H68)))</formula>
    </cfRule>
  </conditionalFormatting>
  <conditionalFormatting sqref="J68 L68">
    <cfRule type="containsText" dxfId="114" priority="94" operator="containsText" text="Max">
      <formula>NOT(ISERROR(SEARCH("Max",J68)))</formula>
    </cfRule>
    <cfRule type="containsText" dxfId="113" priority="95" operator="containsText" text="Min">
      <formula>NOT(ISERROR(SEARCH("Min",J68)))</formula>
    </cfRule>
    <cfRule type="containsText" dxfId="112" priority="96" operator="containsText" text="Specify ">
      <formula>NOT(ISERROR(SEARCH("Specify ",J68)))</formula>
    </cfRule>
  </conditionalFormatting>
  <conditionalFormatting sqref="K68">
    <cfRule type="containsText" dxfId="111" priority="91" operator="containsText" text="Max">
      <formula>NOT(ISERROR(SEARCH("Max",K68)))</formula>
    </cfRule>
    <cfRule type="containsText" dxfId="110" priority="92" operator="containsText" text="Min">
      <formula>NOT(ISERROR(SEARCH("Min",K68)))</formula>
    </cfRule>
    <cfRule type="containsText" dxfId="109" priority="93" operator="containsText" text="Specify ">
      <formula>NOT(ISERROR(SEARCH("Specify ",K68)))</formula>
    </cfRule>
  </conditionalFormatting>
  <conditionalFormatting sqref="M68 O68">
    <cfRule type="containsText" dxfId="108" priority="88" operator="containsText" text="Max">
      <formula>NOT(ISERROR(SEARCH("Max",M68)))</formula>
    </cfRule>
    <cfRule type="containsText" dxfId="107" priority="89" operator="containsText" text="Min">
      <formula>NOT(ISERROR(SEARCH("Min",M68)))</formula>
    </cfRule>
    <cfRule type="containsText" dxfId="106" priority="90" operator="containsText" text="Specify ">
      <formula>NOT(ISERROR(SEARCH("Specify ",M68)))</formula>
    </cfRule>
  </conditionalFormatting>
  <conditionalFormatting sqref="N68">
    <cfRule type="containsText" dxfId="105" priority="85" operator="containsText" text="Max">
      <formula>NOT(ISERROR(SEARCH("Max",N68)))</formula>
    </cfRule>
    <cfRule type="containsText" dxfId="104" priority="86" operator="containsText" text="Min">
      <formula>NOT(ISERROR(SEARCH("Min",N68)))</formula>
    </cfRule>
    <cfRule type="containsText" dxfId="103" priority="87" operator="containsText" text="Specify ">
      <formula>NOT(ISERROR(SEARCH("Specify ",N68)))</formula>
    </cfRule>
  </conditionalFormatting>
  <conditionalFormatting sqref="G72:O72">
    <cfRule type="containsText" dxfId="102" priority="82" operator="containsText" text="Max">
      <formula>NOT(ISERROR(SEARCH("Max",G72)))</formula>
    </cfRule>
    <cfRule type="containsText" dxfId="101" priority="83" operator="containsText" text="Min">
      <formula>NOT(ISERROR(SEARCH("Min",G72)))</formula>
    </cfRule>
    <cfRule type="containsText" dxfId="100" priority="84" operator="containsText" text="Specify ">
      <formula>NOT(ISERROR(SEARCH("Specify ",G72)))</formula>
    </cfRule>
  </conditionalFormatting>
  <conditionalFormatting sqref="G73 I73 G74:O74 G76:O76">
    <cfRule type="containsText" dxfId="99" priority="79" operator="containsText" text="Max">
      <formula>NOT(ISERROR(SEARCH("Max",G73)))</formula>
    </cfRule>
    <cfRule type="containsText" dxfId="98" priority="80" operator="containsText" text="Min">
      <formula>NOT(ISERROR(SEARCH("Min",G73)))</formula>
    </cfRule>
    <cfRule type="containsText" dxfId="97" priority="81" operator="containsText" text="Specify ">
      <formula>NOT(ISERROR(SEARCH("Specify ",G73)))</formula>
    </cfRule>
  </conditionalFormatting>
  <conditionalFormatting sqref="H73">
    <cfRule type="containsText" dxfId="96" priority="76" operator="containsText" text="Max">
      <formula>NOT(ISERROR(SEARCH("Max",H73)))</formula>
    </cfRule>
    <cfRule type="containsText" dxfId="95" priority="77" operator="containsText" text="Min">
      <formula>NOT(ISERROR(SEARCH("Min",H73)))</formula>
    </cfRule>
    <cfRule type="containsText" dxfId="94" priority="78" operator="containsText" text="Specify ">
      <formula>NOT(ISERROR(SEARCH("Specify ",H73)))</formula>
    </cfRule>
  </conditionalFormatting>
  <conditionalFormatting sqref="J73 L73">
    <cfRule type="containsText" dxfId="93" priority="73" operator="containsText" text="Max">
      <formula>NOT(ISERROR(SEARCH("Max",J73)))</formula>
    </cfRule>
    <cfRule type="containsText" dxfId="92" priority="74" operator="containsText" text="Min">
      <formula>NOT(ISERROR(SEARCH("Min",J73)))</formula>
    </cfRule>
    <cfRule type="containsText" dxfId="91" priority="75" operator="containsText" text="Specify ">
      <formula>NOT(ISERROR(SEARCH("Specify ",J73)))</formula>
    </cfRule>
  </conditionalFormatting>
  <conditionalFormatting sqref="K73">
    <cfRule type="containsText" dxfId="90" priority="70" operator="containsText" text="Max">
      <formula>NOT(ISERROR(SEARCH("Max",K73)))</formula>
    </cfRule>
    <cfRule type="containsText" dxfId="89" priority="71" operator="containsText" text="Min">
      <formula>NOT(ISERROR(SEARCH("Min",K73)))</formula>
    </cfRule>
    <cfRule type="containsText" dxfId="88" priority="72" operator="containsText" text="Specify ">
      <formula>NOT(ISERROR(SEARCH("Specify ",K73)))</formula>
    </cfRule>
  </conditionalFormatting>
  <conditionalFormatting sqref="M73 O73">
    <cfRule type="containsText" dxfId="87" priority="67" operator="containsText" text="Max">
      <formula>NOT(ISERROR(SEARCH("Max",M73)))</formula>
    </cfRule>
    <cfRule type="containsText" dxfId="86" priority="68" operator="containsText" text="Min">
      <formula>NOT(ISERROR(SEARCH("Min",M73)))</formula>
    </cfRule>
    <cfRule type="containsText" dxfId="85" priority="69" operator="containsText" text="Specify ">
      <formula>NOT(ISERROR(SEARCH("Specify ",M73)))</formula>
    </cfRule>
  </conditionalFormatting>
  <conditionalFormatting sqref="N73">
    <cfRule type="containsText" dxfId="84" priority="64" operator="containsText" text="Max">
      <formula>NOT(ISERROR(SEARCH("Max",N73)))</formula>
    </cfRule>
    <cfRule type="containsText" dxfId="83" priority="65" operator="containsText" text="Min">
      <formula>NOT(ISERROR(SEARCH("Min",N73)))</formula>
    </cfRule>
    <cfRule type="containsText" dxfId="82" priority="66" operator="containsText" text="Specify ">
      <formula>NOT(ISERROR(SEARCH("Specify ",N73)))</formula>
    </cfRule>
  </conditionalFormatting>
  <conditionalFormatting sqref="G75 I75">
    <cfRule type="containsText" dxfId="81" priority="61" operator="containsText" text="Max">
      <formula>NOT(ISERROR(SEARCH("Max",G75)))</formula>
    </cfRule>
    <cfRule type="containsText" dxfId="80" priority="62" operator="containsText" text="Min">
      <formula>NOT(ISERROR(SEARCH("Min",G75)))</formula>
    </cfRule>
    <cfRule type="containsText" dxfId="79" priority="63" operator="containsText" text="Specify ">
      <formula>NOT(ISERROR(SEARCH("Specify ",G75)))</formula>
    </cfRule>
  </conditionalFormatting>
  <conditionalFormatting sqref="H75">
    <cfRule type="containsText" dxfId="78" priority="58" operator="containsText" text="Max">
      <formula>NOT(ISERROR(SEARCH("Max",H75)))</formula>
    </cfRule>
    <cfRule type="containsText" dxfId="77" priority="59" operator="containsText" text="Min">
      <formula>NOT(ISERROR(SEARCH("Min",H75)))</formula>
    </cfRule>
    <cfRule type="containsText" dxfId="76" priority="60" operator="containsText" text="Specify ">
      <formula>NOT(ISERROR(SEARCH("Specify ",H75)))</formula>
    </cfRule>
  </conditionalFormatting>
  <conditionalFormatting sqref="J75 L75">
    <cfRule type="containsText" dxfId="75" priority="55" operator="containsText" text="Max">
      <formula>NOT(ISERROR(SEARCH("Max",J75)))</formula>
    </cfRule>
    <cfRule type="containsText" dxfId="74" priority="56" operator="containsText" text="Min">
      <formula>NOT(ISERROR(SEARCH("Min",J75)))</formula>
    </cfRule>
    <cfRule type="containsText" dxfId="73" priority="57" operator="containsText" text="Specify ">
      <formula>NOT(ISERROR(SEARCH("Specify ",J75)))</formula>
    </cfRule>
  </conditionalFormatting>
  <conditionalFormatting sqref="K75">
    <cfRule type="containsText" dxfId="72" priority="52" operator="containsText" text="Max">
      <formula>NOT(ISERROR(SEARCH("Max",K75)))</formula>
    </cfRule>
    <cfRule type="containsText" dxfId="71" priority="53" operator="containsText" text="Min">
      <formula>NOT(ISERROR(SEARCH("Min",K75)))</formula>
    </cfRule>
    <cfRule type="containsText" dxfId="70" priority="54" operator="containsText" text="Specify ">
      <formula>NOT(ISERROR(SEARCH("Specify ",K75)))</formula>
    </cfRule>
  </conditionalFormatting>
  <conditionalFormatting sqref="M75 O75">
    <cfRule type="containsText" dxfId="69" priority="49" operator="containsText" text="Max">
      <formula>NOT(ISERROR(SEARCH("Max",M75)))</formula>
    </cfRule>
    <cfRule type="containsText" dxfId="68" priority="50" operator="containsText" text="Min">
      <formula>NOT(ISERROR(SEARCH("Min",M75)))</formula>
    </cfRule>
    <cfRule type="containsText" dxfId="67" priority="51" operator="containsText" text="Specify ">
      <formula>NOT(ISERROR(SEARCH("Specify ",M75)))</formula>
    </cfRule>
  </conditionalFormatting>
  <conditionalFormatting sqref="N75">
    <cfRule type="containsText" dxfId="66" priority="46" operator="containsText" text="Max">
      <formula>NOT(ISERROR(SEARCH("Max",N75)))</formula>
    </cfRule>
    <cfRule type="containsText" dxfId="65" priority="47" operator="containsText" text="Min">
      <formula>NOT(ISERROR(SEARCH("Min",N75)))</formula>
    </cfRule>
    <cfRule type="containsText" dxfId="64" priority="48" operator="containsText" text="Specify ">
      <formula>NOT(ISERROR(SEARCH("Specify ",N75)))</formula>
    </cfRule>
  </conditionalFormatting>
  <conditionalFormatting sqref="G77 I77 G78:O78">
    <cfRule type="containsText" dxfId="63" priority="43" operator="containsText" text="Max">
      <formula>NOT(ISERROR(SEARCH("Max",G77)))</formula>
    </cfRule>
    <cfRule type="containsText" dxfId="62" priority="44" operator="containsText" text="Min">
      <formula>NOT(ISERROR(SEARCH("Min",G77)))</formula>
    </cfRule>
    <cfRule type="containsText" dxfId="61" priority="45" operator="containsText" text="Specify ">
      <formula>NOT(ISERROR(SEARCH("Specify ",G77)))</formula>
    </cfRule>
  </conditionalFormatting>
  <conditionalFormatting sqref="H77">
    <cfRule type="containsText" dxfId="60" priority="40" operator="containsText" text="Max">
      <formula>NOT(ISERROR(SEARCH("Max",H77)))</formula>
    </cfRule>
    <cfRule type="containsText" dxfId="59" priority="41" operator="containsText" text="Min">
      <formula>NOT(ISERROR(SEARCH("Min",H77)))</formula>
    </cfRule>
    <cfRule type="containsText" dxfId="58" priority="42" operator="containsText" text="Specify ">
      <formula>NOT(ISERROR(SEARCH("Specify ",H77)))</formula>
    </cfRule>
  </conditionalFormatting>
  <conditionalFormatting sqref="J77 L77">
    <cfRule type="containsText" dxfId="57" priority="37" operator="containsText" text="Max">
      <formula>NOT(ISERROR(SEARCH("Max",J77)))</formula>
    </cfRule>
    <cfRule type="containsText" dxfId="56" priority="38" operator="containsText" text="Min">
      <formula>NOT(ISERROR(SEARCH("Min",J77)))</formula>
    </cfRule>
    <cfRule type="containsText" dxfId="55" priority="39" operator="containsText" text="Specify ">
      <formula>NOT(ISERROR(SEARCH("Specify ",J77)))</formula>
    </cfRule>
  </conditionalFormatting>
  <conditionalFormatting sqref="K77">
    <cfRule type="containsText" dxfId="54" priority="34" operator="containsText" text="Max">
      <formula>NOT(ISERROR(SEARCH("Max",K77)))</formula>
    </cfRule>
    <cfRule type="containsText" dxfId="53" priority="35" operator="containsText" text="Min">
      <formula>NOT(ISERROR(SEARCH("Min",K77)))</formula>
    </cfRule>
    <cfRule type="containsText" dxfId="52" priority="36" operator="containsText" text="Specify ">
      <formula>NOT(ISERROR(SEARCH("Specify ",K77)))</formula>
    </cfRule>
  </conditionalFormatting>
  <conditionalFormatting sqref="M77 O77">
    <cfRule type="containsText" dxfId="51" priority="31" operator="containsText" text="Max">
      <formula>NOT(ISERROR(SEARCH("Max",M77)))</formula>
    </cfRule>
    <cfRule type="containsText" dxfId="50" priority="32" operator="containsText" text="Min">
      <formula>NOT(ISERROR(SEARCH("Min",M77)))</formula>
    </cfRule>
    <cfRule type="containsText" dxfId="49" priority="33" operator="containsText" text="Specify ">
      <formula>NOT(ISERROR(SEARCH("Specify ",M77)))</formula>
    </cfRule>
  </conditionalFormatting>
  <conditionalFormatting sqref="N77">
    <cfRule type="containsText" dxfId="48" priority="28" operator="containsText" text="Max">
      <formula>NOT(ISERROR(SEARCH("Max",N77)))</formula>
    </cfRule>
    <cfRule type="containsText" dxfId="47" priority="29" operator="containsText" text="Min">
      <formula>NOT(ISERROR(SEARCH("Min",N77)))</formula>
    </cfRule>
    <cfRule type="containsText" dxfId="46" priority="30" operator="containsText" text="Specify ">
      <formula>NOT(ISERROR(SEARCH("Specify ",N77)))</formula>
    </cfRule>
  </conditionalFormatting>
  <conditionalFormatting sqref="G79 I79">
    <cfRule type="containsText" dxfId="45" priority="25" operator="containsText" text="Max">
      <formula>NOT(ISERROR(SEARCH("Max",G79)))</formula>
    </cfRule>
    <cfRule type="containsText" dxfId="44" priority="26" operator="containsText" text="Min">
      <formula>NOT(ISERROR(SEARCH("Min",G79)))</formula>
    </cfRule>
    <cfRule type="containsText" dxfId="43" priority="27" operator="containsText" text="Specify ">
      <formula>NOT(ISERROR(SEARCH("Specify ",G79)))</formula>
    </cfRule>
  </conditionalFormatting>
  <conditionalFormatting sqref="H79">
    <cfRule type="containsText" dxfId="42" priority="22" operator="containsText" text="Max">
      <formula>NOT(ISERROR(SEARCH("Max",H79)))</formula>
    </cfRule>
    <cfRule type="containsText" dxfId="41" priority="23" operator="containsText" text="Min">
      <formula>NOT(ISERROR(SEARCH("Min",H79)))</formula>
    </cfRule>
    <cfRule type="containsText" dxfId="40" priority="24" operator="containsText" text="Specify ">
      <formula>NOT(ISERROR(SEARCH("Specify ",H79)))</formula>
    </cfRule>
  </conditionalFormatting>
  <conditionalFormatting sqref="J79 L79">
    <cfRule type="containsText" dxfId="39" priority="19" operator="containsText" text="Max">
      <formula>NOT(ISERROR(SEARCH("Max",J79)))</formula>
    </cfRule>
    <cfRule type="containsText" dxfId="38" priority="20" operator="containsText" text="Min">
      <formula>NOT(ISERROR(SEARCH("Min",J79)))</formula>
    </cfRule>
    <cfRule type="containsText" dxfId="37" priority="21" operator="containsText" text="Specify ">
      <formula>NOT(ISERROR(SEARCH("Specify ",J79)))</formula>
    </cfRule>
  </conditionalFormatting>
  <conditionalFormatting sqref="K79">
    <cfRule type="containsText" dxfId="36" priority="16" operator="containsText" text="Max">
      <formula>NOT(ISERROR(SEARCH("Max",K79)))</formula>
    </cfRule>
    <cfRule type="containsText" dxfId="35" priority="17" operator="containsText" text="Min">
      <formula>NOT(ISERROR(SEARCH("Min",K79)))</formula>
    </cfRule>
    <cfRule type="containsText" dxfId="34" priority="18" operator="containsText" text="Specify ">
      <formula>NOT(ISERROR(SEARCH("Specify ",K79)))</formula>
    </cfRule>
  </conditionalFormatting>
  <conditionalFormatting sqref="M79 O79">
    <cfRule type="containsText" dxfId="33" priority="13" operator="containsText" text="Max">
      <formula>NOT(ISERROR(SEARCH("Max",M79)))</formula>
    </cfRule>
    <cfRule type="containsText" dxfId="32" priority="14" operator="containsText" text="Min">
      <formula>NOT(ISERROR(SEARCH("Min",M79)))</formula>
    </cfRule>
    <cfRule type="containsText" dxfId="31" priority="15" operator="containsText" text="Specify ">
      <formula>NOT(ISERROR(SEARCH("Specify ",M79)))</formula>
    </cfRule>
  </conditionalFormatting>
  <conditionalFormatting sqref="N79">
    <cfRule type="containsText" dxfId="30" priority="10" operator="containsText" text="Max">
      <formula>NOT(ISERROR(SEARCH("Max",N79)))</formula>
    </cfRule>
    <cfRule type="containsText" dxfId="29" priority="11" operator="containsText" text="Min">
      <formula>NOT(ISERROR(SEARCH("Min",N79)))</formula>
    </cfRule>
    <cfRule type="containsText" dxfId="28" priority="12" operator="containsText" text="Specify ">
      <formula>NOT(ISERROR(SEARCH("Specify ",N79)))</formula>
    </cfRule>
  </conditionalFormatting>
  <conditionalFormatting sqref="Q5:S6">
    <cfRule type="containsText" dxfId="27" priority="9" operator="containsText" text="DD-MM-YYYY">
      <formula>NOT(ISERROR(SEARCH("DD-MM-YYYY",Q5)))</formula>
    </cfRule>
  </conditionalFormatting>
  <conditionalFormatting sqref="Q4:S4">
    <cfRule type="containsText" dxfId="26" priority="8" operator="containsText" text="Specify technology option name here">
      <formula>NOT(ISERROR(SEARCH("Specify technology option name here",Q4)))</formula>
    </cfRule>
  </conditionalFormatting>
  <conditionalFormatting sqref="B89">
    <cfRule type="containsText" dxfId="25" priority="7" operator="containsText" text="Specify data sources and references here">
      <formula>NOT(ISERROR(SEARCH("Specify data sources and references here",B89)))</formula>
    </cfRule>
  </conditionalFormatting>
  <conditionalFormatting sqref="B90">
    <cfRule type="containsText" dxfId="24" priority="6" operator="containsText" text="Specify data sources and references here">
      <formula>NOT(ISERROR(SEARCH("Specify data sources and references here",B90)))</formula>
    </cfRule>
  </conditionalFormatting>
  <conditionalFormatting sqref="C82:C88 C91:C92">
    <cfRule type="containsText" dxfId="23" priority="5" operator="containsText" text="Specify data sources and references here">
      <formula>NOT(ISERROR(SEARCH("Specify data sources and references here",C82)))</formula>
    </cfRule>
  </conditionalFormatting>
  <conditionalFormatting sqref="C89">
    <cfRule type="containsText" dxfId="22" priority="4" operator="containsText" text="Specify data sources and references here">
      <formula>NOT(ISERROR(SEARCH("Specify data sources and references here",C89)))</formula>
    </cfRule>
  </conditionalFormatting>
  <conditionalFormatting sqref="C90">
    <cfRule type="containsText" dxfId="21" priority="3" operator="containsText" text="Specify data sources and references here">
      <formula>NOT(ISERROR(SEARCH("Specify data sources and references here",C90)))</formula>
    </cfRule>
  </conditionalFormatting>
  <conditionalFormatting sqref="E34">
    <cfRule type="containsText" dxfId="20" priority="2" operator="containsText" text="Please select 'Functional Unit' above">
      <formula>NOT(ISERROR(SEARCH("Please select 'Functional Unit' above",E34)))</formula>
    </cfRule>
  </conditionalFormatting>
  <conditionalFormatting sqref="E36">
    <cfRule type="containsText" dxfId="19" priority="1" operator="containsText" text="Please select 'Functional Unit' above">
      <formula>NOT(ISERROR(SEARCH("Please select 'Functional Unit' above",E36)))</formula>
    </cfRule>
  </conditionalFormatting>
  <pageMargins left="0.7" right="0.7" top="0.75" bottom="0.75" header="0.3" footer="0.3"/>
  <pageSetup paperSize="9" scale="4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EE1BD-0202-42D8-86D2-86D03AAF1A01}">
  <sheetPr>
    <pageSetUpPr fitToPage="1"/>
  </sheetPr>
  <dimension ref="A1:Z84"/>
  <sheetViews>
    <sheetView zoomScale="80" zoomScaleNormal="80" workbookViewId="0">
      <pane ySplit="1" topLeftCell="A2" activePane="bottomLeft" state="frozen"/>
      <selection activeCell="D45" sqref="D46:U46"/>
      <selection pane="bottomLeft" activeCell="D45" sqref="D46:U46"/>
    </sheetView>
  </sheetViews>
  <sheetFormatPr defaultColWidth="9" defaultRowHeight="15.75" x14ac:dyDescent="0.25"/>
  <cols>
    <col min="1" max="1" width="10.25" style="9" bestFit="1" customWidth="1"/>
    <col min="2" max="2" width="24" style="2" bestFit="1" customWidth="1"/>
    <col min="3" max="3" width="10.25" style="2" bestFit="1" customWidth="1"/>
    <col min="4" max="6" width="18.375" style="2" customWidth="1"/>
    <col min="7" max="7" width="10.25" style="2" bestFit="1" customWidth="1"/>
    <col min="8" max="8" width="13.875" style="2" bestFit="1" customWidth="1"/>
    <col min="9" max="9" width="10.25" style="2" bestFit="1" customWidth="1"/>
    <col min="10" max="11" width="10.25" style="2" customWidth="1"/>
    <col min="12" max="12" width="25.75" style="2" customWidth="1"/>
    <col min="13" max="13" width="10.25" style="2" bestFit="1" customWidth="1"/>
    <col min="14" max="14" width="19.375" style="2" bestFit="1" customWidth="1"/>
    <col min="15" max="15" width="10.25" style="2" bestFit="1" customWidth="1"/>
    <col min="16" max="16" width="14" style="2" customWidth="1"/>
    <col min="17" max="17" width="10.25" style="2" bestFit="1" customWidth="1"/>
    <col min="18" max="18" width="13.125" style="2" bestFit="1" customWidth="1"/>
    <col min="19" max="19" width="10.25" style="2" bestFit="1" customWidth="1"/>
    <col min="20" max="20" width="14.5" style="2" bestFit="1" customWidth="1"/>
    <col min="21" max="25" width="9" style="2"/>
    <col min="26" max="26" width="9" style="2" hidden="1" customWidth="1"/>
    <col min="27" max="16384" width="9" style="2"/>
  </cols>
  <sheetData>
    <row r="1" spans="1:26" x14ac:dyDescent="0.25">
      <c r="A1" s="19"/>
      <c r="B1" s="19" t="s">
        <v>242</v>
      </c>
      <c r="C1" s="9"/>
      <c r="D1" s="19" t="s">
        <v>243</v>
      </c>
      <c r="E1" s="19"/>
      <c r="F1" s="19" t="s">
        <v>244</v>
      </c>
      <c r="G1" s="19"/>
      <c r="H1" s="19" t="s">
        <v>245</v>
      </c>
      <c r="I1" s="9"/>
      <c r="J1" s="19" t="s">
        <v>246</v>
      </c>
      <c r="K1" s="9"/>
      <c r="L1" s="19" t="s">
        <v>247</v>
      </c>
      <c r="M1" s="19"/>
      <c r="N1" s="19" t="s">
        <v>248</v>
      </c>
      <c r="O1" s="19"/>
      <c r="P1" s="19" t="s">
        <v>249</v>
      </c>
      <c r="Q1" s="19"/>
      <c r="R1" s="19" t="s">
        <v>250</v>
      </c>
      <c r="S1" s="19"/>
      <c r="T1" s="19" t="s">
        <v>251</v>
      </c>
    </row>
    <row r="2" spans="1:26" hidden="1" x14ac:dyDescent="0.25">
      <c r="A2" s="19"/>
      <c r="B2" s="19"/>
      <c r="C2" s="9"/>
      <c r="D2" s="19"/>
      <c r="E2" s="19"/>
      <c r="F2" s="19"/>
      <c r="G2" s="19"/>
      <c r="H2" s="19"/>
      <c r="I2" s="9"/>
      <c r="J2" s="9"/>
      <c r="K2" s="9"/>
      <c r="L2" s="21" t="s">
        <v>213</v>
      </c>
      <c r="M2" s="19"/>
      <c r="N2" s="19"/>
      <c r="O2" s="19"/>
      <c r="P2" s="19"/>
      <c r="Q2" s="19"/>
      <c r="R2" s="19"/>
      <c r="S2" s="19"/>
      <c r="T2" s="19"/>
      <c r="Z2" s="61" t="s">
        <v>184</v>
      </c>
    </row>
    <row r="3" spans="1:26" hidden="1" x14ac:dyDescent="0.25">
      <c r="A3" s="21"/>
      <c r="B3" s="21" t="s">
        <v>184</v>
      </c>
      <c r="C3" s="9"/>
      <c r="D3" s="21" t="s">
        <v>184</v>
      </c>
      <c r="E3" s="21"/>
      <c r="F3" s="21" t="s">
        <v>184</v>
      </c>
      <c r="G3" s="21"/>
      <c r="H3" s="21" t="s">
        <v>184</v>
      </c>
      <c r="I3" s="21"/>
      <c r="J3" s="21" t="s">
        <v>208</v>
      </c>
      <c r="K3" s="21"/>
      <c r="L3" s="21" t="s">
        <v>184</v>
      </c>
      <c r="M3" s="21"/>
      <c r="N3" s="21" t="s">
        <v>184</v>
      </c>
      <c r="O3" s="20"/>
      <c r="P3" s="21" t="s">
        <v>184</v>
      </c>
      <c r="Q3" s="21"/>
      <c r="R3" s="21" t="s">
        <v>184</v>
      </c>
      <c r="S3" s="21"/>
      <c r="T3" s="21" t="s">
        <v>184</v>
      </c>
      <c r="Z3" s="2" t="s">
        <v>252</v>
      </c>
    </row>
    <row r="4" spans="1:26" x14ac:dyDescent="0.25">
      <c r="B4" s="9" t="s">
        <v>253</v>
      </c>
      <c r="C4" s="9"/>
      <c r="D4" s="9" t="s">
        <v>254</v>
      </c>
      <c r="E4" s="9"/>
      <c r="F4" s="9" t="s">
        <v>400</v>
      </c>
      <c r="G4" s="9"/>
      <c r="H4" s="9" t="s">
        <v>255</v>
      </c>
      <c r="I4" s="9"/>
      <c r="J4" s="9" t="s">
        <v>256</v>
      </c>
      <c r="K4" s="9"/>
      <c r="L4" s="9" t="s">
        <v>257</v>
      </c>
      <c r="M4" s="9"/>
      <c r="N4" s="43" t="s">
        <v>150</v>
      </c>
      <c r="O4" s="20"/>
      <c r="P4" s="40"/>
      <c r="Q4" s="9"/>
      <c r="R4" s="9" t="s">
        <v>258</v>
      </c>
      <c r="S4" s="9"/>
      <c r="T4" s="9" t="s">
        <v>138</v>
      </c>
      <c r="Z4" s="2" t="s">
        <v>259</v>
      </c>
    </row>
    <row r="5" spans="1:26" x14ac:dyDescent="0.25">
      <c r="B5" s="9" t="s">
        <v>260</v>
      </c>
      <c r="C5" s="9"/>
      <c r="D5" s="9" t="s">
        <v>261</v>
      </c>
      <c r="E5" s="9"/>
      <c r="F5" s="2" t="s">
        <v>262</v>
      </c>
      <c r="G5" s="9"/>
      <c r="H5" s="9" t="s">
        <v>263</v>
      </c>
      <c r="I5" s="9"/>
      <c r="J5" s="9" t="s">
        <v>150</v>
      </c>
      <c r="K5" s="9"/>
      <c r="L5" s="2" t="s">
        <v>264</v>
      </c>
      <c r="M5" s="20" t="s">
        <v>265</v>
      </c>
      <c r="N5" s="40"/>
      <c r="O5" s="20" t="s">
        <v>265</v>
      </c>
      <c r="P5" s="9"/>
      <c r="Q5" s="9"/>
      <c r="R5" s="9" t="s">
        <v>266</v>
      </c>
      <c r="S5" s="9"/>
      <c r="T5" s="9" t="s">
        <v>140</v>
      </c>
    </row>
    <row r="6" spans="1:26" x14ac:dyDescent="0.25">
      <c r="B6" s="9" t="s">
        <v>267</v>
      </c>
      <c r="C6" s="9"/>
      <c r="D6" s="9" t="s">
        <v>268</v>
      </c>
      <c r="E6" s="9"/>
      <c r="F6" s="9" t="s">
        <v>138</v>
      </c>
      <c r="G6" s="9"/>
      <c r="H6" s="9" t="s">
        <v>269</v>
      </c>
      <c r="I6" s="9"/>
      <c r="J6" s="9" t="s">
        <v>270</v>
      </c>
      <c r="K6" s="9"/>
      <c r="L6" s="2" t="s">
        <v>271</v>
      </c>
      <c r="M6" s="20" t="s">
        <v>265</v>
      </c>
      <c r="N6" s="40"/>
      <c r="O6" s="20" t="s">
        <v>265</v>
      </c>
      <c r="P6" s="9"/>
      <c r="Q6" s="9"/>
      <c r="R6" s="9" t="s">
        <v>272</v>
      </c>
      <c r="S6" s="9"/>
      <c r="T6" s="9" t="s">
        <v>273</v>
      </c>
      <c r="Z6" s="2" t="s">
        <v>184</v>
      </c>
    </row>
    <row r="7" spans="1:26" x14ac:dyDescent="0.25">
      <c r="B7" s="9" t="s">
        <v>274</v>
      </c>
      <c r="C7" s="9"/>
      <c r="D7" s="9" t="s">
        <v>275</v>
      </c>
      <c r="E7" s="9"/>
      <c r="F7" s="9" t="s">
        <v>140</v>
      </c>
      <c r="G7" s="9"/>
      <c r="H7" s="9" t="s">
        <v>276</v>
      </c>
      <c r="I7" s="9"/>
      <c r="J7" s="9"/>
      <c r="K7" s="9"/>
      <c r="L7" s="2" t="s">
        <v>277</v>
      </c>
      <c r="M7" s="20" t="s">
        <v>265</v>
      </c>
      <c r="N7" s="40"/>
      <c r="O7" s="20" t="s">
        <v>265</v>
      </c>
      <c r="P7" s="9"/>
      <c r="Q7" s="9"/>
      <c r="R7" s="9" t="s">
        <v>278</v>
      </c>
      <c r="S7" s="20" t="s">
        <v>265</v>
      </c>
      <c r="T7" s="9"/>
      <c r="Z7" s="2" t="s">
        <v>279</v>
      </c>
    </row>
    <row r="8" spans="1:26" x14ac:dyDescent="0.25">
      <c r="B8" s="9" t="s">
        <v>280</v>
      </c>
      <c r="C8" s="9"/>
      <c r="D8" s="9" t="s">
        <v>281</v>
      </c>
      <c r="E8" s="9"/>
      <c r="F8" s="9" t="s">
        <v>142</v>
      </c>
      <c r="G8" s="9"/>
      <c r="H8" s="9" t="s">
        <v>282</v>
      </c>
      <c r="I8" s="9"/>
      <c r="J8" s="9"/>
      <c r="K8" s="9"/>
      <c r="L8" s="2" t="s">
        <v>283</v>
      </c>
      <c r="M8" s="20" t="s">
        <v>265</v>
      </c>
      <c r="N8" s="9"/>
      <c r="O8" s="20" t="s">
        <v>265</v>
      </c>
      <c r="P8" s="9"/>
      <c r="Q8" s="9"/>
      <c r="R8" s="9" t="s">
        <v>284</v>
      </c>
      <c r="S8" s="20" t="s">
        <v>265</v>
      </c>
      <c r="T8" s="9"/>
      <c r="Z8" s="2" t="s">
        <v>285</v>
      </c>
    </row>
    <row r="9" spans="1:26" x14ac:dyDescent="0.25">
      <c r="B9" s="2" t="s">
        <v>286</v>
      </c>
      <c r="C9" s="20"/>
      <c r="D9" s="9" t="s">
        <v>287</v>
      </c>
      <c r="E9" s="9"/>
      <c r="F9" s="9" t="s">
        <v>144</v>
      </c>
      <c r="G9" s="9"/>
      <c r="H9" s="9" t="s">
        <v>288</v>
      </c>
      <c r="I9" s="9"/>
      <c r="J9" s="9"/>
      <c r="K9" s="9"/>
      <c r="L9" s="9" t="s">
        <v>289</v>
      </c>
      <c r="M9" s="20" t="s">
        <v>265</v>
      </c>
      <c r="N9" s="9"/>
      <c r="O9" s="20" t="s">
        <v>265</v>
      </c>
      <c r="P9" s="9"/>
      <c r="Q9" s="9"/>
      <c r="R9" s="9" t="s">
        <v>290</v>
      </c>
      <c r="S9" s="20" t="s">
        <v>265</v>
      </c>
      <c r="T9" s="9"/>
    </row>
    <row r="10" spans="1:26" x14ac:dyDescent="0.25">
      <c r="B10" s="9" t="s">
        <v>291</v>
      </c>
      <c r="C10" s="20"/>
      <c r="D10" s="9" t="s">
        <v>292</v>
      </c>
      <c r="E10" s="9"/>
      <c r="F10" s="9" t="s">
        <v>146</v>
      </c>
      <c r="G10" s="9"/>
      <c r="H10" s="9" t="s">
        <v>293</v>
      </c>
      <c r="I10" s="9"/>
      <c r="J10" s="9"/>
      <c r="K10" s="9"/>
      <c r="L10" s="9" t="s">
        <v>294</v>
      </c>
      <c r="N10" s="9"/>
      <c r="O10" s="20" t="s">
        <v>265</v>
      </c>
      <c r="P10" s="9"/>
      <c r="Q10" s="9"/>
      <c r="R10" s="9" t="s">
        <v>295</v>
      </c>
      <c r="S10" s="20" t="s">
        <v>265</v>
      </c>
      <c r="T10" s="9"/>
      <c r="Z10" s="61" t="s">
        <v>196</v>
      </c>
    </row>
    <row r="11" spans="1:26" x14ac:dyDescent="0.25">
      <c r="B11" s="9" t="s">
        <v>296</v>
      </c>
      <c r="C11" s="20"/>
      <c r="D11" s="9" t="s">
        <v>297</v>
      </c>
      <c r="E11" s="9"/>
      <c r="F11" s="9" t="s">
        <v>148</v>
      </c>
      <c r="G11" s="20" t="s">
        <v>265</v>
      </c>
      <c r="H11" s="9"/>
      <c r="I11" s="9"/>
      <c r="J11" s="9"/>
      <c r="K11" s="9"/>
      <c r="L11" s="9" t="s">
        <v>298</v>
      </c>
      <c r="N11" s="9"/>
      <c r="O11" s="20" t="s">
        <v>265</v>
      </c>
      <c r="P11" s="9"/>
      <c r="Q11" s="9"/>
      <c r="R11" s="9" t="s">
        <v>299</v>
      </c>
      <c r="S11" s="20" t="s">
        <v>265</v>
      </c>
      <c r="T11" s="9"/>
      <c r="Z11" s="2" t="s">
        <v>300</v>
      </c>
    </row>
    <row r="12" spans="1:26" x14ac:dyDescent="0.25">
      <c r="B12" s="9" t="s">
        <v>301</v>
      </c>
      <c r="C12" s="20"/>
      <c r="D12" s="9" t="s">
        <v>302</v>
      </c>
      <c r="F12" s="9" t="s">
        <v>150</v>
      </c>
      <c r="G12" s="20" t="s">
        <v>265</v>
      </c>
      <c r="H12" s="9"/>
      <c r="I12" s="9"/>
      <c r="J12" s="9"/>
      <c r="K12" s="9"/>
      <c r="L12" s="9" t="s">
        <v>387</v>
      </c>
      <c r="M12" s="9"/>
      <c r="N12" s="9"/>
      <c r="O12" s="20" t="s">
        <v>265</v>
      </c>
      <c r="P12" s="9"/>
      <c r="Q12" s="9"/>
      <c r="R12" s="9" t="s">
        <v>303</v>
      </c>
      <c r="S12" s="9"/>
      <c r="T12" s="9"/>
      <c r="Z12" s="2" t="s">
        <v>304</v>
      </c>
    </row>
    <row r="13" spans="1:26" x14ac:dyDescent="0.25">
      <c r="B13" s="9" t="s">
        <v>305</v>
      </c>
      <c r="C13" s="20" t="s">
        <v>265</v>
      </c>
      <c r="D13" s="9"/>
      <c r="E13" s="20"/>
      <c r="F13" s="9" t="s">
        <v>306</v>
      </c>
      <c r="G13" s="20" t="s">
        <v>265</v>
      </c>
      <c r="H13" s="9"/>
      <c r="I13" s="9"/>
      <c r="J13" s="9"/>
      <c r="K13" s="9"/>
      <c r="L13" s="2" t="s">
        <v>307</v>
      </c>
      <c r="M13" s="9"/>
      <c r="N13" s="9"/>
      <c r="O13" s="20" t="s">
        <v>265</v>
      </c>
      <c r="P13" s="9"/>
      <c r="Q13" s="9"/>
      <c r="R13" s="9" t="s">
        <v>308</v>
      </c>
      <c r="S13" s="9"/>
      <c r="T13" s="9"/>
      <c r="Z13" s="2" t="s">
        <v>309</v>
      </c>
    </row>
    <row r="14" spans="1:26" x14ac:dyDescent="0.25">
      <c r="B14" s="9" t="s">
        <v>310</v>
      </c>
      <c r="C14" s="20" t="s">
        <v>265</v>
      </c>
      <c r="D14" s="9"/>
      <c r="E14" s="20" t="s">
        <v>265</v>
      </c>
      <c r="F14" s="9"/>
      <c r="G14" s="20" t="s">
        <v>265</v>
      </c>
      <c r="H14" s="9"/>
      <c r="I14" s="9"/>
      <c r="J14" s="9"/>
      <c r="K14" s="9"/>
      <c r="L14" s="43" t="s">
        <v>311</v>
      </c>
      <c r="M14" s="9"/>
      <c r="N14" s="9"/>
      <c r="O14" s="9"/>
      <c r="P14" s="9"/>
      <c r="Q14" s="20" t="s">
        <v>265</v>
      </c>
      <c r="S14" s="9"/>
      <c r="T14" s="9"/>
    </row>
    <row r="15" spans="1:26" x14ac:dyDescent="0.25">
      <c r="B15" s="9" t="s">
        <v>312</v>
      </c>
      <c r="C15" s="20" t="s">
        <v>265</v>
      </c>
      <c r="D15" s="9"/>
      <c r="E15" s="20" t="s">
        <v>265</v>
      </c>
      <c r="F15" s="9"/>
      <c r="G15" s="20" t="s">
        <v>265</v>
      </c>
      <c r="H15" s="9"/>
      <c r="I15" s="9"/>
      <c r="J15" s="9"/>
      <c r="K15" s="9"/>
      <c r="L15" s="43" t="s">
        <v>313</v>
      </c>
      <c r="M15" s="9"/>
      <c r="N15" s="9"/>
      <c r="O15" s="9"/>
      <c r="P15" s="9"/>
      <c r="Q15" s="20" t="s">
        <v>265</v>
      </c>
      <c r="R15" s="9"/>
      <c r="S15" s="9"/>
      <c r="T15" s="9"/>
      <c r="Z15" s="2" t="s">
        <v>204</v>
      </c>
    </row>
    <row r="16" spans="1:26" x14ac:dyDescent="0.25">
      <c r="B16" s="9" t="s">
        <v>314</v>
      </c>
      <c r="C16" s="20" t="s">
        <v>265</v>
      </c>
      <c r="D16" s="9"/>
      <c r="E16" s="20" t="s">
        <v>265</v>
      </c>
      <c r="F16" s="9"/>
      <c r="H16" s="9"/>
      <c r="I16" s="9"/>
      <c r="J16" s="9"/>
      <c r="K16" s="9"/>
      <c r="L16" s="43" t="s">
        <v>315</v>
      </c>
      <c r="M16" s="9"/>
      <c r="N16" s="9"/>
      <c r="O16" s="9"/>
      <c r="P16" s="9"/>
      <c r="Q16" s="20" t="s">
        <v>265</v>
      </c>
      <c r="R16" s="9"/>
      <c r="S16" s="9"/>
      <c r="T16" s="9"/>
      <c r="Z16" s="2" t="s">
        <v>316</v>
      </c>
    </row>
    <row r="17" spans="1:20" x14ac:dyDescent="0.25">
      <c r="B17" s="9" t="s">
        <v>317</v>
      </c>
      <c r="C17" s="20" t="s">
        <v>265</v>
      </c>
      <c r="D17" s="9"/>
      <c r="E17" s="20" t="s">
        <v>265</v>
      </c>
      <c r="F17" s="9"/>
      <c r="H17" s="9"/>
      <c r="I17" s="9"/>
      <c r="J17" s="9"/>
      <c r="K17" s="9"/>
      <c r="L17" s="114" t="s">
        <v>318</v>
      </c>
      <c r="M17" s="9"/>
      <c r="N17" s="9"/>
      <c r="O17" s="9"/>
      <c r="P17" s="9"/>
      <c r="Q17" s="20" t="s">
        <v>265</v>
      </c>
      <c r="R17" s="9"/>
      <c r="S17" s="9"/>
      <c r="T17" s="9"/>
    </row>
    <row r="18" spans="1:20" x14ac:dyDescent="0.25">
      <c r="B18" s="9" t="s">
        <v>319</v>
      </c>
      <c r="C18" s="9"/>
      <c r="D18" s="9"/>
      <c r="E18" s="20" t="s">
        <v>265</v>
      </c>
      <c r="F18" s="9"/>
      <c r="G18" s="9"/>
      <c r="H18" s="9"/>
      <c r="I18" s="9"/>
      <c r="J18" s="9"/>
      <c r="K18" s="9"/>
      <c r="L18" s="9" t="s">
        <v>320</v>
      </c>
      <c r="M18" s="9"/>
      <c r="N18" s="9"/>
      <c r="O18" s="9"/>
      <c r="P18" s="9"/>
      <c r="Q18" s="20" t="s">
        <v>265</v>
      </c>
      <c r="R18" s="9"/>
      <c r="S18" s="9"/>
      <c r="T18" s="9"/>
    </row>
    <row r="19" spans="1:20" x14ac:dyDescent="0.25">
      <c r="B19" s="9" t="s">
        <v>321</v>
      </c>
      <c r="C19" s="9"/>
      <c r="D19" s="9"/>
      <c r="E19" s="9"/>
      <c r="F19" s="9"/>
      <c r="G19" s="9"/>
      <c r="H19" s="9"/>
      <c r="I19" s="9"/>
      <c r="J19" s="9"/>
      <c r="K19" s="9"/>
      <c r="L19" s="2" t="s">
        <v>388</v>
      </c>
      <c r="M19" s="9"/>
      <c r="O19" s="9"/>
      <c r="P19" s="9"/>
      <c r="Q19" s="9"/>
      <c r="R19" s="9"/>
      <c r="S19" s="9"/>
      <c r="T19" s="9"/>
    </row>
    <row r="20" spans="1:20" x14ac:dyDescent="0.25">
      <c r="B20" s="9" t="s">
        <v>322</v>
      </c>
      <c r="C20" s="9"/>
      <c r="D20" s="9"/>
      <c r="E20" s="9"/>
      <c r="F20" s="9"/>
      <c r="G20" s="9"/>
      <c r="H20" s="9"/>
      <c r="I20" s="9"/>
      <c r="J20" s="9"/>
      <c r="K20" s="9"/>
      <c r="L20" s="2" t="s">
        <v>389</v>
      </c>
      <c r="M20" s="9"/>
      <c r="O20" s="9"/>
      <c r="P20" s="9"/>
      <c r="Q20" s="9"/>
      <c r="R20" s="9"/>
      <c r="S20" s="9"/>
      <c r="T20" s="9"/>
    </row>
    <row r="21" spans="1:20" x14ac:dyDescent="0.25">
      <c r="A21" s="2"/>
      <c r="B21" s="9" t="s">
        <v>323</v>
      </c>
      <c r="C21" s="9"/>
      <c r="D21" s="9"/>
      <c r="E21" s="9"/>
      <c r="F21" s="9"/>
      <c r="G21" s="9"/>
      <c r="H21" s="9"/>
      <c r="I21" s="9"/>
      <c r="J21" s="9"/>
      <c r="K21" s="9"/>
      <c r="L21" s="2" t="s">
        <v>324</v>
      </c>
      <c r="M21" s="9"/>
      <c r="O21" s="9"/>
      <c r="P21" s="9"/>
      <c r="Q21" s="9"/>
      <c r="R21" s="9"/>
      <c r="S21" s="9"/>
      <c r="T21" s="9"/>
    </row>
    <row r="22" spans="1:20" x14ac:dyDescent="0.25">
      <c r="A22" s="20"/>
      <c r="B22" s="43" t="s">
        <v>261</v>
      </c>
      <c r="C22" s="9"/>
      <c r="D22" s="9"/>
      <c r="E22" s="9"/>
      <c r="F22" s="9"/>
      <c r="G22" s="9"/>
      <c r="H22" s="9"/>
      <c r="I22" s="9"/>
      <c r="J22" s="9"/>
      <c r="K22" s="9"/>
      <c r="L22" s="2" t="s">
        <v>325</v>
      </c>
      <c r="M22" s="9"/>
      <c r="O22" s="9"/>
      <c r="P22" s="9"/>
      <c r="Q22" s="9"/>
      <c r="R22" s="9"/>
      <c r="S22" s="9"/>
      <c r="T22" s="9"/>
    </row>
    <row r="23" spans="1:20" x14ac:dyDescent="0.25">
      <c r="A23" s="20" t="s">
        <v>265</v>
      </c>
      <c r="B23" s="9"/>
      <c r="C23" s="9"/>
      <c r="D23" s="9"/>
      <c r="E23" s="9"/>
      <c r="F23" s="9"/>
      <c r="G23" s="9"/>
      <c r="H23" s="9"/>
      <c r="I23" s="9"/>
      <c r="J23" s="9"/>
      <c r="K23" s="9"/>
      <c r="L23" s="9" t="s">
        <v>326</v>
      </c>
      <c r="M23" s="9"/>
      <c r="O23" s="9"/>
      <c r="P23" s="9"/>
      <c r="Q23" s="9"/>
      <c r="R23" s="9"/>
      <c r="S23" s="9"/>
      <c r="T23" s="9"/>
    </row>
    <row r="24" spans="1:20" x14ac:dyDescent="0.25">
      <c r="A24" s="20" t="s">
        <v>265</v>
      </c>
      <c r="B24" s="9"/>
      <c r="C24" s="9"/>
      <c r="D24" s="9"/>
      <c r="E24" s="9"/>
      <c r="F24" s="9"/>
      <c r="G24" s="9"/>
      <c r="H24" s="9"/>
      <c r="I24" s="9"/>
      <c r="J24" s="9"/>
      <c r="K24" s="9"/>
      <c r="L24" s="9" t="s">
        <v>327</v>
      </c>
      <c r="M24" s="9"/>
      <c r="O24" s="9"/>
      <c r="P24" s="9"/>
      <c r="Q24" s="9"/>
      <c r="R24" s="9"/>
      <c r="S24" s="9"/>
      <c r="T24" s="9"/>
    </row>
    <row r="25" spans="1:20" x14ac:dyDescent="0.25">
      <c r="A25" s="20" t="s">
        <v>265</v>
      </c>
      <c r="B25" s="9"/>
      <c r="C25" s="9"/>
      <c r="D25" s="9"/>
      <c r="E25" s="9"/>
      <c r="F25" s="9"/>
      <c r="G25" s="9"/>
      <c r="H25" s="9"/>
      <c r="I25" s="9"/>
      <c r="J25" s="9"/>
      <c r="K25" s="9"/>
      <c r="L25" s="9" t="s">
        <v>328</v>
      </c>
      <c r="M25" s="9"/>
      <c r="O25" s="9"/>
      <c r="P25" s="9"/>
      <c r="Q25" s="9"/>
      <c r="R25" s="9"/>
      <c r="S25" s="9"/>
      <c r="T25" s="9"/>
    </row>
    <row r="26" spans="1:20" x14ac:dyDescent="0.25">
      <c r="A26" s="20" t="s">
        <v>265</v>
      </c>
      <c r="B26" s="9"/>
      <c r="C26" s="9"/>
      <c r="D26" s="9"/>
      <c r="E26" s="9"/>
      <c r="F26" s="9"/>
      <c r="G26" s="9"/>
      <c r="H26" s="9"/>
      <c r="I26" s="9"/>
      <c r="J26" s="9"/>
      <c r="K26" s="9"/>
      <c r="L26" s="9" t="s">
        <v>329</v>
      </c>
      <c r="M26" s="9"/>
      <c r="O26" s="9"/>
      <c r="P26" s="9"/>
      <c r="Q26" s="9"/>
      <c r="R26" s="9"/>
      <c r="S26" s="9"/>
      <c r="T26" s="9"/>
    </row>
    <row r="27" spans="1:20" x14ac:dyDescent="0.25">
      <c r="A27" s="20" t="s">
        <v>265</v>
      </c>
      <c r="B27" s="9"/>
      <c r="C27" s="9"/>
      <c r="D27" s="9"/>
      <c r="E27" s="9"/>
      <c r="F27" s="9"/>
      <c r="G27" s="9"/>
      <c r="H27" s="9"/>
      <c r="I27" s="9"/>
      <c r="J27" s="9"/>
      <c r="K27" s="9"/>
      <c r="L27" s="9" t="s">
        <v>330</v>
      </c>
      <c r="M27" s="9"/>
      <c r="O27" s="9"/>
      <c r="P27" s="9"/>
      <c r="Q27" s="9"/>
      <c r="R27" s="9"/>
      <c r="S27" s="9"/>
      <c r="T27" s="9"/>
    </row>
    <row r="28" spans="1:20" x14ac:dyDescent="0.25">
      <c r="B28" s="9"/>
      <c r="C28" s="9"/>
      <c r="D28" s="9"/>
      <c r="E28" s="9"/>
      <c r="F28" s="9"/>
      <c r="G28" s="9"/>
      <c r="H28" s="9"/>
      <c r="I28" s="9"/>
      <c r="J28" s="9"/>
      <c r="K28" s="9"/>
      <c r="L28" s="9" t="s">
        <v>331</v>
      </c>
      <c r="M28" s="9"/>
      <c r="O28" s="9"/>
      <c r="P28" s="9"/>
      <c r="Q28" s="9"/>
      <c r="R28" s="9"/>
      <c r="S28" s="9"/>
      <c r="T28" s="9"/>
    </row>
    <row r="29" spans="1:20" x14ac:dyDescent="0.25">
      <c r="B29" s="9"/>
      <c r="C29" s="9"/>
      <c r="D29" s="9"/>
      <c r="E29" s="9"/>
      <c r="F29" s="9"/>
      <c r="G29" s="9"/>
      <c r="H29" s="9"/>
      <c r="I29" s="9"/>
      <c r="J29" s="9"/>
      <c r="K29" s="9"/>
      <c r="L29" s="9" t="s">
        <v>332</v>
      </c>
      <c r="M29" s="9"/>
      <c r="O29" s="9"/>
      <c r="P29" s="9"/>
      <c r="Q29" s="9"/>
      <c r="R29" s="9"/>
      <c r="S29" s="9"/>
      <c r="T29" s="9"/>
    </row>
    <row r="30" spans="1:20" x14ac:dyDescent="0.25">
      <c r="B30" s="9"/>
      <c r="C30" s="9"/>
      <c r="D30" s="9"/>
      <c r="E30" s="9"/>
      <c r="F30" s="9"/>
      <c r="G30" s="9"/>
      <c r="H30" s="9"/>
      <c r="I30" s="9"/>
      <c r="J30" s="9"/>
      <c r="K30" s="9"/>
      <c r="L30" s="9" t="s">
        <v>333</v>
      </c>
      <c r="M30" s="9"/>
      <c r="O30" s="9"/>
      <c r="P30" s="9"/>
      <c r="Q30" s="9"/>
      <c r="R30" s="9"/>
      <c r="S30" s="9"/>
      <c r="T30" s="9"/>
    </row>
    <row r="31" spans="1:20" x14ac:dyDescent="0.25">
      <c r="B31" s="9"/>
      <c r="C31" s="9"/>
      <c r="D31" s="9"/>
      <c r="E31" s="9"/>
      <c r="F31" s="9"/>
      <c r="G31" s="9"/>
      <c r="H31" s="9"/>
      <c r="I31" s="9"/>
      <c r="J31" s="9"/>
      <c r="K31" s="9"/>
      <c r="L31" s="9" t="s">
        <v>334</v>
      </c>
      <c r="M31" s="9"/>
      <c r="O31" s="9"/>
      <c r="P31" s="9"/>
      <c r="Q31" s="9"/>
      <c r="R31" s="9"/>
      <c r="S31" s="9"/>
      <c r="T31" s="9"/>
    </row>
    <row r="32" spans="1:20" x14ac:dyDescent="0.25">
      <c r="B32" s="9"/>
      <c r="C32" s="9"/>
      <c r="D32" s="9"/>
      <c r="E32" s="9"/>
      <c r="F32" s="9"/>
      <c r="G32" s="9"/>
      <c r="H32" s="9"/>
      <c r="I32" s="9"/>
      <c r="J32" s="9"/>
      <c r="K32" s="9"/>
      <c r="L32" s="9" t="s">
        <v>335</v>
      </c>
      <c r="M32" s="9"/>
      <c r="O32" s="9"/>
      <c r="P32" s="9"/>
      <c r="Q32" s="9"/>
      <c r="R32" s="9"/>
      <c r="S32" s="9"/>
      <c r="T32" s="9"/>
    </row>
    <row r="33" spans="2:20" x14ac:dyDescent="0.25">
      <c r="B33" s="9"/>
      <c r="C33" s="9"/>
      <c r="D33" s="9"/>
      <c r="E33" s="9"/>
      <c r="F33" s="9"/>
      <c r="G33" s="9"/>
      <c r="H33" s="9"/>
      <c r="I33" s="9"/>
      <c r="J33" s="9"/>
      <c r="K33" s="9"/>
      <c r="L33" s="9" t="s">
        <v>336</v>
      </c>
      <c r="M33" s="9"/>
      <c r="O33" s="9"/>
      <c r="P33" s="9"/>
      <c r="Q33" s="9"/>
      <c r="R33" s="9"/>
      <c r="S33" s="9"/>
      <c r="T33" s="9"/>
    </row>
    <row r="34" spans="2:20" x14ac:dyDescent="0.25">
      <c r="B34" s="9"/>
      <c r="C34" s="9"/>
      <c r="D34" s="9"/>
      <c r="E34" s="9"/>
      <c r="F34" s="9"/>
      <c r="G34" s="9"/>
      <c r="H34" s="9"/>
      <c r="I34" s="9"/>
      <c r="J34" s="9"/>
      <c r="K34" s="9"/>
      <c r="L34" s="9" t="s">
        <v>337</v>
      </c>
      <c r="M34" s="9"/>
      <c r="O34" s="9"/>
      <c r="P34" s="9"/>
      <c r="Q34" s="9"/>
      <c r="R34" s="9"/>
      <c r="S34" s="9"/>
      <c r="T34" s="9"/>
    </row>
    <row r="35" spans="2:20" x14ac:dyDescent="0.25">
      <c r="B35" s="9"/>
      <c r="C35" s="9"/>
      <c r="D35" s="9"/>
      <c r="E35" s="9"/>
      <c r="F35" s="9"/>
      <c r="G35" s="9"/>
      <c r="H35" s="9"/>
      <c r="I35" s="9"/>
      <c r="J35" s="9"/>
      <c r="K35" s="9"/>
      <c r="L35" s="9" t="s">
        <v>338</v>
      </c>
      <c r="M35" s="9"/>
      <c r="O35" s="9"/>
      <c r="P35" s="9"/>
      <c r="Q35" s="9"/>
      <c r="R35" s="9"/>
      <c r="S35" s="9"/>
      <c r="T35" s="9"/>
    </row>
    <row r="36" spans="2:20" x14ac:dyDescent="0.25">
      <c r="B36" s="9"/>
      <c r="C36" s="9"/>
      <c r="D36" s="9"/>
      <c r="E36" s="9"/>
      <c r="F36" s="9"/>
      <c r="G36" s="9"/>
      <c r="H36" s="9"/>
      <c r="I36" s="9"/>
      <c r="J36" s="9"/>
      <c r="K36" s="9"/>
      <c r="L36" s="9" t="s">
        <v>339</v>
      </c>
      <c r="M36" s="9"/>
      <c r="O36" s="9"/>
      <c r="P36" s="9"/>
      <c r="Q36" s="9"/>
      <c r="R36" s="9"/>
      <c r="S36" s="9"/>
      <c r="T36" s="9"/>
    </row>
    <row r="37" spans="2:20" x14ac:dyDescent="0.25">
      <c r="B37" s="9"/>
      <c r="C37" s="9"/>
      <c r="D37" s="9"/>
      <c r="E37" s="9"/>
      <c r="F37" s="9"/>
      <c r="G37" s="9"/>
      <c r="H37" s="9"/>
      <c r="I37" s="9"/>
      <c r="J37" s="9"/>
      <c r="K37" s="9"/>
      <c r="L37" s="9" t="s">
        <v>340</v>
      </c>
      <c r="M37" s="9"/>
      <c r="O37" s="9"/>
      <c r="P37" s="9"/>
      <c r="Q37" s="9"/>
      <c r="R37" s="9"/>
      <c r="S37" s="9"/>
      <c r="T37" s="9"/>
    </row>
    <row r="38" spans="2:20" x14ac:dyDescent="0.25">
      <c r="B38" s="9"/>
      <c r="C38" s="9"/>
      <c r="D38" s="9"/>
      <c r="E38" s="9"/>
      <c r="F38" s="9"/>
      <c r="G38" s="9"/>
      <c r="H38" s="9"/>
      <c r="I38" s="9"/>
      <c r="J38" s="9"/>
      <c r="K38" s="9"/>
      <c r="L38" s="9" t="s">
        <v>286</v>
      </c>
      <c r="M38" s="9"/>
      <c r="O38" s="9"/>
      <c r="P38" s="9"/>
      <c r="Q38" s="9"/>
      <c r="R38" s="9"/>
      <c r="S38" s="9"/>
      <c r="T38" s="9"/>
    </row>
    <row r="39" spans="2:20" x14ac:dyDescent="0.25">
      <c r="B39" s="9"/>
      <c r="C39" s="9"/>
      <c r="D39" s="9"/>
      <c r="E39" s="9"/>
      <c r="F39" s="9"/>
      <c r="G39" s="9"/>
      <c r="H39" s="9"/>
      <c r="I39" s="9"/>
      <c r="J39" s="9"/>
      <c r="K39" s="9"/>
      <c r="L39" s="9" t="s">
        <v>341</v>
      </c>
      <c r="M39" s="9"/>
      <c r="O39" s="9"/>
      <c r="P39" s="9"/>
      <c r="Q39" s="9"/>
      <c r="R39" s="9"/>
      <c r="S39" s="9"/>
      <c r="T39" s="9"/>
    </row>
    <row r="40" spans="2:20" x14ac:dyDescent="0.25">
      <c r="B40" s="9"/>
      <c r="C40" s="9"/>
      <c r="D40" s="9"/>
      <c r="E40" s="9"/>
      <c r="F40" s="9"/>
      <c r="G40" s="9"/>
      <c r="H40" s="9"/>
      <c r="I40" s="9"/>
      <c r="J40" s="9"/>
      <c r="K40" s="9"/>
      <c r="L40" s="9" t="s">
        <v>342</v>
      </c>
      <c r="M40" s="9"/>
      <c r="O40" s="9"/>
      <c r="P40" s="9"/>
      <c r="Q40" s="9"/>
      <c r="R40" s="9"/>
      <c r="S40" s="9"/>
      <c r="T40" s="9"/>
    </row>
    <row r="41" spans="2:20" x14ac:dyDescent="0.25">
      <c r="B41" s="9"/>
      <c r="C41" s="9"/>
      <c r="D41" s="9"/>
      <c r="E41" s="9"/>
      <c r="F41" s="9"/>
      <c r="G41" s="9"/>
      <c r="H41" s="9"/>
      <c r="I41" s="9"/>
      <c r="J41" s="9"/>
      <c r="K41" s="9"/>
      <c r="L41" s="9" t="s">
        <v>343</v>
      </c>
      <c r="M41" s="9"/>
      <c r="O41" s="9"/>
      <c r="P41" s="9"/>
      <c r="Q41" s="9"/>
      <c r="R41" s="9"/>
      <c r="S41" s="9"/>
      <c r="T41" s="9"/>
    </row>
    <row r="42" spans="2:20" x14ac:dyDescent="0.25">
      <c r="B42" s="9"/>
      <c r="C42" s="9"/>
      <c r="D42" s="9"/>
      <c r="E42" s="9"/>
      <c r="F42" s="9"/>
      <c r="G42" s="9"/>
      <c r="H42" s="9"/>
      <c r="I42" s="9"/>
      <c r="J42" s="9"/>
      <c r="K42" s="9"/>
      <c r="L42" s="9" t="s">
        <v>344</v>
      </c>
      <c r="M42" s="9"/>
      <c r="O42" s="9"/>
      <c r="P42" s="9"/>
      <c r="Q42" s="9"/>
      <c r="R42" s="9"/>
      <c r="S42" s="9"/>
      <c r="T42" s="9"/>
    </row>
    <row r="43" spans="2:20" x14ac:dyDescent="0.25">
      <c r="B43" s="9"/>
      <c r="C43" s="9"/>
      <c r="D43" s="9"/>
      <c r="E43" s="9"/>
      <c r="F43" s="9"/>
      <c r="G43" s="9"/>
      <c r="H43" s="9"/>
      <c r="I43" s="9"/>
      <c r="J43" s="9"/>
      <c r="K43" s="9"/>
      <c r="L43" s="9" t="s">
        <v>345</v>
      </c>
      <c r="M43" s="9"/>
      <c r="O43" s="9"/>
      <c r="P43" s="9"/>
      <c r="Q43" s="9"/>
      <c r="R43" s="9"/>
      <c r="S43" s="9"/>
      <c r="T43" s="9"/>
    </row>
    <row r="44" spans="2:20" x14ac:dyDescent="0.25">
      <c r="B44" s="9"/>
      <c r="C44" s="9"/>
      <c r="D44" s="9"/>
      <c r="E44" s="9"/>
      <c r="F44" s="9"/>
      <c r="G44" s="9"/>
      <c r="H44" s="9"/>
      <c r="L44" s="9" t="s">
        <v>346</v>
      </c>
      <c r="M44" s="9"/>
      <c r="O44" s="9"/>
      <c r="P44" s="9"/>
      <c r="Q44" s="9"/>
      <c r="R44" s="9"/>
      <c r="S44" s="9"/>
      <c r="T44" s="9"/>
    </row>
    <row r="45" spans="2:20" x14ac:dyDescent="0.25">
      <c r="B45" s="9"/>
      <c r="C45" s="9"/>
      <c r="D45" s="9"/>
      <c r="E45" s="9"/>
      <c r="F45" s="9"/>
      <c r="G45" s="9"/>
      <c r="H45" s="9"/>
      <c r="L45" s="9" t="s">
        <v>347</v>
      </c>
      <c r="M45" s="40"/>
      <c r="O45" s="9"/>
      <c r="P45" s="9"/>
      <c r="Q45" s="9"/>
      <c r="R45" s="9"/>
      <c r="S45" s="9"/>
      <c r="T45" s="9"/>
    </row>
    <row r="46" spans="2:20" x14ac:dyDescent="0.25">
      <c r="B46" s="9"/>
      <c r="C46" s="9"/>
      <c r="D46" s="9"/>
      <c r="E46" s="9"/>
      <c r="F46" s="9"/>
      <c r="G46" s="9"/>
      <c r="H46" s="9"/>
      <c r="L46" s="2" t="s">
        <v>348</v>
      </c>
      <c r="M46" s="40"/>
      <c r="O46" s="9"/>
      <c r="P46" s="9"/>
      <c r="Q46" s="9"/>
      <c r="R46" s="9"/>
      <c r="S46" s="9"/>
      <c r="T46" s="9"/>
    </row>
    <row r="47" spans="2:20" x14ac:dyDescent="0.25">
      <c r="B47" s="9"/>
      <c r="C47" s="9"/>
      <c r="D47" s="9"/>
      <c r="E47" s="9"/>
      <c r="F47" s="9"/>
      <c r="G47" s="9"/>
      <c r="H47" s="9"/>
      <c r="L47" s="114" t="s">
        <v>349</v>
      </c>
      <c r="M47" s="40"/>
      <c r="O47" s="9"/>
      <c r="P47" s="9"/>
      <c r="Q47" s="9"/>
      <c r="R47" s="9"/>
      <c r="S47" s="9"/>
      <c r="T47" s="9"/>
    </row>
    <row r="48" spans="2:20" x14ac:dyDescent="0.25">
      <c r="B48" s="9"/>
      <c r="C48" s="9"/>
      <c r="D48" s="9"/>
      <c r="E48" s="9"/>
      <c r="F48" s="9"/>
      <c r="G48" s="9"/>
      <c r="H48" s="9"/>
      <c r="L48" s="43" t="s">
        <v>350</v>
      </c>
      <c r="M48" s="40"/>
      <c r="O48" s="9"/>
      <c r="P48" s="9"/>
      <c r="Q48" s="9"/>
      <c r="R48" s="9"/>
      <c r="S48" s="9"/>
      <c r="T48" s="9"/>
    </row>
    <row r="49" spans="2:21" x14ac:dyDescent="0.25">
      <c r="B49" s="9"/>
      <c r="C49" s="9"/>
      <c r="D49" s="9"/>
      <c r="E49" s="9"/>
      <c r="F49" s="9"/>
      <c r="G49" s="9"/>
      <c r="H49" s="9"/>
      <c r="L49" s="43" t="s">
        <v>351</v>
      </c>
      <c r="M49" s="9"/>
      <c r="O49" s="9"/>
      <c r="P49" s="9"/>
      <c r="Q49" s="9"/>
      <c r="R49" s="9"/>
      <c r="S49" s="9"/>
      <c r="T49" s="9"/>
    </row>
    <row r="50" spans="2:21" x14ac:dyDescent="0.25">
      <c r="B50" s="9"/>
      <c r="H50" s="9"/>
      <c r="I50" s="9"/>
      <c r="J50" s="9"/>
      <c r="K50" s="9"/>
      <c r="L50" s="43" t="s">
        <v>352</v>
      </c>
      <c r="M50" s="9"/>
      <c r="O50" s="9"/>
      <c r="P50" s="9"/>
      <c r="Q50" s="9"/>
      <c r="R50" s="9"/>
      <c r="S50" s="9"/>
      <c r="T50" s="9"/>
      <c r="U50" s="9"/>
    </row>
    <row r="51" spans="2:21" x14ac:dyDescent="0.25">
      <c r="B51" s="9"/>
      <c r="H51" s="9"/>
      <c r="L51" s="2" t="s">
        <v>353</v>
      </c>
      <c r="M51" s="9"/>
      <c r="O51" s="9"/>
      <c r="P51" s="9"/>
      <c r="Q51" s="9"/>
      <c r="R51" s="9"/>
      <c r="S51" s="9"/>
      <c r="T51" s="9"/>
      <c r="U51" s="9"/>
    </row>
    <row r="52" spans="2:21" x14ac:dyDescent="0.25">
      <c r="B52" s="9"/>
      <c r="H52" s="9"/>
      <c r="L52" s="9" t="s">
        <v>354</v>
      </c>
      <c r="M52" s="9"/>
      <c r="O52" s="9"/>
      <c r="P52" s="9"/>
      <c r="Q52" s="9"/>
      <c r="R52" s="9"/>
      <c r="S52" s="9"/>
      <c r="T52" s="9"/>
      <c r="U52" s="9"/>
    </row>
    <row r="53" spans="2:21" x14ac:dyDescent="0.25">
      <c r="B53" s="9"/>
      <c r="H53" s="9"/>
      <c r="L53" s="9" t="s">
        <v>355</v>
      </c>
      <c r="M53" s="9"/>
      <c r="O53" s="9"/>
      <c r="P53" s="9"/>
      <c r="Q53" s="9"/>
      <c r="R53" s="9"/>
      <c r="S53" s="9"/>
      <c r="T53" s="9"/>
      <c r="U53" s="9"/>
    </row>
    <row r="54" spans="2:21" x14ac:dyDescent="0.25">
      <c r="B54" s="9"/>
      <c r="H54" s="9"/>
      <c r="L54" s="9" t="s">
        <v>356</v>
      </c>
      <c r="M54" s="9"/>
      <c r="O54" s="9"/>
      <c r="P54" s="9"/>
      <c r="Q54" s="9"/>
      <c r="R54" s="9"/>
      <c r="S54" s="9"/>
      <c r="T54" s="9"/>
      <c r="U54" s="9"/>
    </row>
    <row r="55" spans="2:21" x14ac:dyDescent="0.25">
      <c r="B55" s="9"/>
      <c r="H55" s="9"/>
      <c r="J55" s="20"/>
      <c r="K55" s="20"/>
      <c r="L55" s="43" t="s">
        <v>357</v>
      </c>
      <c r="M55" s="9"/>
      <c r="O55" s="9"/>
      <c r="P55" s="9"/>
      <c r="Q55" s="9"/>
      <c r="R55" s="9"/>
      <c r="S55" s="9"/>
      <c r="T55" s="9"/>
      <c r="U55" s="9"/>
    </row>
    <row r="56" spans="2:21" x14ac:dyDescent="0.25">
      <c r="B56" s="9"/>
      <c r="H56" s="9"/>
      <c r="J56" s="20"/>
      <c r="K56" s="20"/>
      <c r="L56" s="114" t="s">
        <v>390</v>
      </c>
      <c r="M56" s="9"/>
      <c r="O56" s="9"/>
      <c r="P56" s="9"/>
      <c r="Q56" s="9"/>
      <c r="R56" s="9"/>
      <c r="S56" s="9"/>
      <c r="T56" s="9"/>
      <c r="U56" s="9"/>
    </row>
    <row r="57" spans="2:21" x14ac:dyDescent="0.25">
      <c r="B57" s="9"/>
      <c r="H57" s="9"/>
      <c r="J57" s="20"/>
      <c r="K57" s="20"/>
      <c r="L57" s="43" t="s">
        <v>358</v>
      </c>
      <c r="M57" s="9"/>
      <c r="O57" s="9"/>
      <c r="P57" s="9"/>
      <c r="Q57" s="9"/>
      <c r="R57" s="9"/>
      <c r="S57" s="9"/>
      <c r="T57" s="9"/>
      <c r="U57" s="9"/>
    </row>
    <row r="58" spans="2:21" x14ac:dyDescent="0.25">
      <c r="B58" s="9"/>
      <c r="H58" s="9"/>
      <c r="J58" s="20"/>
      <c r="K58" s="20"/>
      <c r="L58" s="43" t="s">
        <v>359</v>
      </c>
      <c r="M58" s="9"/>
      <c r="O58" s="9"/>
      <c r="P58" s="9"/>
      <c r="Q58" s="9"/>
      <c r="R58" s="9"/>
      <c r="S58" s="9"/>
      <c r="T58" s="9"/>
      <c r="U58" s="9"/>
    </row>
    <row r="59" spans="2:21" x14ac:dyDescent="0.25">
      <c r="B59" s="9"/>
      <c r="H59" s="9"/>
      <c r="J59" s="20"/>
      <c r="K59" s="20"/>
      <c r="L59" s="43" t="s">
        <v>360</v>
      </c>
      <c r="M59" s="9"/>
      <c r="O59" s="9"/>
      <c r="P59" s="9"/>
      <c r="Q59" s="9"/>
      <c r="R59" s="9"/>
      <c r="S59" s="9"/>
      <c r="T59" s="9"/>
      <c r="U59" s="9"/>
    </row>
    <row r="60" spans="2:21" x14ac:dyDescent="0.25">
      <c r="B60" s="9"/>
      <c r="H60" s="9"/>
      <c r="I60" s="20"/>
      <c r="J60" s="20"/>
      <c r="K60" s="20"/>
      <c r="L60" s="43" t="s">
        <v>361</v>
      </c>
      <c r="M60" s="9"/>
      <c r="O60" s="9"/>
      <c r="P60" s="9"/>
      <c r="Q60" s="9"/>
      <c r="R60" s="9"/>
      <c r="S60" s="9"/>
      <c r="T60" s="9"/>
      <c r="U60" s="9"/>
    </row>
    <row r="61" spans="2:21" x14ac:dyDescent="0.25">
      <c r="B61" s="9"/>
      <c r="H61" s="9"/>
      <c r="I61" s="20"/>
      <c r="J61" s="20"/>
      <c r="K61" s="20"/>
      <c r="L61" s="43" t="s">
        <v>362</v>
      </c>
      <c r="M61" s="9"/>
      <c r="O61" s="9"/>
      <c r="P61" s="9"/>
      <c r="Q61" s="9"/>
      <c r="R61" s="9"/>
      <c r="S61" s="9"/>
      <c r="T61" s="9"/>
      <c r="U61" s="9"/>
    </row>
    <row r="62" spans="2:21" x14ac:dyDescent="0.25">
      <c r="B62" s="9"/>
      <c r="H62" s="9"/>
      <c r="I62" s="20"/>
      <c r="J62" s="20"/>
      <c r="K62" s="20"/>
      <c r="L62" s="114" t="s">
        <v>363</v>
      </c>
      <c r="M62" s="9"/>
      <c r="O62" s="9"/>
      <c r="P62" s="9"/>
      <c r="Q62" s="9"/>
      <c r="R62" s="9"/>
      <c r="S62" s="9"/>
      <c r="T62" s="9"/>
      <c r="U62" s="9"/>
    </row>
    <row r="63" spans="2:21" x14ac:dyDescent="0.25">
      <c r="B63" s="9"/>
      <c r="H63" s="9"/>
      <c r="I63" s="20"/>
      <c r="J63" s="20"/>
      <c r="K63" s="20"/>
      <c r="L63" s="114" t="s">
        <v>364</v>
      </c>
      <c r="M63" s="9"/>
      <c r="O63" s="9"/>
      <c r="P63" s="9"/>
      <c r="Q63" s="9"/>
      <c r="R63" s="9"/>
      <c r="S63" s="9"/>
      <c r="T63" s="9"/>
      <c r="U63" s="9"/>
    </row>
    <row r="64" spans="2:21" x14ac:dyDescent="0.25">
      <c r="B64" s="9"/>
      <c r="H64" s="9"/>
      <c r="I64" s="20"/>
      <c r="J64" s="20"/>
      <c r="K64" s="20"/>
      <c r="L64" s="114" t="s">
        <v>365</v>
      </c>
      <c r="M64" s="9"/>
      <c r="O64" s="9"/>
      <c r="P64" s="9"/>
      <c r="Q64" s="9"/>
      <c r="R64" s="9"/>
      <c r="S64" s="9"/>
      <c r="T64" s="9"/>
      <c r="U64" s="9"/>
    </row>
    <row r="65" spans="9:12" x14ac:dyDescent="0.25">
      <c r="I65" s="20"/>
      <c r="J65" s="20"/>
      <c r="K65" s="20"/>
      <c r="L65" s="43" t="s">
        <v>366</v>
      </c>
    </row>
    <row r="66" spans="9:12" x14ac:dyDescent="0.25">
      <c r="I66" s="20"/>
      <c r="J66" s="20"/>
      <c r="K66" s="20"/>
      <c r="L66" s="43" t="s">
        <v>367</v>
      </c>
    </row>
    <row r="67" spans="9:12" x14ac:dyDescent="0.25">
      <c r="I67" s="20"/>
      <c r="J67" s="20"/>
      <c r="K67" s="20"/>
      <c r="L67" s="43" t="s">
        <v>368</v>
      </c>
    </row>
    <row r="68" spans="9:12" x14ac:dyDescent="0.25">
      <c r="I68" s="20"/>
      <c r="J68" s="20"/>
      <c r="K68" s="20"/>
      <c r="L68" s="43" t="s">
        <v>391</v>
      </c>
    </row>
    <row r="69" spans="9:12" x14ac:dyDescent="0.25">
      <c r="L69" s="43" t="s">
        <v>393</v>
      </c>
    </row>
    <row r="70" spans="9:12" x14ac:dyDescent="0.25">
      <c r="L70" s="43" t="s">
        <v>392</v>
      </c>
    </row>
    <row r="71" spans="9:12" x14ac:dyDescent="0.25">
      <c r="K71" s="20" t="s">
        <v>265</v>
      </c>
      <c r="L71" s="114"/>
    </row>
    <row r="72" spans="9:12" x14ac:dyDescent="0.25">
      <c r="K72" s="20" t="s">
        <v>265</v>
      </c>
      <c r="L72" s="43"/>
    </row>
    <row r="73" spans="9:12" x14ac:dyDescent="0.25">
      <c r="K73" s="20" t="s">
        <v>265</v>
      </c>
      <c r="L73" s="43"/>
    </row>
    <row r="74" spans="9:12" x14ac:dyDescent="0.25">
      <c r="K74" s="20" t="s">
        <v>265</v>
      </c>
      <c r="L74" s="43"/>
    </row>
    <row r="75" spans="9:12" x14ac:dyDescent="0.25">
      <c r="K75" s="20"/>
      <c r="L75" s="114"/>
    </row>
    <row r="84" spans="12:12" x14ac:dyDescent="0.25">
      <c r="L84" s="60"/>
    </row>
  </sheetData>
  <sortState xmlns:xlrd2="http://schemas.microsoft.com/office/spreadsheetml/2017/richdata2" ref="L55:L68">
    <sortCondition ref="L55"/>
  </sortState>
  <conditionalFormatting sqref="L10">
    <cfRule type="duplicateValues" dxfId="18" priority="17"/>
  </conditionalFormatting>
  <conditionalFormatting sqref="L55">
    <cfRule type="duplicateValues" dxfId="17" priority="15"/>
  </conditionalFormatting>
  <conditionalFormatting sqref="L55">
    <cfRule type="duplicateValues" dxfId="16" priority="16"/>
  </conditionalFormatting>
  <conditionalFormatting sqref="L56">
    <cfRule type="duplicateValues" dxfId="15" priority="13"/>
  </conditionalFormatting>
  <conditionalFormatting sqref="L56">
    <cfRule type="duplicateValues" dxfId="14" priority="14"/>
  </conditionalFormatting>
  <conditionalFormatting sqref="L57">
    <cfRule type="duplicateValues" dxfId="13" priority="11"/>
  </conditionalFormatting>
  <conditionalFormatting sqref="L57">
    <cfRule type="duplicateValues" dxfId="12" priority="12"/>
  </conditionalFormatting>
  <conditionalFormatting sqref="L62:L63">
    <cfRule type="duplicateValues" dxfId="11" priority="9"/>
  </conditionalFormatting>
  <conditionalFormatting sqref="L62:L63">
    <cfRule type="duplicateValues" dxfId="10" priority="10"/>
  </conditionalFormatting>
  <conditionalFormatting sqref="L64">
    <cfRule type="duplicateValues" dxfId="9" priority="7"/>
  </conditionalFormatting>
  <conditionalFormatting sqref="L64">
    <cfRule type="duplicateValues" dxfId="8" priority="8"/>
  </conditionalFormatting>
  <conditionalFormatting sqref="L66">
    <cfRule type="duplicateValues" dxfId="7" priority="3"/>
  </conditionalFormatting>
  <conditionalFormatting sqref="L66">
    <cfRule type="duplicateValues" dxfId="6" priority="4"/>
  </conditionalFormatting>
  <conditionalFormatting sqref="L67">
    <cfRule type="duplicateValues" dxfId="5" priority="1"/>
  </conditionalFormatting>
  <conditionalFormatting sqref="L67">
    <cfRule type="duplicateValues" dxfId="4" priority="2"/>
  </conditionalFormatting>
  <conditionalFormatting sqref="L94:L1048576 L1:L3 L72:L92 L68:L70">
    <cfRule type="duplicateValues" dxfId="3" priority="755"/>
  </conditionalFormatting>
  <conditionalFormatting sqref="L4:L54 L72:L74 L68:L70">
    <cfRule type="duplicateValues" dxfId="2" priority="760"/>
  </conditionalFormatting>
  <conditionalFormatting sqref="L65">
    <cfRule type="duplicateValues" dxfId="1" priority="764"/>
  </conditionalFormatting>
  <pageMargins left="0.7" right="0.7" top="0.75" bottom="0.75" header="0.3" footer="0.3"/>
  <pageSetup paperSize="9" scale="3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4EAA2-05C4-4CEC-B0BD-1C6392795518}">
  <dimension ref="A5:Y212"/>
  <sheetViews>
    <sheetView topLeftCell="A142" zoomScaleNormal="100" workbookViewId="0">
      <selection activeCell="D45" sqref="D46:U46"/>
    </sheetView>
  </sheetViews>
  <sheetFormatPr defaultRowHeight="15.75" x14ac:dyDescent="0.25"/>
  <cols>
    <col min="3" max="3" width="12.5" customWidth="1"/>
    <col min="4" max="4" width="13.5" customWidth="1"/>
    <col min="5" max="5" width="8.75" bestFit="1" customWidth="1"/>
    <col min="6" max="6" width="10.25" bestFit="1" customWidth="1"/>
    <col min="7" max="7" width="13.125" customWidth="1"/>
    <col min="8" max="8" width="10.25" bestFit="1" customWidth="1"/>
    <col min="9" max="9" width="12.125" bestFit="1" customWidth="1"/>
    <col min="10" max="10" width="13.125" customWidth="1"/>
    <col min="11" max="11" width="12.125" bestFit="1" customWidth="1"/>
  </cols>
  <sheetData>
    <row r="5" spans="3:12" x14ac:dyDescent="0.25">
      <c r="C5" s="2"/>
      <c r="D5" s="216"/>
      <c r="E5" s="155" t="s">
        <v>429</v>
      </c>
      <c r="F5" s="157"/>
      <c r="G5" s="202" t="s">
        <v>430</v>
      </c>
      <c r="H5" s="155" t="s">
        <v>431</v>
      </c>
      <c r="I5" s="157"/>
      <c r="J5" s="216" t="s">
        <v>432</v>
      </c>
      <c r="K5" s="155"/>
      <c r="L5" s="157" t="s">
        <v>395</v>
      </c>
    </row>
    <row r="6" spans="3:12" x14ac:dyDescent="0.25">
      <c r="C6" s="2"/>
      <c r="D6" s="217" t="s">
        <v>414</v>
      </c>
      <c r="E6" s="217" t="s">
        <v>422</v>
      </c>
      <c r="F6" s="217" t="s">
        <v>415</v>
      </c>
      <c r="G6" s="218"/>
      <c r="H6" s="217" t="s">
        <v>414</v>
      </c>
      <c r="I6" s="217" t="s">
        <v>415</v>
      </c>
      <c r="J6" s="217" t="s">
        <v>414</v>
      </c>
      <c r="K6" s="217" t="s">
        <v>422</v>
      </c>
      <c r="L6" s="217" t="s">
        <v>415</v>
      </c>
    </row>
    <row r="7" spans="3:12" x14ac:dyDescent="0.25">
      <c r="C7" s="219" t="s">
        <v>433</v>
      </c>
      <c r="D7" s="219"/>
      <c r="E7" s="219">
        <v>14000000</v>
      </c>
      <c r="F7" s="219"/>
      <c r="G7" s="219">
        <v>15000</v>
      </c>
      <c r="H7" s="220">
        <v>-7.0000000000000007E-2</v>
      </c>
      <c r="I7" s="220">
        <v>0.14000000000000001</v>
      </c>
      <c r="J7" s="219">
        <f>(1+H7)*$K$7</f>
        <v>868</v>
      </c>
      <c r="K7" s="221">
        <f>E7/G7</f>
        <v>933.33333333333337</v>
      </c>
      <c r="L7" s="219">
        <f>(1+I7)*$K$7</f>
        <v>1064.0000000000002</v>
      </c>
    </row>
    <row r="8" spans="3:12" x14ac:dyDescent="0.25">
      <c r="C8" s="219" t="s">
        <v>434</v>
      </c>
      <c r="D8" s="219">
        <v>5100000</v>
      </c>
      <c r="E8" s="219"/>
      <c r="F8" s="219">
        <v>10000000</v>
      </c>
      <c r="G8" s="219">
        <v>15000</v>
      </c>
      <c r="H8" s="219"/>
      <c r="I8" s="219"/>
      <c r="J8" s="219">
        <f>D8/$G$8</f>
        <v>340</v>
      </c>
      <c r="K8" s="221">
        <f>AVERAGE(J8,L8)</f>
        <v>503.33333333333331</v>
      </c>
      <c r="L8" s="221">
        <f>F8/$G$8</f>
        <v>666.66666666666663</v>
      </c>
    </row>
    <row r="9" spans="3:12" x14ac:dyDescent="0.25">
      <c r="C9" s="219" t="s">
        <v>435</v>
      </c>
      <c r="D9" s="219"/>
      <c r="E9" s="219">
        <v>40000000</v>
      </c>
      <c r="F9" s="219"/>
      <c r="G9" s="219">
        <f>67*15000</f>
        <v>1005000</v>
      </c>
      <c r="H9" s="219"/>
      <c r="I9" s="219"/>
      <c r="J9" s="221">
        <f>K9</f>
        <v>39.800995024875618</v>
      </c>
      <c r="K9" s="221">
        <f>E9/G9</f>
        <v>39.800995024875618</v>
      </c>
      <c r="L9" s="221">
        <f>K9</f>
        <v>39.800995024875618</v>
      </c>
    </row>
    <row r="10" spans="3:12" x14ac:dyDescent="0.25">
      <c r="C10" s="219" t="s">
        <v>436</v>
      </c>
      <c r="D10" s="219"/>
      <c r="E10" s="219">
        <v>100000000</v>
      </c>
      <c r="F10" s="219"/>
      <c r="G10" s="219">
        <v>1000000</v>
      </c>
      <c r="H10" s="219"/>
      <c r="I10" s="219"/>
      <c r="J10" s="221">
        <f>K10</f>
        <v>100</v>
      </c>
      <c r="K10" s="221">
        <f>E10/G10</f>
        <v>100</v>
      </c>
      <c r="L10" s="221">
        <f>K10</f>
        <v>100</v>
      </c>
    </row>
    <row r="11" spans="3:12" x14ac:dyDescent="0.25">
      <c r="C11" s="219" t="s">
        <v>437</v>
      </c>
      <c r="D11" s="219">
        <v>148000000</v>
      </c>
      <c r="E11" s="219"/>
      <c r="F11" s="219">
        <v>175000000</v>
      </c>
      <c r="G11" s="219">
        <v>1000000</v>
      </c>
      <c r="H11" s="219"/>
      <c r="I11" s="219"/>
      <c r="J11" s="221">
        <f>D11/G11</f>
        <v>148</v>
      </c>
      <c r="K11" s="221">
        <f>AVERAGE(J11,L11)</f>
        <v>161.5</v>
      </c>
      <c r="L11" s="221">
        <f>F11/G11</f>
        <v>175</v>
      </c>
    </row>
    <row r="12" spans="3:12" x14ac:dyDescent="0.25">
      <c r="C12" s="219" t="s">
        <v>438</v>
      </c>
      <c r="D12" s="222" t="s">
        <v>439</v>
      </c>
      <c r="E12" s="222" t="s">
        <v>439</v>
      </c>
      <c r="F12" s="222" t="s">
        <v>439</v>
      </c>
      <c r="G12" s="219"/>
      <c r="H12" s="219"/>
      <c r="I12" s="219"/>
      <c r="J12" s="219">
        <v>0</v>
      </c>
      <c r="K12" s="219">
        <v>0</v>
      </c>
      <c r="L12" s="219">
        <v>0</v>
      </c>
    </row>
    <row r="13" spans="3:12" x14ac:dyDescent="0.25">
      <c r="C13" s="223" t="s">
        <v>440</v>
      </c>
      <c r="D13" s="223"/>
      <c r="E13" s="223"/>
      <c r="F13" s="223"/>
      <c r="G13" s="223"/>
      <c r="H13" s="223"/>
      <c r="I13" s="223"/>
      <c r="J13" s="224">
        <f>SUM(J7:J12)</f>
        <v>1495.8009950248756</v>
      </c>
      <c r="K13" s="224">
        <f>SUM(K7:K12)</f>
        <v>1737.9676616915424</v>
      </c>
      <c r="L13" s="224">
        <f>SUM(L7:L12)</f>
        <v>2045.4676616915426</v>
      </c>
    </row>
    <row r="14" spans="3:12" x14ac:dyDescent="0.25">
      <c r="C14" s="2"/>
      <c r="D14" s="2"/>
      <c r="E14" s="2"/>
      <c r="F14" s="2"/>
      <c r="G14" s="2"/>
      <c r="H14" s="2"/>
      <c r="I14" s="2"/>
      <c r="J14" s="2"/>
      <c r="K14" s="2"/>
      <c r="L14" s="2"/>
    </row>
    <row r="15" spans="3:12" x14ac:dyDescent="0.25">
      <c r="C15" s="219" t="s">
        <v>441</v>
      </c>
      <c r="D15" s="219">
        <v>45200000</v>
      </c>
      <c r="E15" s="219"/>
      <c r="F15" s="219">
        <v>46800000</v>
      </c>
      <c r="G15" s="219">
        <v>1000000</v>
      </c>
      <c r="H15" s="219"/>
      <c r="I15" s="219"/>
      <c r="J15" s="225">
        <f>D15/G15</f>
        <v>45.2</v>
      </c>
      <c r="K15" s="221">
        <f>AVERAGE(J15,L15)</f>
        <v>46</v>
      </c>
      <c r="L15" s="225">
        <f>F15/G15</f>
        <v>46.8</v>
      </c>
    </row>
    <row r="19" spans="2:3" x14ac:dyDescent="0.25">
      <c r="C19" t="s">
        <v>442</v>
      </c>
    </row>
    <row r="21" spans="2:3" x14ac:dyDescent="0.25">
      <c r="C21" s="226" t="s">
        <v>443</v>
      </c>
    </row>
    <row r="22" spans="2:3" x14ac:dyDescent="0.25">
      <c r="C22" t="s">
        <v>444</v>
      </c>
    </row>
    <row r="24" spans="2:3" x14ac:dyDescent="0.25">
      <c r="C24" t="s">
        <v>445</v>
      </c>
    </row>
    <row r="25" spans="2:3" x14ac:dyDescent="0.25">
      <c r="C25" t="s">
        <v>446</v>
      </c>
    </row>
    <row r="27" spans="2:3" x14ac:dyDescent="0.25">
      <c r="C27" s="183" t="s">
        <v>447</v>
      </c>
    </row>
    <row r="28" spans="2:3" x14ac:dyDescent="0.25">
      <c r="C28" t="s">
        <v>550</v>
      </c>
    </row>
    <row r="29" spans="2:3" x14ac:dyDescent="0.25">
      <c r="C29" s="183" t="s">
        <v>549</v>
      </c>
    </row>
    <row r="31" spans="2:3" x14ac:dyDescent="0.25">
      <c r="B31" s="138" t="s">
        <v>475</v>
      </c>
    </row>
    <row r="33" spans="2:10" x14ac:dyDescent="0.25">
      <c r="B33" t="s">
        <v>448</v>
      </c>
      <c r="C33" s="228" t="s">
        <v>468</v>
      </c>
      <c r="D33" s="229"/>
      <c r="E33" s="230"/>
      <c r="G33" s="231" t="s">
        <v>416</v>
      </c>
    </row>
    <row r="34" spans="2:10" x14ac:dyDescent="0.25">
      <c r="B34" t="s">
        <v>453</v>
      </c>
      <c r="C34" s="231" t="s">
        <v>414</v>
      </c>
      <c r="D34" s="231" t="s">
        <v>469</v>
      </c>
      <c r="E34" s="231" t="s">
        <v>415</v>
      </c>
      <c r="G34" s="231" t="s">
        <v>470</v>
      </c>
    </row>
    <row r="35" spans="2:10" x14ac:dyDescent="0.25">
      <c r="B35" s="231" t="s">
        <v>456</v>
      </c>
      <c r="C35" s="232">
        <v>1530</v>
      </c>
      <c r="D35" s="232">
        <v>1600</v>
      </c>
      <c r="E35" s="232">
        <v>1730</v>
      </c>
      <c r="G35" s="233">
        <v>45.400000000000006</v>
      </c>
      <c r="H35" t="str">
        <f>CONCATENATE("Area ",B35,": ",G35," EUR/kW/year. ")</f>
        <v xml:space="preserve">Area a: 45.4 EUR/kW/year. </v>
      </c>
      <c r="J35" t="str">
        <f>CONCATENATE("Area ",B35,": ",D35, " EUR/kW (range ",C35," to ",E35," EUR/kW). ")</f>
        <v xml:space="preserve">Area a: 1600 EUR/kW (range 1530 to 1730 EUR/kW). </v>
      </c>
    </row>
    <row r="36" spans="2:10" x14ac:dyDescent="0.25">
      <c r="B36" s="231" t="s">
        <v>457</v>
      </c>
      <c r="C36" s="232">
        <v>1540</v>
      </c>
      <c r="D36" s="232">
        <v>1600</v>
      </c>
      <c r="E36" s="232">
        <v>1730</v>
      </c>
      <c r="G36" s="233">
        <v>45.8</v>
      </c>
      <c r="H36" t="str">
        <f t="shared" ref="H36:H41" si="0">CONCATENATE("Area ",B36,": ",G36," EUR/kW/year. ")</f>
        <v xml:space="preserve">Area b: 45.8 EUR/kW/year. </v>
      </c>
      <c r="J36" t="str">
        <f t="shared" ref="J36:J41" si="1">CONCATENATE("Area ",B36,": ",D36, " EUR/kW (range ",C36," to ",E36," EUR/kW). ")</f>
        <v xml:space="preserve">Area b: 1600 EUR/kW (range 1540 to 1730 EUR/kW). </v>
      </c>
    </row>
    <row r="37" spans="2:10" x14ac:dyDescent="0.25">
      <c r="B37" s="231" t="s">
        <v>458</v>
      </c>
      <c r="C37" s="232">
        <v>1610</v>
      </c>
      <c r="D37" s="232">
        <v>1670</v>
      </c>
      <c r="E37" s="232">
        <v>1800</v>
      </c>
      <c r="G37" s="233">
        <v>46</v>
      </c>
      <c r="H37" t="str">
        <f t="shared" si="0"/>
        <v xml:space="preserve">Area c: 46 EUR/kW/year. </v>
      </c>
      <c r="J37" t="str">
        <f t="shared" si="1"/>
        <v xml:space="preserve">Area c: 1670 EUR/kW (range 1610 to 1800 EUR/kW). </v>
      </c>
    </row>
    <row r="38" spans="2:10" x14ac:dyDescent="0.25">
      <c r="B38" s="231" t="s">
        <v>459</v>
      </c>
      <c r="C38" s="232">
        <v>1610</v>
      </c>
      <c r="D38" s="232">
        <v>1680</v>
      </c>
      <c r="E38" s="232">
        <v>1810</v>
      </c>
      <c r="G38" s="233">
        <v>46.2</v>
      </c>
      <c r="H38" t="str">
        <f t="shared" si="0"/>
        <v xml:space="preserve">Area d: 46.2 EUR/kW/year. </v>
      </c>
      <c r="J38" t="str">
        <f t="shared" si="1"/>
        <v xml:space="preserve">Area d: 1680 EUR/kW (range 1610 to 1810 EUR/kW). </v>
      </c>
    </row>
    <row r="39" spans="2:10" x14ac:dyDescent="0.25">
      <c r="B39" s="231" t="s">
        <v>460</v>
      </c>
      <c r="C39" s="232">
        <v>1820</v>
      </c>
      <c r="D39" s="232">
        <v>1880</v>
      </c>
      <c r="E39" s="232">
        <v>2010</v>
      </c>
      <c r="G39" s="233">
        <v>46.8</v>
      </c>
      <c r="H39" t="str">
        <f t="shared" si="0"/>
        <v xml:space="preserve">Area e: 46.8 EUR/kW/year. </v>
      </c>
      <c r="J39" t="str">
        <f t="shared" si="1"/>
        <v xml:space="preserve">Area e: 1880 EUR/kW (range 1820 to 2010 EUR/kW). </v>
      </c>
    </row>
    <row r="40" spans="2:10" x14ac:dyDescent="0.25">
      <c r="B40" s="231" t="s">
        <v>461</v>
      </c>
      <c r="C40" s="232">
        <v>1820</v>
      </c>
      <c r="D40" s="232">
        <v>1880</v>
      </c>
      <c r="E40" s="232">
        <v>2010</v>
      </c>
      <c r="G40" s="233">
        <v>46.8</v>
      </c>
      <c r="H40" t="str">
        <f t="shared" si="0"/>
        <v xml:space="preserve">Area f: 46.8 EUR/kW/year. </v>
      </c>
      <c r="J40" t="str">
        <f t="shared" si="1"/>
        <v xml:space="preserve">Area f: 1880 EUR/kW (range 1820 to 2010 EUR/kW). </v>
      </c>
    </row>
    <row r="41" spans="2:10" x14ac:dyDescent="0.25">
      <c r="B41" s="231" t="s">
        <v>462</v>
      </c>
      <c r="C41" s="232">
        <v>1600</v>
      </c>
      <c r="D41" s="232">
        <v>1670</v>
      </c>
      <c r="E41" s="232">
        <v>1800</v>
      </c>
      <c r="G41" s="233">
        <v>45.8</v>
      </c>
      <c r="H41" t="str">
        <f t="shared" si="0"/>
        <v xml:space="preserve">Area g: 45.8 EUR/kW/year. </v>
      </c>
      <c r="J41" t="str">
        <f t="shared" si="1"/>
        <v xml:space="preserve">Area g: 1670 EUR/kW (range 1600 to 1800 EUR/kW). </v>
      </c>
    </row>
    <row r="43" spans="2:10" x14ac:dyDescent="0.25">
      <c r="B43" t="s">
        <v>471</v>
      </c>
      <c r="C43" s="234">
        <v>1530</v>
      </c>
      <c r="D43" s="234">
        <v>1711.4285714285713</v>
      </c>
      <c r="E43" s="234">
        <v>2010</v>
      </c>
      <c r="G43" s="182">
        <v>45.400000000000006</v>
      </c>
      <c r="I43">
        <v>4.540000000000001E-2</v>
      </c>
    </row>
    <row r="44" spans="2:10" x14ac:dyDescent="0.25">
      <c r="G44" s="182">
        <v>46.114285714285714</v>
      </c>
      <c r="I44">
        <v>4.6114285714285719E-2</v>
      </c>
    </row>
    <row r="45" spans="2:10" x14ac:dyDescent="0.25">
      <c r="G45" s="182">
        <v>46.8</v>
      </c>
      <c r="I45">
        <v>4.6800000000000001E-2</v>
      </c>
    </row>
    <row r="48" spans="2:10" x14ac:dyDescent="0.25">
      <c r="B48" s="138" t="s">
        <v>476</v>
      </c>
    </row>
    <row r="49" spans="2:8" x14ac:dyDescent="0.25">
      <c r="B49" t="s">
        <v>464</v>
      </c>
      <c r="E49" t="s">
        <v>434</v>
      </c>
      <c r="F49" t="s">
        <v>435</v>
      </c>
      <c r="G49" t="s">
        <v>436</v>
      </c>
      <c r="H49" t="s">
        <v>437</v>
      </c>
    </row>
    <row r="50" spans="2:8" x14ac:dyDescent="0.25">
      <c r="B50" t="s">
        <v>465</v>
      </c>
      <c r="E50" t="s">
        <v>466</v>
      </c>
    </row>
    <row r="51" spans="2:8" x14ac:dyDescent="0.25">
      <c r="B51" t="s">
        <v>414</v>
      </c>
      <c r="C51" t="s">
        <v>422</v>
      </c>
      <c r="D51" t="s">
        <v>415</v>
      </c>
      <c r="F51" t="s">
        <v>422</v>
      </c>
      <c r="G51" t="s">
        <v>422</v>
      </c>
      <c r="H51" t="s">
        <v>422</v>
      </c>
    </row>
    <row r="52" spans="2:8" x14ac:dyDescent="0.25">
      <c r="B52" t="s">
        <v>395</v>
      </c>
      <c r="C52" t="s">
        <v>395</v>
      </c>
      <c r="D52" t="s">
        <v>395</v>
      </c>
      <c r="E52" t="s">
        <v>395</v>
      </c>
      <c r="F52" t="s">
        <v>395</v>
      </c>
      <c r="G52" t="s">
        <v>395</v>
      </c>
      <c r="H52" t="s">
        <v>395</v>
      </c>
    </row>
    <row r="53" spans="2:8" x14ac:dyDescent="0.25">
      <c r="B53" s="231">
        <v>868</v>
      </c>
      <c r="C53" s="231">
        <v>933</v>
      </c>
      <c r="D53" s="231">
        <v>1064.0000000000002</v>
      </c>
      <c r="E53" s="232">
        <v>372.7</v>
      </c>
      <c r="F53" s="231">
        <v>40</v>
      </c>
      <c r="G53" s="231">
        <v>100</v>
      </c>
      <c r="H53" s="232">
        <v>151.375</v>
      </c>
    </row>
    <row r="54" spans="2:8" x14ac:dyDescent="0.25">
      <c r="B54" s="231">
        <v>868</v>
      </c>
      <c r="C54" s="231">
        <v>933</v>
      </c>
      <c r="D54" s="231">
        <v>1064.0000000000002</v>
      </c>
      <c r="E54" s="232">
        <v>372.7</v>
      </c>
      <c r="F54" s="231">
        <v>40</v>
      </c>
      <c r="G54" s="231">
        <v>100</v>
      </c>
      <c r="H54" s="232">
        <v>158.125</v>
      </c>
    </row>
    <row r="55" spans="2:8" x14ac:dyDescent="0.25">
      <c r="B55" s="231">
        <v>868</v>
      </c>
      <c r="C55" s="231">
        <v>933</v>
      </c>
      <c r="D55" s="231">
        <v>1064.0000000000002</v>
      </c>
      <c r="E55" s="232">
        <v>438.1</v>
      </c>
      <c r="F55" s="231">
        <v>40</v>
      </c>
      <c r="G55" s="231">
        <v>100</v>
      </c>
      <c r="H55" s="232">
        <v>161.5</v>
      </c>
    </row>
    <row r="56" spans="2:8" x14ac:dyDescent="0.25">
      <c r="B56" s="231">
        <v>868</v>
      </c>
      <c r="C56" s="231">
        <v>933</v>
      </c>
      <c r="D56" s="231">
        <v>1064.0000000000002</v>
      </c>
      <c r="E56" s="232">
        <v>438.1</v>
      </c>
      <c r="F56" s="231">
        <v>40</v>
      </c>
      <c r="G56" s="231">
        <v>100</v>
      </c>
      <c r="H56" s="232">
        <v>164.875</v>
      </c>
    </row>
    <row r="57" spans="2:8" x14ac:dyDescent="0.25">
      <c r="B57" s="231">
        <v>868</v>
      </c>
      <c r="C57" s="231">
        <v>933</v>
      </c>
      <c r="D57" s="231">
        <v>1064.0000000000002</v>
      </c>
      <c r="E57" s="232">
        <v>634.29999999999995</v>
      </c>
      <c r="F57" s="231">
        <v>40</v>
      </c>
      <c r="G57" s="231">
        <v>100</v>
      </c>
      <c r="H57" s="232">
        <v>175</v>
      </c>
    </row>
    <row r="58" spans="2:8" x14ac:dyDescent="0.25">
      <c r="B58" s="231">
        <v>868</v>
      </c>
      <c r="C58" s="231">
        <v>933</v>
      </c>
      <c r="D58" s="231">
        <v>1064.0000000000002</v>
      </c>
      <c r="E58" s="232">
        <v>634.29999999999995</v>
      </c>
      <c r="F58" s="231">
        <v>40</v>
      </c>
      <c r="G58" s="231">
        <v>100</v>
      </c>
      <c r="H58" s="232">
        <v>175</v>
      </c>
    </row>
    <row r="59" spans="2:8" x14ac:dyDescent="0.25">
      <c r="B59" s="231">
        <v>868</v>
      </c>
      <c r="C59" s="231">
        <v>933</v>
      </c>
      <c r="D59" s="231">
        <v>1064.0000000000002</v>
      </c>
      <c r="E59" s="232">
        <v>438.1</v>
      </c>
      <c r="F59" s="231">
        <v>40</v>
      </c>
      <c r="G59" s="231">
        <v>100</v>
      </c>
      <c r="H59" s="232">
        <v>158.125</v>
      </c>
    </row>
    <row r="89" spans="2:20" x14ac:dyDescent="0.25">
      <c r="B89" s="138" t="s">
        <v>477</v>
      </c>
    </row>
    <row r="91" spans="2:20" x14ac:dyDescent="0.25">
      <c r="C91" s="9" t="s">
        <v>463</v>
      </c>
      <c r="I91" t="s">
        <v>464</v>
      </c>
      <c r="L91" t="s">
        <v>434</v>
      </c>
      <c r="P91" t="s">
        <v>435</v>
      </c>
      <c r="Q91" t="s">
        <v>436</v>
      </c>
      <c r="R91" t="s">
        <v>437</v>
      </c>
    </row>
    <row r="92" spans="2:20" x14ac:dyDescent="0.25">
      <c r="I92" t="s">
        <v>465</v>
      </c>
      <c r="L92" t="s">
        <v>466</v>
      </c>
    </row>
    <row r="93" spans="2:20" x14ac:dyDescent="0.25">
      <c r="C93" s="202" t="s">
        <v>448</v>
      </c>
      <c r="D93" s="217" t="s">
        <v>449</v>
      </c>
      <c r="E93" s="217" t="s">
        <v>450</v>
      </c>
      <c r="F93" s="217" t="s">
        <v>451</v>
      </c>
      <c r="G93" s="217" t="s">
        <v>452</v>
      </c>
      <c r="I93" t="s">
        <v>414</v>
      </c>
      <c r="J93" t="s">
        <v>422</v>
      </c>
      <c r="K93" t="s">
        <v>415</v>
      </c>
      <c r="L93" t="s">
        <v>414</v>
      </c>
      <c r="M93" t="s">
        <v>467</v>
      </c>
      <c r="N93" t="s">
        <v>415</v>
      </c>
      <c r="O93" t="s">
        <v>467</v>
      </c>
      <c r="P93" t="s">
        <v>422</v>
      </c>
      <c r="Q93" t="s">
        <v>422</v>
      </c>
      <c r="R93" t="s">
        <v>422</v>
      </c>
      <c r="S93" t="s">
        <v>422</v>
      </c>
      <c r="T93" t="s">
        <v>422</v>
      </c>
    </row>
    <row r="94" spans="2:20" x14ac:dyDescent="0.25">
      <c r="C94" s="203" t="s">
        <v>453</v>
      </c>
      <c r="D94" s="227" t="s">
        <v>454</v>
      </c>
      <c r="E94" s="227" t="s">
        <v>454</v>
      </c>
      <c r="F94" s="227" t="s">
        <v>455</v>
      </c>
      <c r="G94" s="227" t="s">
        <v>455</v>
      </c>
      <c r="I94" t="s">
        <v>395</v>
      </c>
      <c r="J94" t="s">
        <v>395</v>
      </c>
      <c r="K94" t="s">
        <v>395</v>
      </c>
      <c r="L94" t="s">
        <v>395</v>
      </c>
      <c r="M94" t="s">
        <v>395</v>
      </c>
      <c r="N94" t="s">
        <v>395</v>
      </c>
      <c r="O94" t="s">
        <v>395</v>
      </c>
      <c r="P94" t="s">
        <v>395</v>
      </c>
      <c r="Q94" t="s">
        <v>395</v>
      </c>
      <c r="R94" t="s">
        <v>395</v>
      </c>
      <c r="S94" t="s">
        <v>395</v>
      </c>
      <c r="T94" t="s">
        <v>395</v>
      </c>
    </row>
    <row r="95" spans="2:20" x14ac:dyDescent="0.25">
      <c r="C95" s="203" t="s">
        <v>456</v>
      </c>
      <c r="D95" s="203">
        <v>25</v>
      </c>
      <c r="E95" s="203">
        <f>D95</f>
        <v>25</v>
      </c>
      <c r="F95" s="203"/>
      <c r="G95" s="203">
        <v>10</v>
      </c>
      <c r="I95" s="231">
        <v>868</v>
      </c>
      <c r="J95" s="231">
        <v>933</v>
      </c>
      <c r="K95" s="231">
        <v>1064.0000000000002</v>
      </c>
      <c r="L95" s="231">
        <v>340</v>
      </c>
      <c r="M95" s="231">
        <v>5</v>
      </c>
      <c r="N95" s="231">
        <v>667</v>
      </c>
      <c r="O95" s="231">
        <v>55</v>
      </c>
      <c r="P95" s="231">
        <v>40</v>
      </c>
      <c r="Q95" s="231">
        <v>100</v>
      </c>
      <c r="R95" s="231">
        <v>148</v>
      </c>
      <c r="S95" s="231">
        <v>161.5</v>
      </c>
      <c r="T95" s="231">
        <v>175</v>
      </c>
    </row>
    <row r="96" spans="2:20" x14ac:dyDescent="0.25">
      <c r="C96" s="219" t="s">
        <v>457</v>
      </c>
      <c r="D96" s="219">
        <v>75</v>
      </c>
      <c r="E96" s="203">
        <f t="shared" ref="E96:E101" si="2">D96</f>
        <v>75</v>
      </c>
      <c r="F96" s="219"/>
      <c r="G96" s="219">
        <v>10</v>
      </c>
    </row>
    <row r="97" spans="1:19" x14ac:dyDescent="0.25">
      <c r="C97" s="219" t="s">
        <v>458</v>
      </c>
      <c r="D97" s="219">
        <v>100</v>
      </c>
      <c r="E97" s="203">
        <f t="shared" si="2"/>
        <v>100</v>
      </c>
      <c r="F97" s="219"/>
      <c r="G97" s="219">
        <v>20</v>
      </c>
    </row>
    <row r="98" spans="1:19" x14ac:dyDescent="0.25">
      <c r="C98" s="219" t="s">
        <v>459</v>
      </c>
      <c r="D98" s="219">
        <v>125</v>
      </c>
      <c r="E98" s="203">
        <f t="shared" si="2"/>
        <v>125</v>
      </c>
      <c r="F98" s="219"/>
      <c r="G98" s="219">
        <v>20</v>
      </c>
    </row>
    <row r="99" spans="1:19" x14ac:dyDescent="0.25">
      <c r="C99" s="219" t="s">
        <v>460</v>
      </c>
      <c r="D99" s="219">
        <v>200</v>
      </c>
      <c r="E99" s="203">
        <f t="shared" si="2"/>
        <v>200</v>
      </c>
      <c r="F99" s="219"/>
      <c r="G99" s="219">
        <v>50</v>
      </c>
    </row>
    <row r="100" spans="1:19" x14ac:dyDescent="0.25">
      <c r="C100" s="219" t="s">
        <v>461</v>
      </c>
      <c r="D100" s="219">
        <v>200</v>
      </c>
      <c r="E100" s="203">
        <f t="shared" si="2"/>
        <v>200</v>
      </c>
      <c r="F100" s="219"/>
      <c r="G100" s="219">
        <v>50</v>
      </c>
    </row>
    <row r="101" spans="1:19" x14ac:dyDescent="0.25">
      <c r="C101" s="219" t="s">
        <v>462</v>
      </c>
      <c r="D101" s="219">
        <v>75</v>
      </c>
      <c r="E101" s="203">
        <f t="shared" si="2"/>
        <v>75</v>
      </c>
      <c r="F101" s="219"/>
      <c r="G101" s="219">
        <v>20</v>
      </c>
    </row>
    <row r="105" spans="1:19" x14ac:dyDescent="0.25">
      <c r="H105" t="s">
        <v>472</v>
      </c>
      <c r="I105" t="s">
        <v>473</v>
      </c>
      <c r="J105" t="s">
        <v>474</v>
      </c>
    </row>
    <row r="106" spans="1:19" x14ac:dyDescent="0.25">
      <c r="A106" s="219" t="s">
        <v>441</v>
      </c>
      <c r="B106" s="219">
        <v>45200000</v>
      </c>
      <c r="C106" s="219"/>
      <c r="D106" s="219">
        <v>46800000</v>
      </c>
      <c r="E106" s="219">
        <v>1000000</v>
      </c>
      <c r="F106" s="219"/>
      <c r="G106" s="219"/>
      <c r="H106" s="225">
        <f>B106/E106</f>
        <v>45.2</v>
      </c>
      <c r="I106" s="221">
        <f>AVERAGE(H106,J106)</f>
        <v>46</v>
      </c>
      <c r="J106" s="225">
        <f>D106/E106</f>
        <v>46.8</v>
      </c>
    </row>
    <row r="109" spans="1:19" ht="21" x14ac:dyDescent="0.35">
      <c r="B109" s="248" t="s">
        <v>533</v>
      </c>
    </row>
    <row r="111" spans="1:19" x14ac:dyDescent="0.25">
      <c r="B111" s="2"/>
      <c r="C111" s="238" t="s">
        <v>498</v>
      </c>
      <c r="D111" s="2"/>
      <c r="E111" s="2"/>
      <c r="F111" s="2"/>
      <c r="G111" s="2"/>
      <c r="H111" s="2"/>
      <c r="I111" s="2"/>
      <c r="J111" s="2"/>
      <c r="K111" s="2"/>
      <c r="S111" t="s">
        <v>532</v>
      </c>
    </row>
    <row r="112" spans="1:19" x14ac:dyDescent="0.25">
      <c r="B112" s="2"/>
      <c r="C112" s="238" t="s">
        <v>499</v>
      </c>
      <c r="D112" s="2"/>
      <c r="E112" s="2"/>
      <c r="F112" s="2"/>
      <c r="G112" s="2"/>
      <c r="H112" s="2"/>
      <c r="I112" s="2"/>
      <c r="J112" s="2"/>
      <c r="K112" s="2"/>
      <c r="S112" t="s">
        <v>530</v>
      </c>
    </row>
    <row r="113" spans="2:25" ht="45" x14ac:dyDescent="0.25">
      <c r="B113" s="239" t="s">
        <v>500</v>
      </c>
      <c r="C113" s="262" t="s">
        <v>524</v>
      </c>
      <c r="D113" s="240" t="s">
        <v>515</v>
      </c>
      <c r="E113" s="262" t="s">
        <v>525</v>
      </c>
      <c r="F113" s="262" t="s">
        <v>526</v>
      </c>
      <c r="G113" s="240" t="s">
        <v>516</v>
      </c>
      <c r="H113" s="262" t="s">
        <v>527</v>
      </c>
      <c r="I113" s="262" t="s">
        <v>528</v>
      </c>
      <c r="J113" s="240" t="s">
        <v>517</v>
      </c>
      <c r="K113" s="262" t="s">
        <v>529</v>
      </c>
      <c r="L113" s="240" t="s">
        <v>501</v>
      </c>
      <c r="M113" s="241" t="s">
        <v>502</v>
      </c>
      <c r="N113" s="241" t="s">
        <v>503</v>
      </c>
      <c r="O113" s="242" t="s">
        <v>504</v>
      </c>
      <c r="T113" s="246" t="s">
        <v>539</v>
      </c>
      <c r="U113" s="246" t="s">
        <v>538</v>
      </c>
      <c r="V113" s="245"/>
    </row>
    <row r="114" spans="2:25" x14ac:dyDescent="0.25">
      <c r="B114" s="219">
        <v>2020</v>
      </c>
      <c r="C114" s="263">
        <f>D114*(1-T114)</f>
        <v>1375.356</v>
      </c>
      <c r="D114" s="221">
        <v>1528.1733333333334</v>
      </c>
      <c r="E114" s="263">
        <f>D114*(1+U114)</f>
        <v>1680.9906666666668</v>
      </c>
      <c r="F114" s="263">
        <f>G114*(1-T114)</f>
        <v>22.5</v>
      </c>
      <c r="G114" s="225">
        <v>25</v>
      </c>
      <c r="H114" s="263">
        <f>G114*(1+U114)</f>
        <v>27.500000000000004</v>
      </c>
      <c r="I114" s="264">
        <f>J114*(1-T114)</f>
        <v>1.1471404941038519E-2</v>
      </c>
      <c r="J114" s="243">
        <v>1.2746005490042799E-2</v>
      </c>
      <c r="K114" s="265">
        <f>J114*(1+U114)</f>
        <v>1.4020606039047079E-2</v>
      </c>
      <c r="L114" s="221">
        <v>4723.0483344000004</v>
      </c>
      <c r="M114" s="221">
        <v>20</v>
      </c>
      <c r="N114" s="219" t="s">
        <v>505</v>
      </c>
      <c r="O114" s="221" t="s">
        <v>506</v>
      </c>
      <c r="S114">
        <v>2020</v>
      </c>
      <c r="T114" s="245">
        <v>0.1</v>
      </c>
      <c r="U114" s="245">
        <v>0.10000000000000013</v>
      </c>
      <c r="W114" s="245"/>
    </row>
    <row r="115" spans="2:25" x14ac:dyDescent="0.25">
      <c r="B115" s="219">
        <v>2030</v>
      </c>
      <c r="C115" s="263">
        <f>D115*(1-T115)</f>
        <v>1369.1523365659418</v>
      </c>
      <c r="D115" s="221">
        <v>1736.9799999999998</v>
      </c>
      <c r="E115" s="263">
        <f>D115*(1+U115)</f>
        <v>2164.1174033753787</v>
      </c>
      <c r="F115" s="263">
        <f>G115*(1-T115)</f>
        <v>19.705931222091532</v>
      </c>
      <c r="G115" s="225">
        <v>25</v>
      </c>
      <c r="H115" s="263">
        <f t="shared" ref="H115:H117" si="3">G115*(1+U115)</f>
        <v>31.147701806805184</v>
      </c>
      <c r="I115" s="264">
        <f t="shared" ref="I115:I117" si="4">J115*(1-T115)</f>
        <v>4.8241002337750397E-3</v>
      </c>
      <c r="J115" s="243">
        <v>6.1201119848207598E-3</v>
      </c>
      <c r="K115" s="265">
        <f>J115*(1+U115)</f>
        <v>7.6250969250980655E-3</v>
      </c>
      <c r="L115" s="221">
        <v>4735.2074720000001</v>
      </c>
      <c r="M115" s="221">
        <v>30</v>
      </c>
      <c r="N115" s="219" t="s">
        <v>505</v>
      </c>
      <c r="O115" s="221" t="s">
        <v>506</v>
      </c>
      <c r="S115">
        <v>2030</v>
      </c>
      <c r="T115" s="245">
        <v>0.21176275111633874</v>
      </c>
      <c r="U115" s="245">
        <v>0.24590807227220746</v>
      </c>
      <c r="W115" s="245"/>
    </row>
    <row r="116" spans="2:25" x14ac:dyDescent="0.25">
      <c r="B116" s="219">
        <v>2040</v>
      </c>
      <c r="C116" s="263">
        <f>D116*(1-T116)</f>
        <v>1272.9219861644931</v>
      </c>
      <c r="D116" s="221">
        <v>1667.5007999999998</v>
      </c>
      <c r="E116" s="263">
        <f>D116*(1+U116)</f>
        <v>2143.3939015055448</v>
      </c>
      <c r="F116" s="263">
        <f>G116*(1-T116)</f>
        <v>18.320907353056647</v>
      </c>
      <c r="G116" s="225">
        <v>24</v>
      </c>
      <c r="H116" s="263">
        <f t="shared" si="3"/>
        <v>30.849432657623364</v>
      </c>
      <c r="I116" s="264">
        <f t="shared" si="4"/>
        <v>4.4850401865693086E-3</v>
      </c>
      <c r="J116" s="243">
        <v>5.8753075054279267E-3</v>
      </c>
      <c r="K116" s="265">
        <f>J116*(1+U116)</f>
        <v>7.5520793013136639E-3</v>
      </c>
      <c r="L116" s="221">
        <v>4735.2074720000001</v>
      </c>
      <c r="M116" s="221">
        <v>30</v>
      </c>
      <c r="N116" s="219" t="s">
        <v>505</v>
      </c>
      <c r="O116" s="221" t="s">
        <v>506</v>
      </c>
      <c r="S116">
        <v>2040</v>
      </c>
      <c r="T116" s="245">
        <v>0.23662886028930638</v>
      </c>
      <c r="U116" s="245">
        <v>0.28539302740097361</v>
      </c>
      <c r="W116" s="245" t="s">
        <v>531</v>
      </c>
      <c r="Y116" s="245"/>
    </row>
    <row r="117" spans="2:25" x14ac:dyDescent="0.25">
      <c r="B117" s="219">
        <v>2050</v>
      </c>
      <c r="C117" s="263">
        <f>D117*(1-T117)</f>
        <v>1203.2750908287708</v>
      </c>
      <c r="D117" s="221">
        <v>1598.0215999999998</v>
      </c>
      <c r="E117" s="263">
        <f>D117*(1+U117)</f>
        <v>2081.6766116480258</v>
      </c>
      <c r="F117" s="263">
        <f>G117*(1-T117)</f>
        <v>17.318493748183208</v>
      </c>
      <c r="G117" s="225">
        <v>23</v>
      </c>
      <c r="H117" s="263">
        <f t="shared" si="3"/>
        <v>29.961148252254283</v>
      </c>
      <c r="I117" s="264">
        <f t="shared" si="4"/>
        <v>4.239644845891977E-3</v>
      </c>
      <c r="J117" s="243">
        <v>5.6305030260350971E-3</v>
      </c>
      <c r="K117" s="265">
        <f>J117*(1+U117)</f>
        <v>7.3346232999045172E-3</v>
      </c>
      <c r="L117" s="221">
        <v>4735.2074720000001</v>
      </c>
      <c r="M117" s="221">
        <v>30</v>
      </c>
      <c r="N117" s="219" t="s">
        <v>505</v>
      </c>
      <c r="O117" s="221" t="s">
        <v>513</v>
      </c>
      <c r="S117">
        <v>2050</v>
      </c>
      <c r="T117" s="245">
        <v>0.24702201094855616</v>
      </c>
      <c r="U117" s="245">
        <v>0.3026586196632296</v>
      </c>
      <c r="W117" s="245"/>
      <c r="Y117" s="245"/>
    </row>
    <row r="118" spans="2:25" x14ac:dyDescent="0.25">
      <c r="B118" s="2"/>
      <c r="C118" s="2"/>
      <c r="D118" s="2"/>
      <c r="E118" s="2"/>
      <c r="F118" s="2"/>
      <c r="G118" s="2"/>
      <c r="H118" s="2"/>
      <c r="I118" s="2"/>
      <c r="J118" s="2"/>
      <c r="K118" s="2"/>
      <c r="L118" s="2"/>
      <c r="M118" s="2"/>
      <c r="N118" s="2"/>
      <c r="O118" s="2"/>
      <c r="Y118" s="245"/>
    </row>
    <row r="119" spans="2:25" x14ac:dyDescent="0.25">
      <c r="B119" s="2"/>
      <c r="C119" s="2"/>
      <c r="D119" s="107" t="s">
        <v>514</v>
      </c>
      <c r="E119" s="2"/>
      <c r="F119" s="2"/>
      <c r="G119" s="2"/>
      <c r="H119" s="2"/>
      <c r="I119" s="2"/>
      <c r="J119" s="2"/>
      <c r="K119" s="2"/>
      <c r="L119" s="2"/>
      <c r="M119" s="2"/>
      <c r="N119" s="2"/>
      <c r="O119" s="2"/>
      <c r="Y119" s="245"/>
    </row>
    <row r="120" spans="2:25" x14ac:dyDescent="0.25">
      <c r="B120" s="2"/>
      <c r="C120" s="2"/>
      <c r="D120" s="107" t="s">
        <v>499</v>
      </c>
      <c r="E120" s="2"/>
      <c r="F120" s="2"/>
      <c r="G120" s="2"/>
      <c r="H120" s="2"/>
      <c r="I120" s="2"/>
      <c r="J120" s="2"/>
      <c r="K120" s="2"/>
      <c r="L120" s="2"/>
      <c r="M120" s="2"/>
      <c r="N120" s="2"/>
      <c r="O120" s="2"/>
    </row>
    <row r="121" spans="2:25" ht="45" x14ac:dyDescent="0.25">
      <c r="B121" s="239" t="s">
        <v>500</v>
      </c>
      <c r="C121" s="262" t="s">
        <v>524</v>
      </c>
      <c r="D121" s="240" t="s">
        <v>515</v>
      </c>
      <c r="E121" s="262" t="s">
        <v>525</v>
      </c>
      <c r="F121" s="262" t="s">
        <v>526</v>
      </c>
      <c r="G121" s="240" t="s">
        <v>516</v>
      </c>
      <c r="H121" s="262" t="s">
        <v>527</v>
      </c>
      <c r="I121" s="262" t="s">
        <v>528</v>
      </c>
      <c r="J121" s="240" t="s">
        <v>517</v>
      </c>
      <c r="K121" s="262" t="s">
        <v>529</v>
      </c>
      <c r="L121" s="240" t="s">
        <v>501</v>
      </c>
      <c r="M121" s="241" t="s">
        <v>502</v>
      </c>
      <c r="N121" s="241" t="s">
        <v>503</v>
      </c>
      <c r="O121" s="242" t="s">
        <v>504</v>
      </c>
    </row>
    <row r="122" spans="2:25" x14ac:dyDescent="0.25">
      <c r="B122" s="219">
        <v>2020</v>
      </c>
      <c r="C122" s="263">
        <f>D122*(1-T122)</f>
        <v>2183.7600000000002</v>
      </c>
      <c r="D122" s="221">
        <v>2426.4</v>
      </c>
      <c r="E122" s="263">
        <f>D122*(1+U122)</f>
        <v>2669.0400000000004</v>
      </c>
      <c r="F122" s="263">
        <f>G122*(1-T122)</f>
        <v>22.5</v>
      </c>
      <c r="G122" s="225">
        <v>25</v>
      </c>
      <c r="H122" s="263">
        <f>G122*(1+U122)</f>
        <v>27.500000000000004</v>
      </c>
      <c r="I122" s="264">
        <f>J122*(1-T122)</f>
        <v>1.1471404941038536E-2</v>
      </c>
      <c r="J122" s="243">
        <v>1.2746005490042818E-2</v>
      </c>
      <c r="K122" s="265">
        <f>J122*(1+U122)</f>
        <v>1.4020606039047102E-2</v>
      </c>
      <c r="L122" s="221">
        <v>4723.0483344000004</v>
      </c>
      <c r="M122" s="221">
        <v>20</v>
      </c>
      <c r="N122" s="225" t="s">
        <v>505</v>
      </c>
      <c r="O122" s="221" t="s">
        <v>506</v>
      </c>
      <c r="S122">
        <v>2020</v>
      </c>
      <c r="T122" s="245">
        <v>0.1</v>
      </c>
      <c r="U122" s="245">
        <v>0.10000000000000013</v>
      </c>
      <c r="W122" s="245"/>
    </row>
    <row r="123" spans="2:25" x14ac:dyDescent="0.25">
      <c r="B123" s="219">
        <v>2030</v>
      </c>
      <c r="C123" s="263">
        <f>D123*(1-T123)</f>
        <v>2022.7744280852514</v>
      </c>
      <c r="D123" s="221">
        <v>2566.1999999999998</v>
      </c>
      <c r="E123" s="263">
        <f>D123*(1+U123)</f>
        <v>3197.2492950649385</v>
      </c>
      <c r="F123" s="263">
        <f>G123*(1-T123)</f>
        <v>19.705931222091532</v>
      </c>
      <c r="G123" s="225">
        <v>25</v>
      </c>
      <c r="H123" s="263">
        <f t="shared" ref="H123:H125" si="5">G123*(1+U123)</f>
        <v>31.147701806805184</v>
      </c>
      <c r="I123" s="264">
        <f t="shared" ref="I123:I125" si="6">J123*(1-T123)</f>
        <v>4.824100233775038E-3</v>
      </c>
      <c r="J123" s="243">
        <v>6.1201119848207572E-3</v>
      </c>
      <c r="K123" s="265">
        <f>J123*(1+U123)</f>
        <v>7.625096925098062E-3</v>
      </c>
      <c r="L123" s="221">
        <v>4735.2074720000001</v>
      </c>
      <c r="M123" s="221">
        <v>30</v>
      </c>
      <c r="N123" s="225" t="s">
        <v>505</v>
      </c>
      <c r="O123" s="221" t="s">
        <v>506</v>
      </c>
      <c r="S123">
        <v>2030</v>
      </c>
      <c r="T123" s="245">
        <v>0.21176275111633874</v>
      </c>
      <c r="U123" s="245">
        <v>0.24590807227220746</v>
      </c>
      <c r="W123" s="245"/>
    </row>
    <row r="124" spans="2:25" x14ac:dyDescent="0.25">
      <c r="B124" s="219">
        <v>2040</v>
      </c>
      <c r="C124" s="263">
        <f>D124*(1-T124)</f>
        <v>1880.6044979765584</v>
      </c>
      <c r="D124" s="221">
        <v>2463.5519999999997</v>
      </c>
      <c r="E124" s="263">
        <f>D124*(1+U124)</f>
        <v>3166.6325634397226</v>
      </c>
      <c r="F124" s="263">
        <f>G124*(1-T124)</f>
        <v>18.320907353056647</v>
      </c>
      <c r="G124" s="225">
        <v>24</v>
      </c>
      <c r="H124" s="263">
        <f t="shared" si="5"/>
        <v>30.849432657623364</v>
      </c>
      <c r="I124" s="264">
        <f t="shared" si="6"/>
        <v>4.4850401865693086E-3</v>
      </c>
      <c r="J124" s="243">
        <v>5.8753075054279267E-3</v>
      </c>
      <c r="K124" s="265">
        <f>J124*(1+U124)</f>
        <v>7.5520793013136639E-3</v>
      </c>
      <c r="L124" s="221">
        <v>4735.2074720000001</v>
      </c>
      <c r="M124" s="221">
        <v>30</v>
      </c>
      <c r="N124" s="225" t="s">
        <v>505</v>
      </c>
      <c r="O124" s="221" t="s">
        <v>506</v>
      </c>
      <c r="S124">
        <v>2040</v>
      </c>
      <c r="T124" s="245">
        <v>0.23662886028930638</v>
      </c>
      <c r="U124" s="245">
        <v>0.28539302740097361</v>
      </c>
      <c r="W124" s="245"/>
    </row>
    <row r="125" spans="2:25" x14ac:dyDescent="0.25">
      <c r="B125" s="219">
        <v>2050</v>
      </c>
      <c r="C125" s="263">
        <f>D125*(1-T125)</f>
        <v>1777.70874626351</v>
      </c>
      <c r="D125" s="221">
        <v>2360.904</v>
      </c>
      <c r="E125" s="263">
        <f>D125*(1+U125)</f>
        <v>3075.4519457973975</v>
      </c>
      <c r="F125" s="263">
        <f>G125*(1-T125)</f>
        <v>17.318493748183208</v>
      </c>
      <c r="G125" s="225">
        <v>23</v>
      </c>
      <c r="H125" s="263">
        <f t="shared" si="5"/>
        <v>29.961148252254283</v>
      </c>
      <c r="I125" s="264">
        <f t="shared" si="6"/>
        <v>4.239644845891977E-3</v>
      </c>
      <c r="J125" s="243">
        <v>5.6305030260350971E-3</v>
      </c>
      <c r="K125" s="265">
        <f>J125*(1+U125)</f>
        <v>7.3346232999045172E-3</v>
      </c>
      <c r="L125" s="221">
        <v>4735.2074720000001</v>
      </c>
      <c r="M125" s="221">
        <v>30</v>
      </c>
      <c r="N125" s="225" t="s">
        <v>505</v>
      </c>
      <c r="O125" s="221" t="s">
        <v>513</v>
      </c>
      <c r="S125">
        <v>2050</v>
      </c>
      <c r="T125" s="245">
        <v>0.24702201094855616</v>
      </c>
      <c r="U125" s="245">
        <v>0.3026586196632296</v>
      </c>
      <c r="W125" s="245"/>
    </row>
    <row r="130" spans="1:11" x14ac:dyDescent="0.25">
      <c r="B130" s="234" t="s">
        <v>507</v>
      </c>
      <c r="C130" t="s">
        <v>508</v>
      </c>
      <c r="D130" s="234" t="s">
        <v>509</v>
      </c>
      <c r="E130" s="234" t="s">
        <v>510</v>
      </c>
    </row>
    <row r="131" spans="1:11" x14ac:dyDescent="0.25">
      <c r="B131" s="244" t="s">
        <v>511</v>
      </c>
      <c r="C131" s="245">
        <v>0.13663807770497219</v>
      </c>
      <c r="D131" s="245">
        <v>0</v>
      </c>
      <c r="E131" s="245">
        <v>-0.51984078544436607</v>
      </c>
    </row>
    <row r="132" spans="1:11" x14ac:dyDescent="0.25">
      <c r="B132" s="244" t="s">
        <v>512</v>
      </c>
      <c r="C132" s="245">
        <v>8.0212476059981358E-2</v>
      </c>
      <c r="D132" s="245">
        <v>-0.04</v>
      </c>
      <c r="E132" s="245">
        <v>-1.1226425270739744</v>
      </c>
    </row>
    <row r="133" spans="1:11" x14ac:dyDescent="0.25">
      <c r="B133" s="234"/>
      <c r="D133" s="245"/>
      <c r="E133" s="234"/>
    </row>
    <row r="135" spans="1:11" x14ac:dyDescent="0.25">
      <c r="A135" t="s">
        <v>518</v>
      </c>
    </row>
    <row r="136" spans="1:11" x14ac:dyDescent="0.25">
      <c r="A136" s="234" t="s">
        <v>519</v>
      </c>
      <c r="C136" s="246" t="s">
        <v>520</v>
      </c>
      <c r="D136">
        <v>106.96</v>
      </c>
      <c r="E136" t="s">
        <v>505</v>
      </c>
    </row>
    <row r="137" spans="1:11" x14ac:dyDescent="0.25">
      <c r="B137" t="s">
        <v>522</v>
      </c>
    </row>
    <row r="138" spans="1:11" x14ac:dyDescent="0.25">
      <c r="D138" t="s">
        <v>521</v>
      </c>
    </row>
    <row r="140" spans="1:11" x14ac:dyDescent="0.25">
      <c r="D140">
        <f>100/D136/1000</f>
        <v>9.3492894540014957E-4</v>
      </c>
      <c r="E140" s="251" t="s">
        <v>546</v>
      </c>
    </row>
    <row r="144" spans="1:11" x14ac:dyDescent="0.25">
      <c r="B144" s="2"/>
      <c r="C144" s="238"/>
      <c r="D144" s="238" t="s">
        <v>498</v>
      </c>
      <c r="E144" s="2"/>
      <c r="F144" s="2"/>
      <c r="G144" s="2"/>
      <c r="H144" s="2"/>
      <c r="I144" s="2"/>
      <c r="J144" s="2"/>
      <c r="K144" s="2"/>
    </row>
    <row r="145" spans="2:15" x14ac:dyDescent="0.25">
      <c r="B145" s="2"/>
      <c r="C145" s="238"/>
      <c r="D145" s="238" t="s">
        <v>499</v>
      </c>
      <c r="E145" s="2"/>
      <c r="F145" s="2"/>
      <c r="G145" s="2"/>
      <c r="H145" s="2"/>
      <c r="I145" s="2"/>
      <c r="J145" s="2"/>
      <c r="K145" s="2"/>
    </row>
    <row r="146" spans="2:15" ht="45" x14ac:dyDescent="0.25">
      <c r="B146" s="239" t="s">
        <v>500</v>
      </c>
      <c r="C146" s="262" t="s">
        <v>524</v>
      </c>
      <c r="D146" s="240" t="s">
        <v>545</v>
      </c>
      <c r="E146" s="262" t="s">
        <v>525</v>
      </c>
      <c r="F146" s="262" t="s">
        <v>526</v>
      </c>
      <c r="G146" s="240" t="s">
        <v>547</v>
      </c>
      <c r="H146" s="262" t="s">
        <v>527</v>
      </c>
      <c r="I146" s="262" t="s">
        <v>528</v>
      </c>
      <c r="J146" s="240" t="s">
        <v>548</v>
      </c>
      <c r="K146" s="262" t="s">
        <v>529</v>
      </c>
      <c r="L146" s="240" t="s">
        <v>501</v>
      </c>
      <c r="M146" s="241" t="s">
        <v>502</v>
      </c>
      <c r="N146" s="241" t="s">
        <v>503</v>
      </c>
      <c r="O146" s="242" t="s">
        <v>504</v>
      </c>
    </row>
    <row r="147" spans="2:15" x14ac:dyDescent="0.25">
      <c r="B147" s="219">
        <v>2020</v>
      </c>
      <c r="C147" s="267">
        <f>C114*$D$140</f>
        <v>1.285860134629768</v>
      </c>
      <c r="D147" s="247">
        <f t="shared" ref="D147:K147" si="7">D114*$D$140</f>
        <v>1.4287334829219647</v>
      </c>
      <c r="E147" s="267">
        <f t="shared" si="7"/>
        <v>1.5716068312141611</v>
      </c>
      <c r="F147" s="264">
        <f t="shared" si="7"/>
        <v>2.1035901271503364E-2</v>
      </c>
      <c r="G147" s="243">
        <f>G114*$D$140</f>
        <v>2.3373223635003739E-2</v>
      </c>
      <c r="H147" s="264">
        <f t="shared" si="7"/>
        <v>2.5710545998504118E-2</v>
      </c>
      <c r="I147" s="268">
        <f t="shared" si="7"/>
        <v>1.0724948523783207E-5</v>
      </c>
      <c r="J147" s="252">
        <f t="shared" si="7"/>
        <v>1.1916609470870232E-5</v>
      </c>
      <c r="K147" s="268">
        <f t="shared" si="7"/>
        <v>1.3108270417957255E-5</v>
      </c>
      <c r="L147" s="221">
        <v>4723.0483344000004</v>
      </c>
      <c r="M147" s="221">
        <v>20</v>
      </c>
      <c r="N147" s="219" t="s">
        <v>523</v>
      </c>
      <c r="O147" s="221" t="s">
        <v>506</v>
      </c>
    </row>
    <row r="148" spans="2:15" x14ac:dyDescent="0.25">
      <c r="B148" s="219">
        <v>2030</v>
      </c>
      <c r="C148" s="267">
        <f t="shared" ref="C148:K148" si="8">C115*$D$140</f>
        <v>1.2800601501177467</v>
      </c>
      <c r="D148" s="247">
        <f t="shared" si="8"/>
        <v>1.6239528795811515</v>
      </c>
      <c r="E148" s="267">
        <f t="shared" si="8"/>
        <v>2.0232960016598529</v>
      </c>
      <c r="F148" s="264">
        <f t="shared" si="8"/>
        <v>1.8423645495597916E-2</v>
      </c>
      <c r="G148" s="243">
        <f t="shared" si="8"/>
        <v>2.3373223635003739E-2</v>
      </c>
      <c r="H148" s="264">
        <f t="shared" si="8"/>
        <v>2.9120888001874703E-2</v>
      </c>
      <c r="I148" s="268">
        <f t="shared" si="8"/>
        <v>4.5101909440679132E-6</v>
      </c>
      <c r="J148" s="252">
        <f t="shared" si="8"/>
        <v>5.7218698436992894E-6</v>
      </c>
      <c r="K148" s="268">
        <f t="shared" si="8"/>
        <v>7.1289238267558578E-6</v>
      </c>
      <c r="L148" s="221">
        <v>4735.2074720000001</v>
      </c>
      <c r="M148" s="221">
        <v>30</v>
      </c>
      <c r="N148" s="219" t="s">
        <v>523</v>
      </c>
      <c r="O148" s="221" t="s">
        <v>506</v>
      </c>
    </row>
    <row r="149" spans="2:15" x14ac:dyDescent="0.25">
      <c r="B149" s="219">
        <v>2040</v>
      </c>
      <c r="C149" s="267">
        <f t="shared" ref="C149:K149" si="9">C116*$D$140</f>
        <v>1.1900916101014334</v>
      </c>
      <c r="D149" s="247">
        <f t="shared" si="9"/>
        <v>1.5589947643979056</v>
      </c>
      <c r="E149" s="267">
        <f t="shared" si="9"/>
        <v>2.0039209999116911</v>
      </c>
      <c r="F149" s="264">
        <f t="shared" si="9"/>
        <v>1.7128746590367096E-2</v>
      </c>
      <c r="G149" s="243">
        <f t="shared" si="9"/>
        <v>2.243829468960359E-2</v>
      </c>
      <c r="H149" s="264">
        <f t="shared" si="9"/>
        <v>2.8842027540784746E-2</v>
      </c>
      <c r="I149" s="268">
        <f t="shared" si="9"/>
        <v>4.1931938917065338E-6</v>
      </c>
      <c r="J149" s="252">
        <f t="shared" si="9"/>
        <v>5.4929950499513153E-6</v>
      </c>
      <c r="K149" s="268">
        <f t="shared" si="9"/>
        <v>7.0606575367554824E-6</v>
      </c>
      <c r="L149" s="221">
        <v>4735.2074720000001</v>
      </c>
      <c r="M149" s="221">
        <v>30</v>
      </c>
      <c r="N149" s="219" t="s">
        <v>523</v>
      </c>
      <c r="O149" s="221" t="s">
        <v>506</v>
      </c>
    </row>
    <row r="150" spans="2:15" x14ac:dyDescent="0.25">
      <c r="B150" s="219">
        <v>2050</v>
      </c>
      <c r="C150" s="267">
        <f t="shared" ref="C150:K150" si="10">C117*$D$140</f>
        <v>1.1249767116948119</v>
      </c>
      <c r="D150" s="247">
        <f t="shared" si="10"/>
        <v>1.4940366492146595</v>
      </c>
      <c r="E150" s="267">
        <f t="shared" si="10"/>
        <v>1.9462197191922455</v>
      </c>
      <c r="F150" s="264">
        <f t="shared" si="10"/>
        <v>1.6191561095908011E-2</v>
      </c>
      <c r="G150" s="243">
        <f t="shared" si="10"/>
        <v>2.1503365744203438E-2</v>
      </c>
      <c r="H150" s="264">
        <f t="shared" si="10"/>
        <v>2.8011544738457631E-2</v>
      </c>
      <c r="I150" s="268">
        <f t="shared" si="10"/>
        <v>3.9637666846409658E-6</v>
      </c>
      <c r="J150" s="252">
        <f t="shared" si="10"/>
        <v>5.2641202562033446E-6</v>
      </c>
      <c r="K150" s="268">
        <f t="shared" si="10"/>
        <v>6.8573516266870956E-6</v>
      </c>
      <c r="L150" s="221">
        <v>4735.2074720000001</v>
      </c>
      <c r="M150" s="221">
        <v>30</v>
      </c>
      <c r="N150" s="219" t="s">
        <v>523</v>
      </c>
      <c r="O150" s="221" t="s">
        <v>513</v>
      </c>
    </row>
    <row r="151" spans="2:15" x14ac:dyDescent="0.25">
      <c r="B151" s="2"/>
      <c r="C151" s="255"/>
      <c r="D151" s="255"/>
      <c r="E151" s="255"/>
      <c r="F151" s="257"/>
      <c r="G151" s="257"/>
      <c r="H151" s="257"/>
      <c r="I151" s="253"/>
      <c r="J151" s="253"/>
      <c r="K151" s="253"/>
      <c r="L151" s="2"/>
      <c r="M151" s="2"/>
      <c r="N151" s="2"/>
      <c r="O151" s="2"/>
    </row>
    <row r="152" spans="2:15" x14ac:dyDescent="0.25">
      <c r="B152" s="2"/>
      <c r="C152" s="255"/>
      <c r="D152" s="266" t="s">
        <v>514</v>
      </c>
      <c r="E152" s="255"/>
      <c r="F152" s="257"/>
      <c r="G152" s="257"/>
      <c r="H152" s="257"/>
      <c r="I152" s="253"/>
      <c r="J152" s="253"/>
      <c r="K152" s="253"/>
      <c r="L152" s="2"/>
      <c r="M152" s="2"/>
      <c r="N152" s="2"/>
      <c r="O152" s="2"/>
    </row>
    <row r="153" spans="2:15" x14ac:dyDescent="0.25">
      <c r="B153" s="2"/>
      <c r="C153" s="255"/>
      <c r="D153" s="266" t="s">
        <v>499</v>
      </c>
      <c r="E153" s="255"/>
      <c r="F153" s="257"/>
      <c r="G153" s="257"/>
      <c r="H153" s="257"/>
      <c r="I153" s="253"/>
      <c r="J153" s="253"/>
      <c r="K153" s="253"/>
      <c r="L153" s="2"/>
      <c r="M153" s="2"/>
      <c r="N153" s="2"/>
      <c r="O153" s="2"/>
    </row>
    <row r="154" spans="2:15" ht="45" x14ac:dyDescent="0.25">
      <c r="B154" s="239" t="s">
        <v>500</v>
      </c>
      <c r="C154" s="269" t="s">
        <v>524</v>
      </c>
      <c r="D154" s="256" t="s">
        <v>545</v>
      </c>
      <c r="E154" s="269" t="s">
        <v>525</v>
      </c>
      <c r="F154" s="270" t="s">
        <v>526</v>
      </c>
      <c r="G154" s="258" t="s">
        <v>547</v>
      </c>
      <c r="H154" s="270" t="s">
        <v>527</v>
      </c>
      <c r="I154" s="271" t="s">
        <v>528</v>
      </c>
      <c r="J154" s="254" t="s">
        <v>517</v>
      </c>
      <c r="K154" s="271" t="s">
        <v>529</v>
      </c>
      <c r="L154" s="240" t="s">
        <v>501</v>
      </c>
      <c r="M154" s="241" t="s">
        <v>502</v>
      </c>
      <c r="N154" s="241" t="s">
        <v>503</v>
      </c>
      <c r="O154" s="242" t="s">
        <v>504</v>
      </c>
    </row>
    <row r="155" spans="2:15" x14ac:dyDescent="0.25">
      <c r="B155" s="219">
        <v>2020</v>
      </c>
      <c r="C155" s="267">
        <f>C122*$D$140</f>
        <v>2.041660433807031</v>
      </c>
      <c r="D155" s="247">
        <f t="shared" ref="D155:K155" si="11">D122*$D$140</f>
        <v>2.268511593118923</v>
      </c>
      <c r="E155" s="267">
        <f t="shared" si="11"/>
        <v>2.4953627524308155</v>
      </c>
      <c r="F155" s="264">
        <f t="shared" si="11"/>
        <v>2.1035901271503364E-2</v>
      </c>
      <c r="G155" s="243">
        <f t="shared" si="11"/>
        <v>2.3373223635003739E-2</v>
      </c>
      <c r="H155" s="264">
        <f t="shared" si="11"/>
        <v>2.5710545998504118E-2</v>
      </c>
      <c r="I155" s="268">
        <f t="shared" si="11"/>
        <v>1.0724948523783224E-5</v>
      </c>
      <c r="J155" s="252">
        <f t="shared" si="11"/>
        <v>1.1916609470870249E-5</v>
      </c>
      <c r="K155" s="268">
        <f t="shared" si="11"/>
        <v>1.3108270417957275E-5</v>
      </c>
      <c r="L155" s="221">
        <v>4723.0483344000004</v>
      </c>
      <c r="M155" s="221">
        <v>20</v>
      </c>
      <c r="N155" s="219" t="s">
        <v>523</v>
      </c>
      <c r="O155" s="221" t="s">
        <v>506</v>
      </c>
    </row>
    <row r="156" spans="2:15" x14ac:dyDescent="0.25">
      <c r="B156" s="219">
        <v>2030</v>
      </c>
      <c r="C156" s="267">
        <f t="shared" ref="C156:K156" si="12">C123*$D$140</f>
        <v>1.8911503628321349</v>
      </c>
      <c r="D156" s="247">
        <f t="shared" si="12"/>
        <v>2.3992146596858634</v>
      </c>
      <c r="E156" s="267">
        <f t="shared" si="12"/>
        <v>2.9892009116164346</v>
      </c>
      <c r="F156" s="264">
        <f t="shared" si="12"/>
        <v>1.8423645495597916E-2</v>
      </c>
      <c r="G156" s="243">
        <f t="shared" si="12"/>
        <v>2.3373223635003739E-2</v>
      </c>
      <c r="H156" s="264">
        <f t="shared" si="12"/>
        <v>2.9120888001874703E-2</v>
      </c>
      <c r="I156" s="268">
        <f t="shared" si="12"/>
        <v>4.5101909440679115E-6</v>
      </c>
      <c r="J156" s="252">
        <f t="shared" si="12"/>
        <v>5.7218698436992869E-6</v>
      </c>
      <c r="K156" s="268">
        <f t="shared" si="12"/>
        <v>7.1289238267558544E-6</v>
      </c>
      <c r="L156" s="221">
        <v>4735.2074720000001</v>
      </c>
      <c r="M156" s="221">
        <v>30</v>
      </c>
      <c r="N156" s="219" t="s">
        <v>523</v>
      </c>
      <c r="O156" s="221" t="s">
        <v>506</v>
      </c>
    </row>
    <row r="157" spans="2:15" x14ac:dyDescent="0.25">
      <c r="B157" s="219">
        <v>2040</v>
      </c>
      <c r="C157" s="267">
        <f t="shared" ref="C157:K157" si="13">C124*$D$140</f>
        <v>1.7582315800080015</v>
      </c>
      <c r="D157" s="247">
        <f t="shared" si="13"/>
        <v>2.3032460732984288</v>
      </c>
      <c r="E157" s="267">
        <f t="shared" si="13"/>
        <v>2.960576443006472</v>
      </c>
      <c r="F157" s="264">
        <f t="shared" si="13"/>
        <v>1.7128746590367096E-2</v>
      </c>
      <c r="G157" s="243">
        <f t="shared" si="13"/>
        <v>2.243829468960359E-2</v>
      </c>
      <c r="H157" s="264">
        <f t="shared" si="13"/>
        <v>2.8842027540784746E-2</v>
      </c>
      <c r="I157" s="268">
        <f t="shared" si="13"/>
        <v>4.1931938917065338E-6</v>
      </c>
      <c r="J157" s="252">
        <f t="shared" si="13"/>
        <v>5.4929950499513153E-6</v>
      </c>
      <c r="K157" s="268">
        <f t="shared" si="13"/>
        <v>7.0606575367554824E-6</v>
      </c>
      <c r="L157" s="221">
        <v>4735.2074720000001</v>
      </c>
      <c r="M157" s="221">
        <v>30</v>
      </c>
      <c r="N157" s="219" t="s">
        <v>523</v>
      </c>
      <c r="O157" s="221" t="s">
        <v>506</v>
      </c>
    </row>
    <row r="158" spans="2:15" x14ac:dyDescent="0.25">
      <c r="B158" s="219">
        <v>2050</v>
      </c>
      <c r="C158" s="267">
        <f t="shared" ref="C158:K158" si="14">C125*$D$140</f>
        <v>1.6620313633727655</v>
      </c>
      <c r="D158" s="247">
        <f t="shared" si="14"/>
        <v>2.2072774869109946</v>
      </c>
      <c r="E158" s="267">
        <f t="shared" si="14"/>
        <v>2.8753290443131987</v>
      </c>
      <c r="F158" s="264">
        <f t="shared" si="14"/>
        <v>1.6191561095908011E-2</v>
      </c>
      <c r="G158" s="243">
        <f t="shared" si="14"/>
        <v>2.1503365744203438E-2</v>
      </c>
      <c r="H158" s="264">
        <f t="shared" si="14"/>
        <v>2.8011544738457631E-2</v>
      </c>
      <c r="I158" s="268">
        <f t="shared" si="14"/>
        <v>3.9637666846409658E-6</v>
      </c>
      <c r="J158" s="252">
        <f t="shared" si="14"/>
        <v>5.2641202562033446E-6</v>
      </c>
      <c r="K158" s="268">
        <f t="shared" si="14"/>
        <v>6.8573516266870956E-6</v>
      </c>
      <c r="L158" s="221">
        <v>4735.2074720000001</v>
      </c>
      <c r="M158" s="221">
        <v>30</v>
      </c>
      <c r="N158" s="219" t="s">
        <v>523</v>
      </c>
      <c r="O158" s="221" t="s">
        <v>513</v>
      </c>
    </row>
    <row r="162" spans="2:8" x14ac:dyDescent="0.25">
      <c r="B162" t="s">
        <v>534</v>
      </c>
    </row>
    <row r="163" spans="2:8" x14ac:dyDescent="0.25">
      <c r="F163" t="s">
        <v>187</v>
      </c>
      <c r="G163" t="s">
        <v>188</v>
      </c>
      <c r="H163" t="s">
        <v>189</v>
      </c>
    </row>
    <row r="164" spans="2:8" x14ac:dyDescent="0.25">
      <c r="B164" s="249" t="s">
        <v>535</v>
      </c>
      <c r="C164" t="s">
        <v>95</v>
      </c>
      <c r="D164" t="s">
        <v>536</v>
      </c>
      <c r="F164" t="str">
        <f>CONCATENATE(TEXT(D155,"0.00")," (",TEXT(D147,"0.00"),")")</f>
        <v>2.27 (1.43)</v>
      </c>
      <c r="G164" t="str">
        <f>CONCATENATE(TEXT(C155,"0.00")," (",TEXT(C147,"0.00"),")")</f>
        <v>2.04 (1.29)</v>
      </c>
      <c r="H164" t="str">
        <f>CONCATENATE(TEXT(E155,"0.00")," (",TEXT(E147,"0.00"),")")</f>
        <v>2.50 (1.57)</v>
      </c>
    </row>
    <row r="165" spans="2:8" x14ac:dyDescent="0.25">
      <c r="F165" t="s">
        <v>506</v>
      </c>
      <c r="G165" t="str">
        <f>CONCATENATE("Min. est. (-",TEXT(T114,"0%"),")")</f>
        <v>Min. est. (-10%)</v>
      </c>
      <c r="H165" t="str">
        <f>CONCATENATE("Max. est. (+",TEXT(U114,"0%"),")")</f>
        <v>Max. est. (+10%)</v>
      </c>
    </row>
    <row r="166" spans="2:8" x14ac:dyDescent="0.25">
      <c r="C166" t="s">
        <v>205</v>
      </c>
      <c r="D166" t="s">
        <v>536</v>
      </c>
    </row>
    <row r="168" spans="2:8" x14ac:dyDescent="0.25">
      <c r="C168" t="s">
        <v>206</v>
      </c>
      <c r="D168" t="s">
        <v>536</v>
      </c>
      <c r="F168" s="250">
        <f>G147</f>
        <v>2.3373223635003739E-2</v>
      </c>
      <c r="G168" s="250">
        <f>F147</f>
        <v>2.1035901271503364E-2</v>
      </c>
      <c r="H168" s="250">
        <f>H147</f>
        <v>2.5710545998504118E-2</v>
      </c>
    </row>
    <row r="169" spans="2:8" x14ac:dyDescent="0.25">
      <c r="F169" t="str">
        <f>F165</f>
        <v>TNO 2021</v>
      </c>
      <c r="G169" t="str">
        <f t="shared" ref="G169:H169" si="15">G165</f>
        <v>Min. est. (-10%)</v>
      </c>
      <c r="H169" t="str">
        <f t="shared" si="15"/>
        <v>Max. est. (+10%)</v>
      </c>
    </row>
    <row r="170" spans="2:8" x14ac:dyDescent="0.25">
      <c r="C170" t="s">
        <v>207</v>
      </c>
      <c r="D170" t="s">
        <v>537</v>
      </c>
      <c r="F170" s="259">
        <f>J147</f>
        <v>1.1916609470870232E-5</v>
      </c>
      <c r="G170" s="259">
        <f>I147</f>
        <v>1.0724948523783207E-5</v>
      </c>
      <c r="H170" s="259">
        <f>K147</f>
        <v>1.3108270417957255E-5</v>
      </c>
    </row>
    <row r="171" spans="2:8" x14ac:dyDescent="0.25">
      <c r="F171" t="str">
        <f>F165</f>
        <v>TNO 2021</v>
      </c>
      <c r="G171" t="str">
        <f t="shared" ref="G171:H171" si="16">G165</f>
        <v>Min. est. (-10%)</v>
      </c>
      <c r="H171" t="str">
        <f t="shared" si="16"/>
        <v>Max. est. (+10%)</v>
      </c>
    </row>
    <row r="173" spans="2:8" x14ac:dyDescent="0.25">
      <c r="B173" s="249" t="s">
        <v>540</v>
      </c>
      <c r="C173" t="s">
        <v>95</v>
      </c>
      <c r="D173" t="s">
        <v>536</v>
      </c>
      <c r="F173" t="str">
        <f>CONCATENATE(TEXT(D156,"0.00")," (",TEXT(D148,"0.00"),")")</f>
        <v>2.40 (1.62)</v>
      </c>
      <c r="G173" t="str">
        <f>CONCATENATE(TEXT(C156,"0.00")," (",TEXT(C148,"0.00"),")")</f>
        <v>1.89 (1.28)</v>
      </c>
      <c r="H173" t="str">
        <f>CONCATENATE(TEXT(E156,"0.00")," (",TEXT(E148,"0.00"),")")</f>
        <v>2.99 (2.02)</v>
      </c>
    </row>
    <row r="174" spans="2:8" x14ac:dyDescent="0.25">
      <c r="F174" t="s">
        <v>506</v>
      </c>
      <c r="G174" t="str">
        <f>CONCATENATE("Min. est. (-",TEXT(T115,"0%"),")")</f>
        <v>Min. est. (-21%)</v>
      </c>
      <c r="H174" t="str">
        <f>CONCATENATE("Max. est. (+",TEXT(U115,"0%"),")")</f>
        <v>Max. est. (+25%)</v>
      </c>
    </row>
    <row r="175" spans="2:8" x14ac:dyDescent="0.25">
      <c r="C175" t="s">
        <v>205</v>
      </c>
      <c r="D175" t="s">
        <v>536</v>
      </c>
    </row>
    <row r="177" spans="2:8" x14ac:dyDescent="0.25">
      <c r="C177" t="s">
        <v>206</v>
      </c>
      <c r="D177" t="s">
        <v>536</v>
      </c>
      <c r="F177" s="250">
        <f>G148</f>
        <v>2.3373223635003739E-2</v>
      </c>
      <c r="G177" s="250">
        <f>F148</f>
        <v>1.8423645495597916E-2</v>
      </c>
      <c r="H177" s="250">
        <f>H148</f>
        <v>2.9120888001874703E-2</v>
      </c>
    </row>
    <row r="178" spans="2:8" x14ac:dyDescent="0.25">
      <c r="F178" t="str">
        <f>F174</f>
        <v>TNO 2021</v>
      </c>
      <c r="G178" t="str">
        <f t="shared" ref="G178:H178" si="17">G174</f>
        <v>Min. est. (-21%)</v>
      </c>
      <c r="H178" t="str">
        <f t="shared" si="17"/>
        <v>Max. est. (+25%)</v>
      </c>
    </row>
    <row r="179" spans="2:8" x14ac:dyDescent="0.25">
      <c r="C179" t="s">
        <v>207</v>
      </c>
      <c r="D179" t="s">
        <v>537</v>
      </c>
      <c r="F179" s="259">
        <f>J148</f>
        <v>5.7218698436992894E-6</v>
      </c>
      <c r="G179" s="259">
        <f>I148</f>
        <v>4.5101909440679132E-6</v>
      </c>
      <c r="H179" s="259">
        <f>K148</f>
        <v>7.1289238267558578E-6</v>
      </c>
    </row>
    <row r="180" spans="2:8" x14ac:dyDescent="0.25">
      <c r="F180" t="str">
        <f>F174</f>
        <v>TNO 2021</v>
      </c>
      <c r="G180" t="str">
        <f t="shared" ref="G180:H180" si="18">G174</f>
        <v>Min. est. (-21%)</v>
      </c>
      <c r="H180" t="str">
        <f t="shared" si="18"/>
        <v>Max. est. (+25%)</v>
      </c>
    </row>
    <row r="182" spans="2:8" x14ac:dyDescent="0.25">
      <c r="B182" s="249" t="s">
        <v>541</v>
      </c>
      <c r="C182" t="s">
        <v>95</v>
      </c>
      <c r="D182" t="s">
        <v>536</v>
      </c>
      <c r="F182" t="str">
        <f>CONCATENATE(TEXT(D158,"0.00")," (",TEXT(D150,"0.00"),")")</f>
        <v>2.21 (1.49)</v>
      </c>
      <c r="G182" t="str">
        <f>CONCATENATE(TEXT(C158,"0.00")," (",TEXT(C150,"0.00"),")")</f>
        <v>1.66 (1.12)</v>
      </c>
      <c r="H182" t="str">
        <f>CONCATENATE(TEXT(E158,"0.00")," (",TEXT(E150,"0.00"),")")</f>
        <v>2.88 (1.95)</v>
      </c>
    </row>
    <row r="183" spans="2:8" x14ac:dyDescent="0.25">
      <c r="F183" t="s">
        <v>506</v>
      </c>
      <c r="G183" t="str">
        <f>CONCATENATE("Min. est. (-",TEXT(T117,"0%"),")")</f>
        <v>Min. est. (-25%)</v>
      </c>
      <c r="H183" t="str">
        <f>CONCATENATE("Max. est. (+",TEXT(U117,"0%"),")")</f>
        <v>Max. est. (+30%)</v>
      </c>
    </row>
    <row r="184" spans="2:8" x14ac:dyDescent="0.25">
      <c r="C184" t="s">
        <v>205</v>
      </c>
      <c r="D184" t="s">
        <v>536</v>
      </c>
    </row>
    <row r="186" spans="2:8" x14ac:dyDescent="0.25">
      <c r="C186" t="s">
        <v>206</v>
      </c>
      <c r="D186" t="s">
        <v>536</v>
      </c>
      <c r="F186" s="250">
        <f>G149</f>
        <v>2.243829468960359E-2</v>
      </c>
      <c r="G186" s="250">
        <f>F149</f>
        <v>1.7128746590367096E-2</v>
      </c>
      <c r="H186" s="250">
        <f>H149</f>
        <v>2.8842027540784746E-2</v>
      </c>
    </row>
    <row r="187" spans="2:8" x14ac:dyDescent="0.25">
      <c r="F187" t="str">
        <f>F183</f>
        <v>TNO 2021</v>
      </c>
      <c r="G187" t="str">
        <f t="shared" ref="G187:H187" si="19">G183</f>
        <v>Min. est. (-25%)</v>
      </c>
      <c r="H187" t="str">
        <f t="shared" si="19"/>
        <v>Max. est. (+30%)</v>
      </c>
    </row>
    <row r="188" spans="2:8" x14ac:dyDescent="0.25">
      <c r="C188" t="s">
        <v>207</v>
      </c>
      <c r="D188" t="s">
        <v>537</v>
      </c>
      <c r="F188" s="259">
        <f>J148</f>
        <v>5.7218698436992894E-6</v>
      </c>
      <c r="G188" s="259">
        <f>I148</f>
        <v>4.5101909440679132E-6</v>
      </c>
      <c r="H188" s="259">
        <f>K148</f>
        <v>7.1289238267558578E-6</v>
      </c>
    </row>
    <row r="189" spans="2:8" x14ac:dyDescent="0.25">
      <c r="F189" t="str">
        <f>F183</f>
        <v>TNO 2021</v>
      </c>
      <c r="G189" t="str">
        <f t="shared" ref="G189:H189" si="20">G183</f>
        <v>Min. est. (-25%)</v>
      </c>
      <c r="H189" t="str">
        <f t="shared" si="20"/>
        <v>Max. est. (+30%)</v>
      </c>
    </row>
    <row r="212" ht="16.5" customHeight="1" x14ac:dyDescent="0.25"/>
  </sheetData>
  <conditionalFormatting sqref="O212:AG212">
    <cfRule type="containsText" dxfId="0" priority="1" operator="containsText" text="Specify complete references and data sources used here">
      <formula>NOT(ISERROR(SEARCH("Specify complete references and data sources used here",O212)))</formula>
    </cfRule>
  </conditionalFormatting>
  <hyperlinks>
    <hyperlink ref="C27" r:id="rId1" xr:uid="{57F01796-AD34-4D42-8CFB-76E6B3A5B3CE}"/>
    <hyperlink ref="C29" r:id="rId2" xr:uid="{F9876DA7-D0BA-437D-8DAE-CD313051DECA}"/>
  </hyperlinks>
  <pageMargins left="0.7" right="0.7" top="0.75" bottom="0.75" header="0.3" footer="0.3"/>
  <pageSetup orientation="portrait" horizontalDpi="360" verticalDpi="36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2F2C1-71EF-467B-83A1-D12435973DBC}">
  <sheetPr>
    <tabColor theme="8"/>
  </sheetPr>
  <dimension ref="A1:Y44"/>
  <sheetViews>
    <sheetView showGridLines="0" topLeftCell="A10" workbookViewId="0">
      <selection activeCell="D45" sqref="D46:U46"/>
    </sheetView>
  </sheetViews>
  <sheetFormatPr defaultColWidth="9" defaultRowHeight="15" x14ac:dyDescent="0.25"/>
  <cols>
    <col min="1" max="1" width="16.375" style="187" customWidth="1"/>
    <col min="2" max="2" width="9.375" style="187" customWidth="1"/>
    <col min="3" max="3" width="12" style="187" bestFit="1" customWidth="1"/>
    <col min="4" max="11" width="7.625" style="187" customWidth="1"/>
    <col min="12" max="14" width="9" style="187"/>
    <col min="15" max="15" width="16.375" style="187" customWidth="1"/>
    <col min="16" max="16" width="9.375" style="187" customWidth="1"/>
    <col min="17" max="17" width="12" style="187" bestFit="1" customWidth="1"/>
    <col min="18" max="22" width="7.625" style="187" customWidth="1"/>
    <col min="23" max="16384" width="9" style="187"/>
  </cols>
  <sheetData>
    <row r="1" spans="1:25" ht="21" x14ac:dyDescent="0.35">
      <c r="A1" s="186" t="s">
        <v>356</v>
      </c>
    </row>
    <row r="3" spans="1:25" ht="15.75" thickBot="1" x14ac:dyDescent="0.3">
      <c r="A3" s="188" t="s">
        <v>396</v>
      </c>
      <c r="O3" s="188" t="s">
        <v>397</v>
      </c>
    </row>
    <row r="4" spans="1:25" ht="15.75" thickBot="1" x14ac:dyDescent="0.3">
      <c r="A4" s="676"/>
      <c r="B4" s="677"/>
      <c r="C4" s="189" t="s">
        <v>194</v>
      </c>
      <c r="D4" s="190">
        <v>2015</v>
      </c>
      <c r="E4" s="190">
        <v>2020</v>
      </c>
      <c r="F4" s="190">
        <v>2025</v>
      </c>
      <c r="G4" s="190">
        <v>2030</v>
      </c>
      <c r="H4" s="190">
        <v>2035</v>
      </c>
      <c r="I4" s="190">
        <v>2040</v>
      </c>
      <c r="J4" s="190">
        <v>2045</v>
      </c>
      <c r="K4" s="190">
        <v>2050</v>
      </c>
      <c r="O4" s="668"/>
      <c r="P4" s="669"/>
      <c r="Q4" s="189" t="s">
        <v>194</v>
      </c>
      <c r="R4" s="191">
        <v>2015</v>
      </c>
      <c r="S4" s="191">
        <v>2020</v>
      </c>
      <c r="T4" s="191">
        <v>2025</v>
      </c>
      <c r="U4" s="191">
        <v>2030</v>
      </c>
      <c r="V4" s="191">
        <v>2035</v>
      </c>
      <c r="W4" s="191">
        <v>2040</v>
      </c>
      <c r="X4" s="191">
        <v>2045</v>
      </c>
      <c r="Y4" s="191">
        <v>2050</v>
      </c>
    </row>
    <row r="5" spans="1:25" ht="16.5" customHeight="1" thickTop="1" thickBot="1" x14ac:dyDescent="0.3">
      <c r="A5" s="670" t="s">
        <v>398</v>
      </c>
      <c r="B5" s="192" t="s">
        <v>399</v>
      </c>
      <c r="C5" s="192" t="s">
        <v>400</v>
      </c>
      <c r="D5" s="193">
        <v>403.66769999999997</v>
      </c>
      <c r="E5" s="193">
        <v>606.14927339748783</v>
      </c>
      <c r="F5" s="193">
        <v>766.39753003230362</v>
      </c>
      <c r="G5" s="193">
        <v>926.64578666711941</v>
      </c>
      <c r="H5" s="193">
        <v>1073.654746120922</v>
      </c>
      <c r="I5" s="193">
        <v>1220.6637055747244</v>
      </c>
      <c r="J5" s="193">
        <v>1370.5899421379372</v>
      </c>
      <c r="K5" s="193">
        <v>1520.5161787011502</v>
      </c>
      <c r="O5" s="670" t="s">
        <v>398</v>
      </c>
      <c r="P5" s="192" t="s">
        <v>399</v>
      </c>
      <c r="Q5" s="192" t="s">
        <v>400</v>
      </c>
      <c r="R5" s="193">
        <v>11.636700000000003</v>
      </c>
      <c r="S5" s="193">
        <v>29.848723085510589</v>
      </c>
      <c r="T5" s="193">
        <v>38.287371158789547</v>
      </c>
      <c r="U5" s="193">
        <v>46.726019232068509</v>
      </c>
      <c r="V5" s="193">
        <v>60.041552862002597</v>
      </c>
      <c r="W5" s="193">
        <v>73.357086491936684</v>
      </c>
      <c r="X5" s="193">
        <v>90.638104313916799</v>
      </c>
      <c r="Y5" s="193">
        <v>107.91912213589691</v>
      </c>
    </row>
    <row r="6" spans="1:25" ht="15.75" thickBot="1" x14ac:dyDescent="0.3">
      <c r="A6" s="671"/>
      <c r="B6" s="194" t="s">
        <v>401</v>
      </c>
      <c r="C6" s="194" t="s">
        <v>400</v>
      </c>
      <c r="D6" s="195">
        <v>403.66769999999997</v>
      </c>
      <c r="E6" s="195">
        <v>785</v>
      </c>
      <c r="F6" s="195">
        <v>1222.5</v>
      </c>
      <c r="G6" s="195">
        <v>1660</v>
      </c>
      <c r="H6" s="195">
        <v>2043</v>
      </c>
      <c r="I6" s="195">
        <v>2426</v>
      </c>
      <c r="J6" s="195">
        <v>2731.5</v>
      </c>
      <c r="K6" s="195">
        <v>3037</v>
      </c>
      <c r="O6" s="671"/>
      <c r="P6" s="194" t="s">
        <v>401</v>
      </c>
      <c r="Q6" s="194" t="s">
        <v>400</v>
      </c>
      <c r="R6" s="195">
        <v>11.636700000000003</v>
      </c>
      <c r="S6" s="195">
        <v>37.909090909090907</v>
      </c>
      <c r="T6" s="195">
        <v>79.954545454545453</v>
      </c>
      <c r="U6" s="195">
        <v>122</v>
      </c>
      <c r="V6" s="195">
        <v>194.5</v>
      </c>
      <c r="W6" s="195">
        <v>267</v>
      </c>
      <c r="X6" s="195">
        <v>352</v>
      </c>
      <c r="Y6" s="195">
        <v>437</v>
      </c>
    </row>
    <row r="7" spans="1:25" ht="15.75" thickBot="1" x14ac:dyDescent="0.3">
      <c r="A7" s="672"/>
      <c r="B7" s="192" t="s">
        <v>402</v>
      </c>
      <c r="C7" s="192" t="s">
        <v>400</v>
      </c>
      <c r="D7" s="193">
        <v>403.66769999999997</v>
      </c>
      <c r="E7" s="193">
        <v>783.88035438694976</v>
      </c>
      <c r="F7" s="193">
        <v>1483.7707675031147</v>
      </c>
      <c r="G7" s="193">
        <v>2183.6611806192795</v>
      </c>
      <c r="H7" s="193">
        <v>2842.8862409716312</v>
      </c>
      <c r="I7" s="193">
        <v>3502.1113013239824</v>
      </c>
      <c r="J7" s="193">
        <v>3972.8269031476711</v>
      </c>
      <c r="K7" s="193">
        <v>4443.5425049713594</v>
      </c>
      <c r="O7" s="672"/>
      <c r="P7" s="192" t="s">
        <v>402</v>
      </c>
      <c r="Q7" s="192" t="s">
        <v>400</v>
      </c>
      <c r="R7" s="193">
        <v>11.636700000000003</v>
      </c>
      <c r="S7" s="193">
        <v>36.515153552630487</v>
      </c>
      <c r="T7" s="193">
        <v>181.5042868077351</v>
      </c>
      <c r="U7" s="193">
        <v>326.49342006283968</v>
      </c>
      <c r="V7" s="193">
        <v>570.19890393736966</v>
      </c>
      <c r="W7" s="193">
        <v>813.90438781189971</v>
      </c>
      <c r="X7" s="193">
        <v>972.55366312951128</v>
      </c>
      <c r="Y7" s="193">
        <v>1131.202938447123</v>
      </c>
    </row>
    <row r="8" spans="1:25" ht="15.75" customHeight="1" thickBot="1" x14ac:dyDescent="0.3">
      <c r="A8" s="678" t="s">
        <v>403</v>
      </c>
      <c r="B8" s="194" t="s">
        <v>399</v>
      </c>
      <c r="C8" s="194" t="s">
        <v>404</v>
      </c>
      <c r="D8" s="195">
        <v>45</v>
      </c>
      <c r="E8" s="195">
        <v>40</v>
      </c>
      <c r="F8" s="195">
        <v>38</v>
      </c>
      <c r="G8" s="195">
        <v>37</v>
      </c>
      <c r="H8" s="195">
        <v>57</v>
      </c>
      <c r="I8" s="195">
        <v>71</v>
      </c>
      <c r="J8" s="195">
        <v>65</v>
      </c>
      <c r="K8" s="195">
        <v>74</v>
      </c>
      <c r="O8" s="678" t="s">
        <v>403</v>
      </c>
      <c r="P8" s="194" t="s">
        <v>399</v>
      </c>
      <c r="Q8" s="194" t="s">
        <v>404</v>
      </c>
      <c r="R8" s="195">
        <v>2</v>
      </c>
      <c r="S8" s="195">
        <v>4</v>
      </c>
      <c r="T8" s="195">
        <v>2</v>
      </c>
      <c r="U8" s="195">
        <v>2</v>
      </c>
      <c r="V8" s="195">
        <v>3</v>
      </c>
      <c r="W8" s="195">
        <v>3</v>
      </c>
      <c r="X8" s="195">
        <v>5</v>
      </c>
      <c r="Y8" s="195">
        <v>7</v>
      </c>
    </row>
    <row r="9" spans="1:25" ht="15.75" thickBot="1" x14ac:dyDescent="0.3">
      <c r="A9" s="671"/>
      <c r="B9" s="192" t="s">
        <v>401</v>
      </c>
      <c r="C9" s="192" t="s">
        <v>404</v>
      </c>
      <c r="D9" s="193">
        <v>45</v>
      </c>
      <c r="E9" s="193">
        <v>76</v>
      </c>
      <c r="F9" s="193">
        <v>77</v>
      </c>
      <c r="G9" s="193">
        <v>109</v>
      </c>
      <c r="H9" s="193">
        <v>107</v>
      </c>
      <c r="I9" s="193">
        <v>115</v>
      </c>
      <c r="J9" s="193">
        <v>129</v>
      </c>
      <c r="K9" s="193">
        <v>147</v>
      </c>
      <c r="O9" s="671"/>
      <c r="P9" s="192" t="s">
        <v>401</v>
      </c>
      <c r="Q9" s="192" t="s">
        <v>404</v>
      </c>
      <c r="R9" s="193">
        <v>2</v>
      </c>
      <c r="S9" s="193">
        <v>5</v>
      </c>
      <c r="T9" s="193">
        <v>5</v>
      </c>
      <c r="U9" s="193">
        <v>12</v>
      </c>
      <c r="V9" s="193">
        <v>14</v>
      </c>
      <c r="W9" s="193">
        <v>15</v>
      </c>
      <c r="X9" s="193">
        <v>17</v>
      </c>
      <c r="Y9" s="193">
        <v>24</v>
      </c>
    </row>
    <row r="10" spans="1:25" ht="15.75" thickBot="1" x14ac:dyDescent="0.3">
      <c r="A10" s="672"/>
      <c r="B10" s="194" t="s">
        <v>402</v>
      </c>
      <c r="C10" s="194" t="s">
        <v>404</v>
      </c>
      <c r="D10" s="195">
        <v>45</v>
      </c>
      <c r="E10" s="195">
        <v>76</v>
      </c>
      <c r="F10" s="195">
        <v>133</v>
      </c>
      <c r="G10" s="195">
        <v>159</v>
      </c>
      <c r="H10" s="195">
        <v>165</v>
      </c>
      <c r="I10" s="195">
        <v>167</v>
      </c>
      <c r="J10" s="195">
        <v>185</v>
      </c>
      <c r="K10" s="195">
        <v>212</v>
      </c>
      <c r="O10" s="672"/>
      <c r="P10" s="194" t="s">
        <v>402</v>
      </c>
      <c r="Q10" s="194" t="s">
        <v>404</v>
      </c>
      <c r="R10" s="195">
        <v>2</v>
      </c>
      <c r="S10" s="195">
        <v>5</v>
      </c>
      <c r="T10" s="195">
        <v>21</v>
      </c>
      <c r="U10" s="195">
        <v>37</v>
      </c>
      <c r="V10" s="195">
        <v>49</v>
      </c>
      <c r="W10" s="195">
        <v>49</v>
      </c>
      <c r="X10" s="195">
        <v>44</v>
      </c>
      <c r="Y10" s="195">
        <v>26</v>
      </c>
    </row>
    <row r="11" spans="1:25" ht="15.75" thickBot="1" x14ac:dyDescent="0.3">
      <c r="A11" s="673" t="s">
        <v>405</v>
      </c>
      <c r="B11" s="192" t="s">
        <v>192</v>
      </c>
      <c r="C11" s="192" t="s">
        <v>199</v>
      </c>
      <c r="D11" s="196">
        <v>0.05</v>
      </c>
      <c r="E11" s="196">
        <v>0.05</v>
      </c>
      <c r="F11" s="196">
        <v>0.05</v>
      </c>
      <c r="G11" s="196">
        <v>0.05</v>
      </c>
      <c r="H11" s="196">
        <v>0.05</v>
      </c>
      <c r="I11" s="196">
        <v>0.05</v>
      </c>
      <c r="J11" s="196">
        <v>0.05</v>
      </c>
      <c r="K11" s="196">
        <v>0.05</v>
      </c>
      <c r="O11" s="673" t="s">
        <v>405</v>
      </c>
      <c r="P11" s="192" t="s">
        <v>192</v>
      </c>
      <c r="Q11" s="192" t="s">
        <v>199</v>
      </c>
      <c r="R11" s="196">
        <v>0.11</v>
      </c>
      <c r="S11" s="196">
        <v>0.11</v>
      </c>
      <c r="T11" s="196">
        <v>0.08</v>
      </c>
      <c r="U11" s="196">
        <v>0.05</v>
      </c>
      <c r="V11" s="196">
        <v>0.05</v>
      </c>
      <c r="W11" s="196">
        <v>0.05</v>
      </c>
      <c r="X11" s="196">
        <v>0.05</v>
      </c>
      <c r="Y11" s="196">
        <v>0.05</v>
      </c>
    </row>
    <row r="12" spans="1:25" ht="15.75" thickBot="1" x14ac:dyDescent="0.3">
      <c r="A12" s="674"/>
      <c r="B12" s="194" t="s">
        <v>406</v>
      </c>
      <c r="C12" s="194" t="s">
        <v>199</v>
      </c>
      <c r="D12" s="196">
        <v>0.1</v>
      </c>
      <c r="E12" s="196">
        <v>0.1</v>
      </c>
      <c r="F12" s="196">
        <v>0.1</v>
      </c>
      <c r="G12" s="196">
        <v>0.1</v>
      </c>
      <c r="H12" s="196">
        <v>0.1</v>
      </c>
      <c r="I12" s="196">
        <v>0.1</v>
      </c>
      <c r="J12" s="196">
        <v>0.1</v>
      </c>
      <c r="K12" s="196">
        <v>0.1</v>
      </c>
      <c r="O12" s="674"/>
      <c r="P12" s="194" t="s">
        <v>406</v>
      </c>
      <c r="Q12" s="194" t="s">
        <v>199</v>
      </c>
      <c r="R12" s="197">
        <v>0.2</v>
      </c>
      <c r="S12" s="197">
        <v>0.2</v>
      </c>
      <c r="T12" s="197">
        <v>0.15</v>
      </c>
      <c r="U12" s="197">
        <v>0.1</v>
      </c>
      <c r="V12" s="197">
        <v>0.1</v>
      </c>
      <c r="W12" s="197">
        <v>0.1</v>
      </c>
      <c r="X12" s="197">
        <v>0.1</v>
      </c>
      <c r="Y12" s="197">
        <v>0.1</v>
      </c>
    </row>
    <row r="13" spans="1:25" ht="15.75" thickBot="1" x14ac:dyDescent="0.3">
      <c r="A13" s="675"/>
      <c r="B13" s="192" t="s">
        <v>407</v>
      </c>
      <c r="C13" s="192" t="s">
        <v>199</v>
      </c>
      <c r="D13" s="196">
        <v>0.02</v>
      </c>
      <c r="E13" s="196">
        <v>0.02</v>
      </c>
      <c r="F13" s="196">
        <v>0.02</v>
      </c>
      <c r="G13" s="196">
        <v>0.02</v>
      </c>
      <c r="H13" s="196">
        <v>0.02</v>
      </c>
      <c r="I13" s="196">
        <v>0.02</v>
      </c>
      <c r="J13" s="196">
        <v>0.02</v>
      </c>
      <c r="K13" s="196">
        <v>0.02</v>
      </c>
      <c r="O13" s="675"/>
      <c r="P13" s="192" t="s">
        <v>407</v>
      </c>
      <c r="Q13" s="192" t="s">
        <v>199</v>
      </c>
      <c r="R13" s="196">
        <v>0.05</v>
      </c>
      <c r="S13" s="196">
        <v>0.05</v>
      </c>
      <c r="T13" s="196">
        <v>0.05</v>
      </c>
      <c r="U13" s="196">
        <v>0.02</v>
      </c>
      <c r="V13" s="196">
        <v>0.02</v>
      </c>
      <c r="W13" s="196">
        <v>0.02</v>
      </c>
      <c r="X13" s="196">
        <v>0.02</v>
      </c>
      <c r="Y13" s="196">
        <v>0.02</v>
      </c>
    </row>
    <row r="14" spans="1:25" ht="15.75" thickBot="1" x14ac:dyDescent="0.3">
      <c r="A14" s="198" t="s">
        <v>408</v>
      </c>
      <c r="B14" s="194" t="s">
        <v>232</v>
      </c>
      <c r="C14" s="194" t="s">
        <v>409</v>
      </c>
      <c r="D14" s="195">
        <v>25</v>
      </c>
      <c r="E14" s="195">
        <v>25</v>
      </c>
      <c r="F14" s="195">
        <v>25</v>
      </c>
      <c r="G14" s="195">
        <v>25</v>
      </c>
      <c r="H14" s="195">
        <v>25</v>
      </c>
      <c r="I14" s="195">
        <v>25</v>
      </c>
      <c r="J14" s="195">
        <v>25</v>
      </c>
      <c r="K14" s="195">
        <v>25</v>
      </c>
      <c r="O14" s="198" t="s">
        <v>408</v>
      </c>
      <c r="P14" s="194" t="s">
        <v>232</v>
      </c>
      <c r="Q14" s="194" t="s">
        <v>409</v>
      </c>
      <c r="R14" s="199">
        <v>30</v>
      </c>
      <c r="S14" s="199">
        <v>30</v>
      </c>
      <c r="T14" s="199">
        <v>30</v>
      </c>
      <c r="U14" s="199">
        <v>30</v>
      </c>
      <c r="V14" s="199">
        <v>30</v>
      </c>
      <c r="W14" s="199">
        <v>30</v>
      </c>
      <c r="X14" s="199">
        <v>30</v>
      </c>
      <c r="Y14" s="199">
        <v>30</v>
      </c>
    </row>
    <row r="17" spans="1:22" ht="15.75" thickBot="1" x14ac:dyDescent="0.3">
      <c r="A17" s="188" t="s">
        <v>410</v>
      </c>
      <c r="O17" s="188" t="s">
        <v>411</v>
      </c>
    </row>
    <row r="18" spans="1:22" ht="15.75" thickBot="1" x14ac:dyDescent="0.3">
      <c r="A18" s="668"/>
      <c r="B18" s="669"/>
      <c r="C18" s="189" t="s">
        <v>194</v>
      </c>
      <c r="D18" s="191">
        <v>2015</v>
      </c>
      <c r="E18" s="191">
        <v>2020</v>
      </c>
      <c r="F18" s="191">
        <v>2030</v>
      </c>
      <c r="G18" s="191">
        <v>2040</v>
      </c>
      <c r="H18" s="191">
        <v>2050</v>
      </c>
      <c r="O18" s="668"/>
      <c r="P18" s="669"/>
      <c r="Q18" s="189" t="s">
        <v>194</v>
      </c>
      <c r="R18" s="191">
        <v>2015</v>
      </c>
      <c r="S18" s="191">
        <v>2020</v>
      </c>
      <c r="T18" s="191">
        <v>2030</v>
      </c>
      <c r="U18" s="191">
        <v>2040</v>
      </c>
      <c r="V18" s="191">
        <v>2050</v>
      </c>
    </row>
    <row r="19" spans="1:22" ht="16.5" thickTop="1" thickBot="1" x14ac:dyDescent="0.3">
      <c r="A19" s="670" t="s">
        <v>412</v>
      </c>
      <c r="B19" s="192" t="s">
        <v>399</v>
      </c>
      <c r="C19" s="192" t="s">
        <v>413</v>
      </c>
      <c r="D19" s="665">
        <v>1850</v>
      </c>
      <c r="E19" s="200">
        <v>1800</v>
      </c>
      <c r="F19" s="200">
        <v>1730</v>
      </c>
      <c r="G19" s="200">
        <v>1670</v>
      </c>
      <c r="H19" s="200">
        <v>1630</v>
      </c>
      <c r="O19" s="670" t="s">
        <v>412</v>
      </c>
      <c r="P19" s="192" t="s">
        <v>399</v>
      </c>
      <c r="Q19" s="192" t="s">
        <v>413</v>
      </c>
      <c r="R19" s="665">
        <v>3500</v>
      </c>
      <c r="S19" s="200">
        <v>2990</v>
      </c>
      <c r="T19" s="200">
        <v>2850</v>
      </c>
      <c r="U19" s="200">
        <v>2750</v>
      </c>
      <c r="V19" s="200">
        <v>2640</v>
      </c>
    </row>
    <row r="20" spans="1:22" ht="15.75" thickBot="1" x14ac:dyDescent="0.3">
      <c r="A20" s="671"/>
      <c r="B20" s="194" t="s">
        <v>401</v>
      </c>
      <c r="C20" s="194" t="s">
        <v>413</v>
      </c>
      <c r="D20" s="666"/>
      <c r="E20" s="199">
        <v>1760</v>
      </c>
      <c r="F20" s="199">
        <v>1660</v>
      </c>
      <c r="G20" s="199">
        <v>1600</v>
      </c>
      <c r="H20" s="199">
        <v>1560</v>
      </c>
      <c r="O20" s="671"/>
      <c r="P20" s="194" t="s">
        <v>401</v>
      </c>
      <c r="Q20" s="194" t="s">
        <v>413</v>
      </c>
      <c r="R20" s="666"/>
      <c r="S20" s="199">
        <v>2870</v>
      </c>
      <c r="T20" s="199">
        <v>2570</v>
      </c>
      <c r="U20" s="199">
        <v>2430</v>
      </c>
      <c r="V20" s="199">
        <v>2330</v>
      </c>
    </row>
    <row r="21" spans="1:22" ht="15.75" thickBot="1" x14ac:dyDescent="0.3">
      <c r="A21" s="671"/>
      <c r="B21" s="192" t="s">
        <v>402</v>
      </c>
      <c r="C21" s="192" t="s">
        <v>413</v>
      </c>
      <c r="D21" s="666"/>
      <c r="E21" s="200">
        <v>1760</v>
      </c>
      <c r="F21" s="200">
        <v>1630</v>
      </c>
      <c r="G21" s="200">
        <v>1560</v>
      </c>
      <c r="H21" s="200">
        <v>1520</v>
      </c>
      <c r="O21" s="671"/>
      <c r="P21" s="192" t="s">
        <v>402</v>
      </c>
      <c r="Q21" s="192" t="s">
        <v>413</v>
      </c>
      <c r="R21" s="666"/>
      <c r="S21" s="200">
        <v>2890</v>
      </c>
      <c r="T21" s="200">
        <v>2310</v>
      </c>
      <c r="U21" s="200">
        <v>2150</v>
      </c>
      <c r="V21" s="200">
        <v>2100</v>
      </c>
    </row>
    <row r="22" spans="1:22" ht="15.75" thickBot="1" x14ac:dyDescent="0.3">
      <c r="A22" s="671"/>
      <c r="B22" s="194" t="s">
        <v>414</v>
      </c>
      <c r="C22" s="194" t="s">
        <v>413</v>
      </c>
      <c r="D22" s="666"/>
      <c r="E22" s="199">
        <v>1670</v>
      </c>
      <c r="F22" s="199">
        <v>1430</v>
      </c>
      <c r="G22" s="199">
        <v>1310</v>
      </c>
      <c r="H22" s="199">
        <v>1230</v>
      </c>
      <c r="O22" s="671"/>
      <c r="P22" s="194" t="s">
        <v>414</v>
      </c>
      <c r="Q22" s="194" t="s">
        <v>413</v>
      </c>
      <c r="R22" s="666"/>
      <c r="S22" s="199">
        <v>2390</v>
      </c>
      <c r="T22" s="199">
        <v>1550</v>
      </c>
      <c r="U22" s="199">
        <v>1350</v>
      </c>
      <c r="V22" s="199">
        <v>1280</v>
      </c>
    </row>
    <row r="23" spans="1:22" ht="15.75" thickBot="1" x14ac:dyDescent="0.3">
      <c r="A23" s="672"/>
      <c r="B23" s="192" t="s">
        <v>415</v>
      </c>
      <c r="C23" s="192" t="s">
        <v>413</v>
      </c>
      <c r="D23" s="667"/>
      <c r="E23" s="200">
        <v>1830</v>
      </c>
      <c r="F23" s="200">
        <v>1800</v>
      </c>
      <c r="G23" s="200">
        <v>1780</v>
      </c>
      <c r="H23" s="200">
        <v>1760</v>
      </c>
      <c r="O23" s="672"/>
      <c r="P23" s="192" t="s">
        <v>415</v>
      </c>
      <c r="Q23" s="192" t="s">
        <v>413</v>
      </c>
      <c r="R23" s="667"/>
      <c r="S23" s="200">
        <v>3260</v>
      </c>
      <c r="T23" s="200">
        <v>3180</v>
      </c>
      <c r="U23" s="200">
        <v>3140</v>
      </c>
      <c r="V23" s="200">
        <v>3090</v>
      </c>
    </row>
    <row r="24" spans="1:22" ht="15.75" thickBot="1" x14ac:dyDescent="0.3">
      <c r="A24" s="198" t="s">
        <v>416</v>
      </c>
      <c r="B24" s="194" t="s">
        <v>232</v>
      </c>
      <c r="C24" s="194" t="s">
        <v>417</v>
      </c>
      <c r="D24" s="197">
        <v>0.03</v>
      </c>
      <c r="E24" s="197">
        <v>0.03</v>
      </c>
      <c r="F24" s="197">
        <v>0.03</v>
      </c>
      <c r="G24" s="197">
        <v>0.03</v>
      </c>
      <c r="H24" s="197">
        <v>0.03</v>
      </c>
      <c r="O24" s="198" t="s">
        <v>416</v>
      </c>
      <c r="P24" s="194" t="s">
        <v>232</v>
      </c>
      <c r="Q24" s="194" t="s">
        <v>417</v>
      </c>
      <c r="R24" s="197">
        <v>0.02</v>
      </c>
      <c r="S24" s="197">
        <v>0.02</v>
      </c>
      <c r="T24" s="197">
        <v>0.02</v>
      </c>
      <c r="U24" s="197">
        <v>0.02</v>
      </c>
      <c r="V24" s="197">
        <v>0.02</v>
      </c>
    </row>
    <row r="27" spans="1:22" ht="15.75" thickBot="1" x14ac:dyDescent="0.3">
      <c r="A27" s="188" t="s">
        <v>418</v>
      </c>
      <c r="O27" s="188" t="s">
        <v>419</v>
      </c>
    </row>
    <row r="28" spans="1:22" ht="15.75" thickBot="1" x14ac:dyDescent="0.3">
      <c r="A28" s="668"/>
      <c r="B28" s="669"/>
      <c r="C28" s="189" t="s">
        <v>194</v>
      </c>
      <c r="D28" s="191">
        <v>2015</v>
      </c>
      <c r="E28" s="191">
        <v>2020</v>
      </c>
      <c r="F28" s="191">
        <v>2030</v>
      </c>
      <c r="G28" s="191">
        <v>2040</v>
      </c>
      <c r="H28" s="191">
        <v>2050</v>
      </c>
      <c r="O28" s="668"/>
      <c r="P28" s="669"/>
      <c r="Q28" s="189" t="s">
        <v>194</v>
      </c>
      <c r="R28" s="191">
        <v>2015</v>
      </c>
      <c r="S28" s="191">
        <v>2020</v>
      </c>
      <c r="T28" s="191">
        <v>2030</v>
      </c>
      <c r="U28" s="191">
        <v>2040</v>
      </c>
      <c r="V28" s="191">
        <v>2050</v>
      </c>
    </row>
    <row r="29" spans="1:22" ht="16.5" thickTop="1" thickBot="1" x14ac:dyDescent="0.3">
      <c r="A29" s="670" t="s">
        <v>412</v>
      </c>
      <c r="B29" s="192" t="s">
        <v>399</v>
      </c>
      <c r="C29" s="192" t="s">
        <v>413</v>
      </c>
      <c r="D29" s="665">
        <v>1350</v>
      </c>
      <c r="E29" s="200">
        <v>1310</v>
      </c>
      <c r="F29" s="200">
        <v>1260</v>
      </c>
      <c r="G29" s="200">
        <v>1220</v>
      </c>
      <c r="H29" s="200">
        <v>1190</v>
      </c>
      <c r="O29" s="670" t="s">
        <v>412</v>
      </c>
      <c r="P29" s="192" t="s">
        <v>399</v>
      </c>
      <c r="Q29" s="192" t="s">
        <v>413</v>
      </c>
      <c r="R29" s="665">
        <v>3600</v>
      </c>
      <c r="S29" s="200">
        <v>3070</v>
      </c>
      <c r="T29" s="200">
        <v>2940</v>
      </c>
      <c r="U29" s="200">
        <v>2830</v>
      </c>
      <c r="V29" s="200">
        <v>2710</v>
      </c>
    </row>
    <row r="30" spans="1:22" ht="15.75" thickBot="1" x14ac:dyDescent="0.3">
      <c r="A30" s="671"/>
      <c r="B30" s="194" t="s">
        <v>401</v>
      </c>
      <c r="C30" s="194" t="s">
        <v>413</v>
      </c>
      <c r="D30" s="666"/>
      <c r="E30" s="199">
        <v>1290</v>
      </c>
      <c r="F30" s="199">
        <v>1210</v>
      </c>
      <c r="G30" s="199">
        <v>1170</v>
      </c>
      <c r="H30" s="199">
        <v>1130</v>
      </c>
      <c r="O30" s="671"/>
      <c r="P30" s="194" t="s">
        <v>401</v>
      </c>
      <c r="Q30" s="194" t="s">
        <v>413</v>
      </c>
      <c r="R30" s="666"/>
      <c r="S30" s="199">
        <v>2950</v>
      </c>
      <c r="T30" s="199">
        <v>2650</v>
      </c>
      <c r="U30" s="199">
        <v>2490</v>
      </c>
      <c r="V30" s="199">
        <v>2390</v>
      </c>
    </row>
    <row r="31" spans="1:22" ht="15.75" thickBot="1" x14ac:dyDescent="0.3">
      <c r="A31" s="671"/>
      <c r="B31" s="192" t="s">
        <v>402</v>
      </c>
      <c r="C31" s="192" t="s">
        <v>413</v>
      </c>
      <c r="D31" s="666"/>
      <c r="E31" s="200">
        <v>1290</v>
      </c>
      <c r="F31" s="200">
        <v>1190</v>
      </c>
      <c r="G31" s="200">
        <v>1140</v>
      </c>
      <c r="H31" s="200">
        <v>1110</v>
      </c>
      <c r="O31" s="671"/>
      <c r="P31" s="192" t="s">
        <v>402</v>
      </c>
      <c r="Q31" s="192" t="s">
        <v>413</v>
      </c>
      <c r="R31" s="666"/>
      <c r="S31" s="200">
        <v>2970</v>
      </c>
      <c r="T31" s="200">
        <v>2370</v>
      </c>
      <c r="U31" s="200">
        <v>2220</v>
      </c>
      <c r="V31" s="200">
        <v>2160</v>
      </c>
    </row>
    <row r="32" spans="1:22" ht="15.75" thickBot="1" x14ac:dyDescent="0.3">
      <c r="A32" s="671"/>
      <c r="B32" s="194" t="s">
        <v>414</v>
      </c>
      <c r="C32" s="194" t="s">
        <v>413</v>
      </c>
      <c r="D32" s="666"/>
      <c r="E32" s="199">
        <v>1220</v>
      </c>
      <c r="F32" s="199">
        <v>1040</v>
      </c>
      <c r="G32" s="199">
        <v>960</v>
      </c>
      <c r="H32" s="199">
        <v>900</v>
      </c>
      <c r="O32" s="671"/>
      <c r="P32" s="194" t="s">
        <v>414</v>
      </c>
      <c r="Q32" s="194" t="s">
        <v>413</v>
      </c>
      <c r="R32" s="666"/>
      <c r="S32" s="199">
        <v>2460</v>
      </c>
      <c r="T32" s="199">
        <v>1600</v>
      </c>
      <c r="U32" s="199">
        <v>1390</v>
      </c>
      <c r="V32" s="199">
        <v>1320</v>
      </c>
    </row>
    <row r="33" spans="1:22" ht="15.75" thickBot="1" x14ac:dyDescent="0.3">
      <c r="A33" s="672"/>
      <c r="B33" s="192" t="s">
        <v>415</v>
      </c>
      <c r="C33" s="192" t="s">
        <v>413</v>
      </c>
      <c r="D33" s="667"/>
      <c r="E33" s="200">
        <v>1330</v>
      </c>
      <c r="F33" s="200">
        <v>1320</v>
      </c>
      <c r="G33" s="200">
        <v>1300</v>
      </c>
      <c r="H33" s="200">
        <v>1280</v>
      </c>
      <c r="O33" s="672"/>
      <c r="P33" s="192" t="s">
        <v>415</v>
      </c>
      <c r="Q33" s="192" t="s">
        <v>413</v>
      </c>
      <c r="R33" s="667"/>
      <c r="S33" s="200">
        <v>3360</v>
      </c>
      <c r="T33" s="200">
        <v>3280</v>
      </c>
      <c r="U33" s="200">
        <v>3230</v>
      </c>
      <c r="V33" s="200">
        <v>3170</v>
      </c>
    </row>
    <row r="34" spans="1:22" ht="15.75" thickBot="1" x14ac:dyDescent="0.3">
      <c r="A34" s="198" t="s">
        <v>416</v>
      </c>
      <c r="B34" s="194" t="s">
        <v>232</v>
      </c>
      <c r="C34" s="194" t="s">
        <v>417</v>
      </c>
      <c r="D34" s="197">
        <v>0.03</v>
      </c>
      <c r="E34" s="197">
        <v>0.03</v>
      </c>
      <c r="F34" s="197">
        <v>0.03</v>
      </c>
      <c r="G34" s="197">
        <v>0.03</v>
      </c>
      <c r="H34" s="197">
        <v>0.03</v>
      </c>
      <c r="O34" s="198" t="s">
        <v>416</v>
      </c>
      <c r="P34" s="194" t="s">
        <v>232</v>
      </c>
      <c r="Q34" s="194" t="s">
        <v>417</v>
      </c>
      <c r="R34" s="197">
        <v>0.02</v>
      </c>
      <c r="S34" s="197">
        <v>0.02</v>
      </c>
      <c r="T34" s="197">
        <v>0.02</v>
      </c>
      <c r="U34" s="197">
        <v>0.02</v>
      </c>
      <c r="V34" s="197">
        <v>0.02</v>
      </c>
    </row>
    <row r="37" spans="1:22" ht="15.75" thickBot="1" x14ac:dyDescent="0.3">
      <c r="A37" s="188" t="s">
        <v>420</v>
      </c>
      <c r="O37" s="188" t="s">
        <v>421</v>
      </c>
    </row>
    <row r="38" spans="1:22" ht="15.75" thickBot="1" x14ac:dyDescent="0.3">
      <c r="A38" s="668"/>
      <c r="B38" s="669"/>
      <c r="C38" s="189" t="s">
        <v>194</v>
      </c>
      <c r="D38" s="191">
        <v>2015</v>
      </c>
      <c r="E38" s="191">
        <v>2020</v>
      </c>
      <c r="F38" s="191">
        <v>2030</v>
      </c>
      <c r="G38" s="191">
        <v>2040</v>
      </c>
      <c r="H38" s="191">
        <v>2050</v>
      </c>
      <c r="O38" s="668"/>
      <c r="P38" s="669"/>
      <c r="Q38" s="189" t="s">
        <v>194</v>
      </c>
      <c r="R38" s="191">
        <v>2015</v>
      </c>
      <c r="S38" s="191">
        <v>2020</v>
      </c>
      <c r="T38" s="191">
        <v>2030</v>
      </c>
      <c r="U38" s="191">
        <v>2040</v>
      </c>
      <c r="V38" s="191">
        <v>2050</v>
      </c>
    </row>
    <row r="39" spans="1:22" ht="16.5" thickTop="1" thickBot="1" x14ac:dyDescent="0.3">
      <c r="A39" s="670" t="s">
        <v>412</v>
      </c>
      <c r="B39" s="192" t="s">
        <v>399</v>
      </c>
      <c r="C39" s="192" t="s">
        <v>413</v>
      </c>
      <c r="D39" s="665">
        <v>1090</v>
      </c>
      <c r="E39" s="200">
        <v>1060</v>
      </c>
      <c r="F39" s="200">
        <v>1020</v>
      </c>
      <c r="G39" s="200">
        <v>980</v>
      </c>
      <c r="H39" s="200">
        <v>960</v>
      </c>
      <c r="O39" s="670" t="s">
        <v>412</v>
      </c>
      <c r="P39" s="192" t="s">
        <v>399</v>
      </c>
      <c r="Q39" s="192" t="s">
        <v>413</v>
      </c>
      <c r="R39" s="665">
        <v>5500</v>
      </c>
      <c r="S39" s="200">
        <v>4690</v>
      </c>
      <c r="T39" s="200">
        <v>4490</v>
      </c>
      <c r="U39" s="200">
        <v>4330</v>
      </c>
      <c r="V39" s="200">
        <v>4140</v>
      </c>
    </row>
    <row r="40" spans="1:22" ht="15.75" thickBot="1" x14ac:dyDescent="0.3">
      <c r="A40" s="671"/>
      <c r="B40" s="194" t="s">
        <v>401</v>
      </c>
      <c r="C40" s="194" t="s">
        <v>413</v>
      </c>
      <c r="D40" s="666"/>
      <c r="E40" s="199">
        <v>1040</v>
      </c>
      <c r="F40" s="199">
        <v>980</v>
      </c>
      <c r="G40" s="199">
        <v>940</v>
      </c>
      <c r="H40" s="199">
        <v>920</v>
      </c>
      <c r="O40" s="671"/>
      <c r="P40" s="194" t="s">
        <v>401</v>
      </c>
      <c r="Q40" s="194" t="s">
        <v>413</v>
      </c>
      <c r="R40" s="666"/>
      <c r="S40" s="199">
        <v>4510</v>
      </c>
      <c r="T40" s="199">
        <v>4040</v>
      </c>
      <c r="U40" s="199">
        <v>3810</v>
      </c>
      <c r="V40" s="199">
        <v>3660</v>
      </c>
    </row>
    <row r="41" spans="1:22" ht="15.75" thickBot="1" x14ac:dyDescent="0.3">
      <c r="A41" s="671"/>
      <c r="B41" s="192" t="s">
        <v>402</v>
      </c>
      <c r="C41" s="192" t="s">
        <v>413</v>
      </c>
      <c r="D41" s="666"/>
      <c r="E41" s="200">
        <v>1040</v>
      </c>
      <c r="F41" s="200">
        <v>960</v>
      </c>
      <c r="G41" s="200">
        <v>920</v>
      </c>
      <c r="H41" s="200">
        <v>890</v>
      </c>
      <c r="O41" s="671"/>
      <c r="P41" s="192" t="s">
        <v>402</v>
      </c>
      <c r="Q41" s="192" t="s">
        <v>413</v>
      </c>
      <c r="R41" s="666"/>
      <c r="S41" s="200">
        <v>4540</v>
      </c>
      <c r="T41" s="200">
        <v>3620</v>
      </c>
      <c r="U41" s="200">
        <v>3390</v>
      </c>
      <c r="V41" s="200">
        <v>3300</v>
      </c>
    </row>
    <row r="42" spans="1:22" ht="15.75" thickBot="1" x14ac:dyDescent="0.3">
      <c r="A42" s="671"/>
      <c r="B42" s="194" t="s">
        <v>414</v>
      </c>
      <c r="C42" s="194" t="s">
        <v>413</v>
      </c>
      <c r="D42" s="666"/>
      <c r="E42" s="199">
        <v>990</v>
      </c>
      <c r="F42" s="199">
        <v>840</v>
      </c>
      <c r="G42" s="199">
        <v>770</v>
      </c>
      <c r="H42" s="199">
        <v>730</v>
      </c>
      <c r="O42" s="671"/>
      <c r="P42" s="194" t="s">
        <v>414</v>
      </c>
      <c r="Q42" s="194" t="s">
        <v>413</v>
      </c>
      <c r="R42" s="666"/>
      <c r="S42" s="199">
        <v>3760</v>
      </c>
      <c r="T42" s="199">
        <v>2440</v>
      </c>
      <c r="U42" s="199">
        <v>2120</v>
      </c>
      <c r="V42" s="199">
        <v>2010</v>
      </c>
    </row>
    <row r="43" spans="1:22" ht="15.75" thickBot="1" x14ac:dyDescent="0.3">
      <c r="A43" s="672"/>
      <c r="B43" s="192" t="s">
        <v>415</v>
      </c>
      <c r="C43" s="192" t="s">
        <v>413</v>
      </c>
      <c r="D43" s="667"/>
      <c r="E43" s="200">
        <v>1080</v>
      </c>
      <c r="F43" s="200">
        <v>1060</v>
      </c>
      <c r="G43" s="200">
        <v>1050</v>
      </c>
      <c r="H43" s="200">
        <v>1040</v>
      </c>
      <c r="O43" s="672"/>
      <c r="P43" s="192" t="s">
        <v>415</v>
      </c>
      <c r="Q43" s="192" t="s">
        <v>413</v>
      </c>
      <c r="R43" s="667"/>
      <c r="S43" s="200">
        <v>5130</v>
      </c>
      <c r="T43" s="200">
        <v>5000</v>
      </c>
      <c r="U43" s="200">
        <v>4930</v>
      </c>
      <c r="V43" s="200">
        <v>4850</v>
      </c>
    </row>
    <row r="44" spans="1:22" ht="15.75" thickBot="1" x14ac:dyDescent="0.3">
      <c r="A44" s="198" t="s">
        <v>416</v>
      </c>
      <c r="B44" s="194" t="s">
        <v>232</v>
      </c>
      <c r="C44" s="194" t="s">
        <v>417</v>
      </c>
      <c r="D44" s="197">
        <v>0.03</v>
      </c>
      <c r="E44" s="197">
        <v>0.03</v>
      </c>
      <c r="F44" s="197">
        <v>0.03</v>
      </c>
      <c r="G44" s="197">
        <v>0.03</v>
      </c>
      <c r="H44" s="197">
        <v>0.03</v>
      </c>
      <c r="O44" s="198" t="s">
        <v>416</v>
      </c>
      <c r="P44" s="194" t="s">
        <v>232</v>
      </c>
      <c r="Q44" s="194" t="s">
        <v>417</v>
      </c>
      <c r="R44" s="197">
        <v>0.02</v>
      </c>
      <c r="S44" s="197">
        <v>0.02</v>
      </c>
      <c r="T44" s="197">
        <v>0.02</v>
      </c>
      <c r="U44" s="197">
        <v>0.02</v>
      </c>
      <c r="V44" s="197">
        <v>0.02</v>
      </c>
    </row>
  </sheetData>
  <mergeCells count="26">
    <mergeCell ref="A4:B4"/>
    <mergeCell ref="O4:P4"/>
    <mergeCell ref="A5:A7"/>
    <mergeCell ref="O5:O7"/>
    <mergeCell ref="A8:A10"/>
    <mergeCell ref="O8:O10"/>
    <mergeCell ref="A11:A13"/>
    <mergeCell ref="O11:O13"/>
    <mergeCell ref="A18:B18"/>
    <mergeCell ref="O18:P18"/>
    <mergeCell ref="A19:A23"/>
    <mergeCell ref="D19:D23"/>
    <mergeCell ref="O19:O23"/>
    <mergeCell ref="R39:R43"/>
    <mergeCell ref="R19:R23"/>
    <mergeCell ref="A28:B28"/>
    <mergeCell ref="O28:P28"/>
    <mergeCell ref="A29:A33"/>
    <mergeCell ref="D29:D33"/>
    <mergeCell ref="O29:O33"/>
    <mergeCell ref="R29:R33"/>
    <mergeCell ref="A38:B38"/>
    <mergeCell ref="O38:P38"/>
    <mergeCell ref="A39:A43"/>
    <mergeCell ref="D39:D43"/>
    <mergeCell ref="O39:O4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287C0-199C-4F86-ADF6-41726CA069BE}">
  <dimension ref="A1:A3"/>
  <sheetViews>
    <sheetView zoomScale="80" zoomScaleNormal="80" workbookViewId="0">
      <selection activeCell="D45" sqref="D46:U46"/>
    </sheetView>
  </sheetViews>
  <sheetFormatPr defaultRowHeight="15.75" x14ac:dyDescent="0.25"/>
  <sheetData>
    <row r="1" spans="1:1" ht="21" x14ac:dyDescent="0.35">
      <c r="A1" s="4" t="s">
        <v>369</v>
      </c>
    </row>
    <row r="2" spans="1:1" x14ac:dyDescent="0.25">
      <c r="A2" s="137" t="s">
        <v>370</v>
      </c>
    </row>
    <row r="3" spans="1:1" x14ac:dyDescent="0.25">
      <c r="A3" s="136" t="s">
        <v>371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eam Document" ma:contentTypeID="0x010100A35317DCC28344A7B82488658A034A5C0100930A1513B42B0E4BA633819D1BDE4F35" ma:contentTypeVersion="13" ma:contentTypeDescription=" " ma:contentTypeScope="" ma:versionID="35139241cd4f05d57b4d02c08f33da92">
  <xsd:schema xmlns:xsd="http://www.w3.org/2001/XMLSchema" xmlns:xs="http://www.w3.org/2001/XMLSchema" xmlns:p="http://schemas.microsoft.com/office/2006/metadata/properties" xmlns:ns2="611ea500-83e9-4ef4-bf2f-c0233a31331f" xmlns:ns3="2f6a910d-138e-42c1-8e8a-320c1b7cf3f7" xmlns:ns5="cf22d98f-2e61-47ad-a8ad-1f63cee94d1b" targetNamespace="http://schemas.microsoft.com/office/2006/metadata/properties" ma:root="true" ma:fieldsID="76f799b448fd82abcbd4d0ba1242c0c2" ns2:_="" ns3:_="" ns5:_="">
    <xsd:import namespace="611ea500-83e9-4ef4-bf2f-c0233a31331f"/>
    <xsd:import namespace="2f6a910d-138e-42c1-8e8a-320c1b7cf3f7"/>
    <xsd:import namespace="cf22d98f-2e61-47ad-a8ad-1f63cee94d1b"/>
    <xsd:element name="properties">
      <xsd:complexType>
        <xsd:sequence>
          <xsd:element name="documentManagement">
            <xsd:complexType>
              <xsd:all>
                <xsd:element ref="ns2:_dlc_DocId" minOccurs="0"/>
                <xsd:element ref="ns2:_dlc_DocIdUrl" minOccurs="0"/>
                <xsd:element ref="ns2:_dlc_DocIdPersistId" minOccurs="0"/>
                <xsd:element ref="ns3:TNOC_ClusterName" minOccurs="0"/>
                <xsd:element ref="ns3:TNOC_ClusterId" minOccurs="0"/>
                <xsd:element ref="ns2:h15fbb78f4cb41d290e72f301ea2865f" minOccurs="0"/>
                <xsd:element ref="ns2:TaxCatchAll" minOccurs="0"/>
                <xsd:element ref="ns2:TaxCatchAllLabel" minOccurs="0"/>
                <xsd:element ref="ns2:n2a7a23bcc2241cb9261f9a914c7c1bb" minOccurs="0"/>
                <xsd:element ref="ns2:lca20d149a844688b6abf34073d5c21d" minOccurs="0"/>
                <xsd:element ref="ns2:cf581d8792c646118aad2c2c4ecdfa8c" minOccurs="0"/>
                <xsd:element ref="ns2:bac4ab11065f4f6c809c820c57e320e5" minOccurs="0"/>
                <xsd:element ref="ns5:MediaServiceMetadata" minOccurs="0"/>
                <xsd:element ref="ns5:MediaServiceFastMetadata" minOccurs="0"/>
                <xsd:element ref="ns5:MediaServiceDateTaken" minOccurs="0"/>
                <xsd:element ref="ns5:MediaServiceAutoTags" minOccurs="0"/>
                <xsd:element ref="ns5:MediaServiceOCR" minOccurs="0"/>
                <xsd:element ref="ns2:SharedWithUsers" minOccurs="0"/>
                <xsd:element ref="ns2:SharedWithDetails" minOccurs="0"/>
                <xsd:element ref="ns5:MediaServiceGenerationTime" minOccurs="0"/>
                <xsd:element ref="ns5:MediaServiceEventHashCode" minOccurs="0"/>
                <xsd:element ref="ns5:MediaServiceAutoKeyPoints" minOccurs="0"/>
                <xsd:element ref="ns5:MediaServiceKeyPoints" minOccurs="0"/>
                <xsd:element ref="ns5: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ea500-83e9-4ef4-bf2f-c0233a31331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15fbb78f4cb41d290e72f301ea2865f" ma:index="13" nillable="true" ma:taxonomy="true" ma:internalName="h15fbb78f4cb41d290e72f301ea2865f" ma:taxonomyFieldName="TNOC_ClusterType" ma:displayName="Cluster type" ma:default="1;#Project|fa11c4c9-105f-402c-bb40-9a56b4989397" ma:fieldId="{115fbb78-f4cb-41d2-90e7-2f301ea2865f}" ma:sspId="7378aa68-586f-4892-bb77-0985b40f41a6" ma:termSetId="e7feef8e-5ede-44cd-b7d5-7ed7dacef0b4"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74c981b9-958d-4dec-967d-0b3a4b128dac}" ma:internalName="TaxCatchAll" ma:showField="CatchAllData" ma:web="611ea500-83e9-4ef4-bf2f-c0233a3133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74c981b9-958d-4dec-967d-0b3a4b128dac}" ma:internalName="TaxCatchAllLabel" ma:readOnly="true" ma:showField="CatchAllDataLabel" ma:web="611ea500-83e9-4ef4-bf2f-c0233a31331f">
      <xsd:complexType>
        <xsd:complexContent>
          <xsd:extension base="dms:MultiChoiceLookup">
            <xsd:sequence>
              <xsd:element name="Value" type="dms:Lookup" maxOccurs="unbounded" minOccurs="0" nillable="true"/>
            </xsd:sequence>
          </xsd:extension>
        </xsd:complexContent>
      </xsd:complexType>
    </xsd:element>
    <xsd:element name="n2a7a23bcc2241cb9261f9a914c7c1bb" ma:index="17" nillable="true" ma:taxonomy="true" ma:internalName="n2a7a23bcc2241cb9261f9a914c7c1bb" ma:taxonomyFieldName="TNOC_DocumentClassification" ma:displayName="Document classification" ma:default="5;#TNO Internal|1a23c89f-ef54-4907-86fd-8242403ff722" ma:fieldId="{72a7a23b-cc22-41cb-9261-f9a914c7c1bb}" ma:sspId="7378aa68-586f-4892-bb77-0985b40f41a6" ma:termSetId="ff8f31fd-7572-41dc-9fe4-bd4c6d280f39" ma:anchorId="00000000-0000-0000-0000-000000000000" ma:open="false" ma:isKeyword="false">
      <xsd:complexType>
        <xsd:sequence>
          <xsd:element ref="pc:Terms" minOccurs="0" maxOccurs="1"/>
        </xsd:sequence>
      </xsd:complexType>
    </xsd:element>
    <xsd:element name="lca20d149a844688b6abf34073d5c21d" ma:index="19" nillable="true" ma:taxonomy="true" ma:internalName="lca20d149a844688b6abf34073d5c21d" ma:taxonomyFieldName="TNOC_DocumentType" ma:displayName="Document type" ma:fieldId="{5ca20d14-9a84-4688-b6ab-f34073d5c21d}" ma:sspId="7378aa68-586f-4892-bb77-0985b40f41a6" ma:termSetId="e8a13a9e-c4f3-4184-b8d9-8210abad4948" ma:anchorId="00000000-0000-0000-0000-000000000000" ma:open="false" ma:isKeyword="false">
      <xsd:complexType>
        <xsd:sequence>
          <xsd:element ref="pc:Terms" minOccurs="0" maxOccurs="1"/>
        </xsd:sequence>
      </xsd:complexType>
    </xsd:element>
    <xsd:element name="cf581d8792c646118aad2c2c4ecdfa8c" ma:index="22" nillable="true" ma:taxonomy="true" ma:internalName="cf581d8792c646118aad2c2c4ecdfa8c" ma:taxonomyFieldName="TNOC_DocumentSetType" ma:displayName="Document set type" ma:readOnly="false" ma:fieldId="{cf581d87-92c6-4611-8aad-2c2c4ecdfa8c}" ma:sspId="7378aa68-586f-4892-bb77-0985b40f41a6" ma:termSetId="a8d4306b-62bf-468f-9587-ff078c864327" ma:anchorId="00000000-0000-0000-0000-000000000000" ma:open="false" ma:isKeyword="false">
      <xsd:complexType>
        <xsd:sequence>
          <xsd:element ref="pc:Terms" minOccurs="0" maxOccurs="1"/>
        </xsd:sequence>
      </xsd:complexType>
    </xsd:element>
    <xsd:element name="bac4ab11065f4f6c809c820c57e320e5" ma:index="24" nillable="true" ma:taxonomy="true" ma:internalName="bac4ab11065f4f6c809c820c57e320e5" ma:taxonomyFieldName="TNOC_DocumentCategory" ma:displayName="Document category" ma:fieldId="{bac4ab11-065f-4f6c-809c-820c57e320e5}" ma:sspId="7378aa68-586f-4892-bb77-0985b40f41a6" ma:termSetId="94d42b6a-4155-4fa6-95e9-087bc306ceb3" ma:anchorId="00000000-0000-0000-0000-000000000000" ma:open="false" ma:isKeyword="fals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6a910d-138e-42c1-8e8a-320c1b7cf3f7" elementFormDefault="qualified">
    <xsd:import namespace="http://schemas.microsoft.com/office/2006/documentManagement/types"/>
    <xsd:import namespace="http://schemas.microsoft.com/office/infopath/2007/PartnerControls"/>
    <xsd:element name="TNOC_ClusterName" ma:index="11" nillable="true" ma:displayName="Cluster name" ma:default="5.5311 - Factsheets technologie-n" ma:internalName="TNOC_ClusterName">
      <xsd:simpleType>
        <xsd:restriction base="dms:Text">
          <xsd:maxLength value="255"/>
        </xsd:restriction>
      </xsd:simpleType>
    </xsd:element>
    <xsd:element name="TNOC_ClusterId" ma:index="12" nillable="true" ma:displayName="Cluster ID" ma:default="060.33948" ma:internalName="TNOC_Clust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22d98f-2e61-47ad-a8ad-1f63cee94d1b" elementFormDefault="qualified">
    <xsd:import namespace="http://schemas.microsoft.com/office/2006/documentManagement/types"/>
    <xsd:import namespace="http://schemas.microsoft.com/office/infopath/2007/PartnerControls"/>
    <xsd:element name="MediaServiceMetadata" ma:index="26" nillable="true" ma:displayName="MediaServiceMetadata" ma:hidden="true" ma:internalName="MediaServiceMetadata" ma:readOnly="true">
      <xsd:simpleType>
        <xsd:restriction base="dms:Note"/>
      </xsd:simpleType>
    </xsd:element>
    <xsd:element name="MediaServiceFastMetadata" ma:index="27" nillable="true" ma:displayName="MediaServiceFastMetadata" ma:hidden="true" ma:internalName="MediaServiceFastMetadata" ma:readOnly="true">
      <xsd:simpleType>
        <xsd:restriction base="dms:Note"/>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MediaServiceAutoTags" ma:internalName="MediaServiceAutoTags" ma:readOnly="true">
      <xsd:simpleType>
        <xsd:restriction base="dms:Text"/>
      </xsd:simpleType>
    </xsd:element>
    <xsd:element name="MediaServiceOCR" ma:index="30" nillable="true" ma:displayName="MediaServiceOCR"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ServiceObjectDetectorVersions" ma:index="3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1"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NOC_ClusterName xmlns="2f6a910d-138e-42c1-8e8a-320c1b7cf3f7">5.5311 - Factsheets technologie-n</TNOC_ClusterName>
    <TNOC_ClusterId xmlns="2f6a910d-138e-42c1-8e8a-320c1b7cf3f7">060.33948</TNOC_ClusterId>
    <bac4ab11065f4f6c809c820c57e320e5 xmlns="611ea500-83e9-4ef4-bf2f-c0233a31331f">
      <Terms xmlns="http://schemas.microsoft.com/office/infopath/2007/PartnerControls"/>
    </bac4ab11065f4f6c809c820c57e320e5>
    <h15fbb78f4cb41d290e72f301ea2865f xmlns="611ea500-83e9-4ef4-bf2f-c0233a31331f">
      <Terms xmlns="http://schemas.microsoft.com/office/infopath/2007/PartnerControls">
        <TermInfo xmlns="http://schemas.microsoft.com/office/infopath/2007/PartnerControls">
          <TermName xmlns="http://schemas.microsoft.com/office/infopath/2007/PartnerControls">Project</TermName>
          <TermId xmlns="http://schemas.microsoft.com/office/infopath/2007/PartnerControls">fa11c4c9-105f-402c-bb40-9a56b4989397</TermId>
        </TermInfo>
      </Terms>
    </h15fbb78f4cb41d290e72f301ea2865f>
    <cf581d8792c646118aad2c2c4ecdfa8c xmlns="611ea500-83e9-4ef4-bf2f-c0233a31331f">
      <Terms xmlns="http://schemas.microsoft.com/office/infopath/2007/PartnerControls"/>
    </cf581d8792c646118aad2c2c4ecdfa8c>
    <n2a7a23bcc2241cb9261f9a914c7c1bb xmlns="611ea500-83e9-4ef4-bf2f-c0233a31331f">
      <Terms xmlns="http://schemas.microsoft.com/office/infopath/2007/PartnerControls">
        <TermInfo xmlns="http://schemas.microsoft.com/office/infopath/2007/PartnerControls">
          <TermName xmlns="http://schemas.microsoft.com/office/infopath/2007/PartnerControls">TNO Internal</TermName>
          <TermId xmlns="http://schemas.microsoft.com/office/infopath/2007/PartnerControls">1a23c89f-ef54-4907-86fd-8242403ff722</TermId>
        </TermInfo>
      </Terms>
    </n2a7a23bcc2241cb9261f9a914c7c1bb>
    <TaxCatchAll xmlns="611ea500-83e9-4ef4-bf2f-c0233a31331f">
      <Value>5</Value>
      <Value>1</Value>
    </TaxCatchAll>
    <lca20d149a844688b6abf34073d5c21d xmlns="611ea500-83e9-4ef4-bf2f-c0233a31331f">
      <Terms xmlns="http://schemas.microsoft.com/office/infopath/2007/PartnerControls"/>
    </lca20d149a844688b6abf34073d5c21d>
    <_dlc_DocId xmlns="611ea500-83e9-4ef4-bf2f-c0233a31331f">K5WJPCK5SUVE-119146697-12167</_dlc_DocId>
    <_dlc_DocIdUrl xmlns="611ea500-83e9-4ef4-bf2f-c0233a31331f">
      <Url>https://365tno.sharepoint.com/teams/P060.33948/_layouts/15/DocIdRedir.aspx?ID=K5WJPCK5SUVE-119146697-12167</Url>
      <Description>K5WJPCK5SUVE-119146697-12167</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35D74AB-1F24-47CB-B5AB-3F9DE812CF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1ea500-83e9-4ef4-bf2f-c0233a31331f"/>
    <ds:schemaRef ds:uri="2f6a910d-138e-42c1-8e8a-320c1b7cf3f7"/>
    <ds:schemaRef ds:uri="cf22d98f-2e61-47ad-a8ad-1f63cee94d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5024E2-4571-4837-AA90-626DE1BCD0FB}">
  <ds:schemaRefs>
    <ds:schemaRef ds:uri="http://purl.org/dc/terms/"/>
    <ds:schemaRef ds:uri="http://schemas.microsoft.com/office/2006/metadata/properties"/>
    <ds:schemaRef ds:uri="611ea500-83e9-4ef4-bf2f-c0233a31331f"/>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cf22d98f-2e61-47ad-a8ad-1f63cee94d1b"/>
    <ds:schemaRef ds:uri="2f6a910d-138e-42c1-8e8a-320c1b7cf3f7"/>
    <ds:schemaRef ds:uri="http://www.w3.org/XML/1998/namespace"/>
    <ds:schemaRef ds:uri="http://purl.org/dc/dcmitype/"/>
  </ds:schemaRefs>
</ds:datastoreItem>
</file>

<file path=customXml/itemProps3.xml><?xml version="1.0" encoding="utf-8"?>
<ds:datastoreItem xmlns:ds="http://schemas.openxmlformats.org/officeDocument/2006/customXml" ds:itemID="{9D46A041-DD11-43DA-9354-C886714C5272}">
  <ds:schemaRefs>
    <ds:schemaRef ds:uri="http://schemas.microsoft.com/sharepoint/v3/contenttype/forms"/>
  </ds:schemaRefs>
</ds:datastoreItem>
</file>

<file path=customXml/itemProps4.xml><?xml version="1.0" encoding="utf-8"?>
<ds:datastoreItem xmlns:ds="http://schemas.openxmlformats.org/officeDocument/2006/customXml" ds:itemID="{A8678EFA-B14D-4DC0-84E2-F747C40661C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READ ME</vt:lpstr>
      <vt:lpstr>Data input OLD</vt:lpstr>
      <vt:lpstr>ESDL Change log 10-11-2022</vt:lpstr>
      <vt:lpstr>Data input</vt:lpstr>
      <vt:lpstr>Technology Factsheet</vt:lpstr>
      <vt:lpstr>List</vt:lpstr>
      <vt:lpstr>Calculations</vt:lpstr>
      <vt:lpstr>JRC_ETRI_Wind energy</vt:lpstr>
      <vt:lpstr>Visual representation</vt:lpstr>
      <vt:lpstr>Change log</vt:lpstr>
      <vt:lpstr>'READ ME'!_ftn1</vt:lpstr>
      <vt:lpstr>'READ ME'!_ftnref1</vt:lpstr>
      <vt:lpstr>Calculations!_MailOriginal</vt:lpstr>
      <vt:lpstr>'READ ME'!Print_Area</vt:lpstr>
      <vt:lpstr>'Technology Factsheet'!Print_Area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Clisby, L.E. (Lauren)</cp:lastModifiedBy>
  <cp:revision/>
  <cp:lastPrinted>2021-10-08T13:00:16Z</cp:lastPrinted>
  <dcterms:created xsi:type="dcterms:W3CDTF">2018-07-06T12:34:34Z</dcterms:created>
  <dcterms:modified xsi:type="dcterms:W3CDTF">2023-12-05T12:25:37Z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0x010100A35317DCC28344A7B82488658A034A5C0100930A1513B42B0E4BA633819D1BDE4F35</vt:lpwstr>
  </property>
  <property fmtid="{D5CDD505-2E9C-101B-9397-08002B2CF9AE}" pid="3" name="TNOC_DocumentClassification">
    <vt:lpwstr>5;#TNO Internal|1a23c89f-ef54-4907-86fd-8242403ff722</vt:lpwstr>
  </property>
  <property fmtid="{D5CDD505-2E9C-101B-9397-08002B2CF9AE}" pid="4" name="TNOC_DocumentType">
    <vt:lpwstr/>
  </property>
  <property fmtid="{D5CDD505-2E9C-101B-9397-08002B2CF9AE}" pid="5" name="TNOC_ClusterType">
    <vt:lpwstr>1;#Project|fa11c4c9-105f-402c-bb40-9a56b4989397</vt:lpwstr>
  </property>
  <property fmtid="{D5CDD505-2E9C-101B-9397-08002B2CF9AE}" pid="6" name="TNOC_DocumentCategory">
    <vt:lpwstr/>
  </property>
  <property fmtid="{D5CDD505-2E9C-101B-9397-08002B2CF9AE}" pid="7" name="TNOC_DocumentSetType">
    <vt:lpwstr/>
  </property>
  <property fmtid="{D5CDD505-2E9C-101B-9397-08002B2CF9AE}" pid="8" name="_dlc_DocIdItemGuid">
    <vt:lpwstr>dd6d80c5-d02d-4c45-b41c-941d075bee0b</vt:lpwstr>
  </property>
</Properties>
</file>