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5" documentId="13_ncr:1_{F833CC15-8CC7-4FF7-9525-4107551FB0B7}" xr6:coauthVersionLast="47" xr6:coauthVersionMax="47" xr10:uidLastSave="{426874C4-6523-4D43-B064-62510C1AD99B}"/>
  <workbookProtection workbookAlgorithmName="SHA-512" workbookHashValue="xMcRmNdHSq1BfQBtnPeYCMLrlmNGfOm4cnkK0TlmLJiftV5kLr8APAFoRoVqR5+iAcpyDSi1h5u494a0jR3fXg==" workbookSaltValue="xDZqfd7xgWIvCCidrOQ65Q==" workbookSpinCount="100000" lockStructure="1"/>
  <bookViews>
    <workbookView xWindow="-120" yWindow="-120" windowWidth="51840" windowHeight="21240" tabRatio="500" firstSheet="8" activeTab="8" xr2:uid="{00000000-000D-0000-FFFF-FFFF00000000}"/>
  </bookViews>
  <sheets>
    <sheet name="READ ME" sheetId="3" state="hidden" r:id="rId1"/>
    <sheet name="List" sheetId="4" state="hidden" r:id="rId2"/>
    <sheet name="Data input (old)" sheetId="8" state="hidden" r:id="rId3"/>
    <sheet name="ESDL change log" sheetId="9" state="hidden" r:id="rId4"/>
    <sheet name="Data input" sheetId="2" state="hidden" r:id="rId5"/>
    <sheet name="Calculations" sheetId="5" state="hidden" r:id="rId6"/>
    <sheet name="Visual representation" sheetId="6" state="hidden" r:id="rId7"/>
    <sheet name="Change log" sheetId="7" state="hidden" r:id="rId8"/>
    <sheet name="Technology Factsheet" sheetId="1" r:id="rId9"/>
  </sheets>
  <definedNames>
    <definedName name="_ftn1" localSheetId="0">'READ ME'!$C$116</definedName>
    <definedName name="_ftnref1" localSheetId="0">'READ ME'!$C$104</definedName>
    <definedName name="_xlnm.Print_Area" localSheetId="0">'READ ME'!$A$1:$D$119</definedName>
    <definedName name="_xlnm.Print_Area" localSheetId="8">'Technology Factsheet'!$B$70:$O$89</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A102" i="8" l="1"/>
  <c r="BA101" i="8"/>
  <c r="BA100" i="8"/>
  <c r="BA99" i="8"/>
  <c r="BA98" i="8"/>
  <c r="BA97" i="8"/>
  <c r="BA96" i="8"/>
  <c r="BA95" i="8"/>
  <c r="BA94" i="8"/>
  <c r="BA93" i="8"/>
  <c r="BA92" i="8"/>
  <c r="BA78" i="8"/>
  <c r="BA66" i="8"/>
  <c r="BA58" i="8"/>
  <c r="BA46" i="8"/>
  <c r="E42" i="8"/>
  <c r="E40" i="8"/>
  <c r="E38" i="8"/>
  <c r="AZ34" i="8"/>
  <c r="D19" i="8"/>
  <c r="AZ14" i="8"/>
  <c r="AZ12" i="8"/>
  <c r="B86" i="1"/>
  <c r="B28" i="5" l="1"/>
  <c r="C28" i="5" s="1"/>
  <c r="B25" i="5"/>
  <c r="C25" i="5" s="1"/>
  <c r="C30" i="5"/>
  <c r="C29" i="5"/>
  <c r="C27" i="5"/>
  <c r="C26" i="5"/>
  <c r="B22" i="5"/>
  <c r="C22" i="5" s="1"/>
  <c r="C24" i="5"/>
  <c r="C23" i="5"/>
  <c r="B14" i="5"/>
  <c r="C14" i="5" s="1"/>
  <c r="D14" i="5" s="1"/>
  <c r="B11" i="5"/>
  <c r="C11" i="5" s="1"/>
  <c r="D11" i="5" s="1"/>
  <c r="B8" i="5"/>
  <c r="B9" i="5" l="1"/>
  <c r="C9" i="5" s="1"/>
  <c r="D9" i="5" s="1"/>
  <c r="C8" i="5"/>
  <c r="D8" i="5" s="1"/>
  <c r="C4" i="5"/>
  <c r="D4" i="5" s="1"/>
  <c r="B5" i="5"/>
  <c r="C5" i="5" s="1"/>
  <c r="D5" i="5" s="1"/>
  <c r="E38" i="2" l="1"/>
  <c r="D19" i="2" l="1"/>
  <c r="D15" i="1" s="1"/>
  <c r="D5" i="1"/>
  <c r="D6" i="1"/>
  <c r="D78" i="1"/>
  <c r="E38" i="1"/>
  <c r="D38" i="1"/>
  <c r="D36" i="1"/>
  <c r="D34" i="1"/>
  <c r="D32" i="1"/>
  <c r="E42" i="2"/>
  <c r="E40" i="2"/>
  <c r="B3" i="1"/>
  <c r="B82" i="1"/>
  <c r="AZ82" i="1" s="1"/>
  <c r="G67" i="1"/>
  <c r="J18" i="1"/>
  <c r="D28" i="1"/>
  <c r="AZ28" i="1" s="1"/>
  <c r="F17" i="1"/>
  <c r="D20" i="1"/>
  <c r="D17" i="1"/>
  <c r="D80" i="1"/>
  <c r="AZ80" i="1" s="1"/>
  <c r="AZ69" i="1"/>
  <c r="B78" i="1"/>
  <c r="B76" i="1"/>
  <c r="B74" i="1"/>
  <c r="B72" i="1"/>
  <c r="D72" i="1"/>
  <c r="D76" i="1"/>
  <c r="D74" i="1"/>
  <c r="F54" i="1"/>
  <c r="O79" i="1"/>
  <c r="M79" i="1"/>
  <c r="L79" i="1"/>
  <c r="J79" i="1"/>
  <c r="I79" i="1"/>
  <c r="G79" i="1"/>
  <c r="M78" i="1"/>
  <c r="J78" i="1"/>
  <c r="G78" i="1"/>
  <c r="O77" i="1"/>
  <c r="M77" i="1"/>
  <c r="L77" i="1"/>
  <c r="J77" i="1"/>
  <c r="I77" i="1"/>
  <c r="G77" i="1"/>
  <c r="M76" i="1"/>
  <c r="J76" i="1"/>
  <c r="G76" i="1"/>
  <c r="O75" i="1"/>
  <c r="M75" i="1"/>
  <c r="L75" i="1"/>
  <c r="J75" i="1"/>
  <c r="I75" i="1"/>
  <c r="G75" i="1"/>
  <c r="M74" i="1"/>
  <c r="J74" i="1"/>
  <c r="G74" i="1"/>
  <c r="E24" i="1"/>
  <c r="D25" i="1"/>
  <c r="AZ14" i="2"/>
  <c r="BA93" i="2"/>
  <c r="BA94" i="2"/>
  <c r="BA95" i="2"/>
  <c r="BA96" i="2"/>
  <c r="BA97" i="2"/>
  <c r="BA98" i="2"/>
  <c r="BA99" i="2"/>
  <c r="BA100" i="2"/>
  <c r="BA101" i="2"/>
  <c r="BA102" i="2"/>
  <c r="BA92" i="2"/>
  <c r="BA78" i="2"/>
  <c r="BA66" i="2"/>
  <c r="BA58" i="2"/>
  <c r="BA46" i="2"/>
  <c r="AZ34" i="2"/>
  <c r="AZ12" i="2"/>
  <c r="O21" i="1"/>
  <c r="M21" i="1"/>
  <c r="L21" i="1"/>
  <c r="J21" i="1"/>
  <c r="I21" i="1"/>
  <c r="G21" i="1"/>
  <c r="M20" i="1"/>
  <c r="J20" i="1"/>
  <c r="G20" i="1"/>
  <c r="O19" i="1"/>
  <c r="M19" i="1"/>
  <c r="L19" i="1"/>
  <c r="J19" i="1"/>
  <c r="I19" i="1"/>
  <c r="G19" i="1"/>
  <c r="M18" i="1"/>
  <c r="G18" i="1"/>
  <c r="B92" i="1"/>
  <c r="AZ92" i="1" s="1"/>
  <c r="F67" i="1"/>
  <c r="F65" i="1"/>
  <c r="F63" i="1"/>
  <c r="F61" i="1"/>
  <c r="E36" i="1"/>
  <c r="E34" i="1"/>
  <c r="E32" i="1"/>
  <c r="D12" i="1"/>
  <c r="AZ12" i="1" s="1"/>
  <c r="D67" i="1"/>
  <c r="D65" i="1"/>
  <c r="D63" i="1"/>
  <c r="D44" i="1"/>
  <c r="D49" i="1"/>
  <c r="D47" i="1"/>
  <c r="D45" i="1"/>
  <c r="D22" i="1"/>
  <c r="B90" i="1"/>
  <c r="AZ90" i="1" s="1"/>
  <c r="B91" i="1"/>
  <c r="AZ91" i="1" s="1"/>
  <c r="B84" i="1"/>
  <c r="AZ84" i="1" s="1"/>
  <c r="B85" i="1"/>
  <c r="AZ85" i="1" s="1"/>
  <c r="AZ86" i="1"/>
  <c r="B87" i="1"/>
  <c r="AZ87" i="1" s="1"/>
  <c r="B88" i="1"/>
  <c r="AZ88" i="1" s="1"/>
  <c r="B89" i="1"/>
  <c r="AZ89" i="1" s="1"/>
  <c r="B83" i="1"/>
  <c r="AZ83" i="1" s="1"/>
  <c r="O73" i="1"/>
  <c r="M73" i="1"/>
  <c r="L73" i="1"/>
  <c r="J73" i="1"/>
  <c r="I73" i="1"/>
  <c r="G73" i="1"/>
  <c r="M72" i="1"/>
  <c r="J72" i="1"/>
  <c r="G72" i="1"/>
  <c r="D56" i="1"/>
  <c r="D58" i="1"/>
  <c r="AZ58" i="1" s="1"/>
  <c r="O68" i="1"/>
  <c r="M68" i="1"/>
  <c r="L68" i="1"/>
  <c r="J68" i="1"/>
  <c r="O66" i="1"/>
  <c r="M66" i="1"/>
  <c r="L66" i="1"/>
  <c r="J66" i="1"/>
  <c r="O64" i="1"/>
  <c r="M64" i="1"/>
  <c r="L64" i="1"/>
  <c r="J64" i="1"/>
  <c r="O62" i="1"/>
  <c r="M62" i="1"/>
  <c r="L62" i="1"/>
  <c r="J62" i="1"/>
  <c r="I68" i="1"/>
  <c r="G68" i="1"/>
  <c r="I66" i="1"/>
  <c r="G66" i="1"/>
  <c r="I64" i="1"/>
  <c r="G64" i="1"/>
  <c r="I62" i="1"/>
  <c r="G62" i="1"/>
  <c r="M67" i="1"/>
  <c r="J67" i="1"/>
  <c r="M65" i="1"/>
  <c r="J65" i="1"/>
  <c r="G65" i="1"/>
  <c r="M63" i="1"/>
  <c r="J63" i="1"/>
  <c r="G63" i="1"/>
  <c r="M61" i="1"/>
  <c r="J61" i="1"/>
  <c r="G61" i="1"/>
  <c r="D51" i="1"/>
  <c r="AZ51" i="1" s="1"/>
  <c r="O57" i="1"/>
  <c r="M57" i="1"/>
  <c r="L57" i="1"/>
  <c r="J57" i="1"/>
  <c r="I57" i="1"/>
  <c r="G57" i="1"/>
  <c r="O55" i="1"/>
  <c r="M55" i="1"/>
  <c r="L55" i="1"/>
  <c r="J55" i="1"/>
  <c r="I55" i="1"/>
  <c r="G55" i="1"/>
  <c r="M56" i="1"/>
  <c r="J56" i="1"/>
  <c r="M54" i="1"/>
  <c r="J54" i="1"/>
  <c r="G56" i="1"/>
  <c r="G54" i="1"/>
  <c r="F56" i="1"/>
  <c r="D23" i="1"/>
  <c r="D40" i="1"/>
  <c r="AZ40" i="1" s="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O39" i="1"/>
  <c r="M39" i="1"/>
  <c r="O37" i="1"/>
  <c r="M37" i="1"/>
  <c r="O35" i="1"/>
  <c r="M35" i="1"/>
  <c r="O33" i="1"/>
  <c r="M33" i="1"/>
  <c r="L39" i="1"/>
  <c r="J39" i="1"/>
  <c r="L37" i="1"/>
  <c r="J37" i="1"/>
  <c r="L35" i="1"/>
  <c r="J35" i="1"/>
  <c r="L33" i="1"/>
  <c r="J33" i="1"/>
  <c r="I39" i="1"/>
  <c r="G39" i="1"/>
  <c r="I37" i="1"/>
  <c r="G37" i="1"/>
  <c r="I35" i="1"/>
  <c r="G35" i="1"/>
  <c r="I33" i="1"/>
  <c r="G33" i="1"/>
  <c r="M38" i="1"/>
  <c r="J38" i="1"/>
  <c r="G38" i="1"/>
  <c r="M36" i="1"/>
  <c r="J36" i="1"/>
  <c r="G36" i="1"/>
  <c r="M34" i="1"/>
  <c r="J34" i="1"/>
  <c r="G34" i="1"/>
  <c r="M32" i="1"/>
  <c r="J32" i="1"/>
  <c r="G32" i="1"/>
  <c r="D26" i="1"/>
  <c r="D27" i="1"/>
  <c r="D24" i="1"/>
  <c r="D9" i="1"/>
  <c r="M16" i="1"/>
  <c r="G16" i="1"/>
  <c r="G15" i="1"/>
  <c r="D11" i="1"/>
  <c r="D10" i="1"/>
  <c r="AZ10" i="1" s="1"/>
  <c r="D7" i="1"/>
  <c r="D8" i="1"/>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tc={7CA48CDB-AB98-4CE5-A6EB-4C328DEB52A9}</author>
    <author>tc={980F5AC1-E979-4688-BF59-C3BAB795C845}</author>
    <author>tc={FBB95984-60F2-48C3-8070-51C3C4A8A7FB}</author>
    <author>tc={48551F47-7F73-45F9-998E-DA59B0EDCB22}</author>
  </authors>
  <commentList>
    <comment ref="D12" authorId="0" shapeId="0" xr:uid="{7CA48CDB-AB98-4CE5-A6EB-4C328DEB52A9}">
      <text>
        <t>[Threaded comment]
Your version of Excel allows you to read this threaded comment; however, any edits to it will get removed if the file is opened in a newer version of Excel. Learn more: https://go.microsoft.com/fwlink/?linkid=870924
Comment:
    please refrain from giving subjective judgements in the description (promising, disruptive, impressive, ...). factsheets should be technology neutral.
please enusre that this factsheet is clear on what is meant : H2 production or syngas production.
and how is the high T heat provided? 
what kind of improvements are envisaged?
Reply:
    The requested changes are made in the text!</t>
      </text>
    </comment>
    <comment ref="D46" authorId="1" shapeId="0" xr:uid="{980F5AC1-E979-4688-BF59-C3BAB795C845}">
      <text>
        <t>[Threaded comment]
Your version of Excel allows you to read this threaded comment; however, any edits to it will get removed if the file is opened in a newer version of Excel. Learn more: https://go.microsoft.com/fwlink/?linkid=870924
Comment:
    is there any background on this learning and is the learning in line with the progress ratio mentioned above?
and are any cost included for e.g. pressurising the H2 (or cleaning the syngas) - see remark above)?
variable costs should exclude electricity costs.
Reply:
    I have removed 72 % progress ratio, as I am unable to trace back the source again. Background reference to the technological learning is provided.
Reply:
    The cost does not included for e.g. pressurising the H2 (or cleaning the syngas ( not the scope of this factsheet)</t>
      </text>
    </comment>
    <comment ref="D58" authorId="2" shapeId="0" xr:uid="{FBB95984-60F2-48C3-8070-51C3C4A8A7FB}">
      <text>
        <t>[Threaded comment]
Your version of Excel allows you to read this threaded comment; however, any edits to it will get removed if the file is opened in a newer version of Excel. Learn more: https://go.microsoft.com/fwlink/?linkid=870924
Comment:
    please explain how exothermal heat coupling can increase electric efficiency.
no main value to be given? not even as average of the sources mentioned?
and what is the required high T input?
if H2 is the output then H2 should be mentioned with -1 as value. and make sure all values are in the same units: PJ or MWh, but no mix
Reply:
    Done!</t>
      </text>
    </comment>
    <comment ref="D78" authorId="3" shapeId="0" xr:uid="{48551F47-7F73-45F9-998E-DA59B0EDCB22}">
      <text>
        <t>[Threaded comment]
Your version of Excel allows you to read this threaded comment; however, any edits to it will get removed if the file is opened in a newer version of Excel. Learn more: https://go.microsoft.com/fwlink/?linkid=870924
Comment:
    only if CO2 is emitted not coming from fuels use, it should be mentioned here. 
CO2 from electricty is very much depending on the mix and should not be reported. this is mostly calculated inside the energy system models for which this factsheet delivers input data.
Reply:
    Removed as suggested!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tc={263C8BCC-4CD6-484A-9BA6-F9243B0F95E0}</author>
    <author>tc={DA6BD342-A1B5-4CD8-B0D3-B55E82FDC717}</author>
    <author>tc={9A671EBA-5CFB-4D94-B1B0-41C51F7E6C54}</author>
    <author>tc={2CB02883-210F-4464-AA10-CFC6B3003951}</author>
  </authors>
  <commentList>
    <comment ref="D12" authorId="0" shapeId="0" xr:uid="{263C8BCC-4CD6-484A-9BA6-F9243B0F95E0}">
      <text>
        <t>[Threaded comment]
Your version of Excel allows you to read this threaded comment; however, any edits to it will get removed if the file is opened in a newer version of Excel. Learn more: https://go.microsoft.com/fwlink/?linkid=870924
Comment:
    please refrain from giving subjective judgements in the description (promising, disruptive, impressive, ...). factsheets should be technology neutral.
please enusre that this factsheet is clear on what is meant : H2 production or syngas production.
and how is the high T heat provided? 
what kind of improvements are envisaged?
Reply:
    The requested changes are made in the text!</t>
      </text>
    </comment>
    <comment ref="D46" authorId="1" shapeId="0" xr:uid="{DA6BD342-A1B5-4CD8-B0D3-B55E82FDC717}">
      <text>
        <t>[Threaded comment]
Your version of Excel allows you to read this threaded comment; however, any edits to it will get removed if the file is opened in a newer version of Excel. Learn more: https://go.microsoft.com/fwlink/?linkid=870924
Comment:
    is there any background on this learning and is the learning in line with the progress ratio mentioned above?
and are any cost included for e.g. pressurising the H2 (or cleaning the syngas) - see remark above)?
variable costs should exclude electricity costs.
Reply:
    I have removed 72 % progress ratio, as I am unable to trace back the source again. Background reference to the technological learning is provided.
Reply:
    The cost does not included for e.g. pressurising the H2 (or cleaning the syngas ( not the scope of this factsheet)</t>
      </text>
    </comment>
    <comment ref="D58" authorId="2" shapeId="0" xr:uid="{9A671EBA-5CFB-4D94-B1B0-41C51F7E6C54}">
      <text>
        <t>[Threaded comment]
Your version of Excel allows you to read this threaded comment; however, any edits to it will get removed if the file is opened in a newer version of Excel. Learn more: https://go.microsoft.com/fwlink/?linkid=870924
Comment:
    please explain how exothermal heat coupling can increase electric efficiency.
no main value to be given? not even as average of the sources mentioned?
and what is the required high T input?
if H2 is the output then H2 should be mentioned with -1 as value. and make sure all values are in the same units: PJ or MWh, but no mix
Reply:
    Done!</t>
      </text>
    </comment>
    <comment ref="D78" authorId="3" shapeId="0" xr:uid="{2CB02883-210F-4464-AA10-CFC6B3003951}">
      <text>
        <t>[Threaded comment]
Your version of Excel allows you to read this threaded comment; however, any edits to it will get removed if the file is opened in a newer version of Excel. Learn more: https://go.microsoft.com/fwlink/?linkid=870924
Comment:
    only if CO2 is emitted not coming from fuels use, it should be mentioned here. 
CO2 from electricty is very much depending on the mix and should not be reported. this is mostly calculated inside the energy system models for which this factsheet delivers input data.
Reply:
    Removed as suggested!</t>
      </text>
    </comment>
  </commentList>
</comments>
</file>

<file path=xl/sharedStrings.xml><?xml version="1.0" encoding="utf-8"?>
<sst xmlns="http://schemas.openxmlformats.org/spreadsheetml/2006/main" count="1677" uniqueCount="453">
  <si>
    <t>GENERAL INSTRUCTIONS</t>
  </si>
  <si>
    <t>●</t>
  </si>
  <si>
    <t>The technology factsheet contains information about one specific option (e.g. capacity, potential, costs, energy and emission effects and supporting descriptions).</t>
  </si>
  <si>
    <t>The factsheet should be filled-in by technical experts in the technology field and used as a reference internally (e.g.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</si>
  <si>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</si>
  <si>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</si>
  <si>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</si>
  <si>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The 'Factsheet' tab is locked. If a change is necessary, please send a request to Silvana Gamboa or Koen Smekens.</t>
  </si>
  <si>
    <t>→</t>
  </si>
  <si>
    <r>
      <rPr>
        <b/>
        <i/>
        <sz val="12"/>
        <color theme="1"/>
        <rFont val="Calibri"/>
        <family val="2"/>
        <scheme val="minor"/>
      </rPr>
      <t>READ ME</t>
    </r>
    <r>
      <rPr>
        <i/>
        <sz val="12"/>
        <color theme="1"/>
        <rFont val="Calibri"/>
        <family val="2"/>
        <scheme val="minor"/>
      </rPr>
      <t>: Definitions of parameters and instructions. Units and conversions factors (incl. monetary conversions) are also found below.</t>
    </r>
  </si>
  <si>
    <r>
      <rPr>
        <b/>
        <i/>
        <sz val="12"/>
        <color theme="1"/>
        <rFont val="Calibri"/>
        <family val="2"/>
        <scheme val="minor"/>
      </rPr>
      <t>Data input:</t>
    </r>
    <r>
      <rPr>
        <i/>
        <sz val="12"/>
        <color theme="1"/>
        <rFont val="Calibri"/>
        <family val="2"/>
        <scheme val="minor"/>
      </rPr>
      <t xml:space="preserve"> Technology factsheet data to be filled-in by the expert.</t>
    </r>
  </si>
  <si>
    <r>
      <rPr>
        <b/>
        <i/>
        <sz val="12"/>
        <color theme="1"/>
        <rFont val="Calibri"/>
        <family val="2"/>
        <scheme val="minor"/>
      </rPr>
      <t xml:space="preserve">Technology Factsheet: </t>
    </r>
    <r>
      <rPr>
        <i/>
        <sz val="12"/>
        <color theme="1"/>
        <rFont val="Calibri"/>
        <family val="2"/>
        <scheme val="minor"/>
      </rPr>
      <t>Factsheet filled-in automatically from the data in the 'Data input' tab. This tab is protected.</t>
    </r>
  </si>
  <si>
    <r>
      <rPr>
        <b/>
        <i/>
        <sz val="12"/>
        <color theme="1"/>
        <rFont val="Calibri"/>
        <family val="2"/>
        <scheme val="minor"/>
      </rPr>
      <t>List:</t>
    </r>
    <r>
      <rPr>
        <i/>
        <sz val="12"/>
        <color theme="1"/>
        <rFont val="Calibri"/>
        <family val="2"/>
        <scheme val="minor"/>
      </rPr>
      <t xml:space="preserve"> Lists of sectors, units, energy carriers, etc. that are used in the 'Data input' tab (drop-down menu's)</t>
    </r>
  </si>
  <si>
    <r>
      <rPr>
        <b/>
        <i/>
        <sz val="12"/>
        <color theme="1"/>
        <rFont val="Calibri"/>
        <family val="2"/>
        <scheme val="minor"/>
      </rPr>
      <t>Calculations:</t>
    </r>
    <r>
      <rPr>
        <i/>
        <sz val="12"/>
        <color theme="1"/>
        <rFont val="Calibri"/>
        <family val="2"/>
        <scheme val="minor"/>
      </rPr>
      <t xml:space="preserve"> Here, calcuations, screen-shots and other references can be placed to back-up the data of the factsheet. Please note that the information placed here will not be included in the Technology Factsheet for disclosure.</t>
    </r>
  </si>
  <si>
    <r>
      <rPr>
        <b/>
        <i/>
        <sz val="12"/>
        <color theme="1"/>
        <rFont val="Calibri"/>
        <family val="2"/>
        <scheme val="minor"/>
      </rPr>
      <t xml:space="preserve">Visual representation: </t>
    </r>
    <r>
      <rPr>
        <i/>
        <sz val="12"/>
        <color theme="1"/>
        <rFont val="Calibri"/>
        <family val="2"/>
        <scheme val="minor"/>
      </rPr>
      <t xml:space="preserve">A relevant visual representation of the technology can be placed here. The image will be placed in the final technology factsheet to be disclosed. </t>
    </r>
  </si>
  <si>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</si>
  <si>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</si>
  <si>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</si>
  <si>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</si>
  <si>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</si>
  <si>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</si>
  <si>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</si>
  <si>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</si>
  <si>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</si>
  <si>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</si>
  <si>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</si>
  <si>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</si>
  <si>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</si>
  <si>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</si>
  <si>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</si>
  <si>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</si>
  <si>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</si>
  <si>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</si>
  <si>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</si>
  <si>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</si>
  <si>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</si>
  <si>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</si>
  <si>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</si>
  <si>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</si>
  <si>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</si>
  <si>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</si>
  <si>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</si>
  <si>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</si>
  <si>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</si>
  <si>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</si>
  <si>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</si>
  <si>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</si>
  <si>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</si>
  <si>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</si>
  <si>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</si>
  <si>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</si>
  <si>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</si>
  <si>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</si>
  <si>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</si>
  <si>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</si>
  <si>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</si>
  <si>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</si>
  <si>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</si>
  <si>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</si>
  <si>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</si>
  <si>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</si>
  <si>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</si>
  <si>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</si>
  <si>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</si>
  <si>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</si>
  <si>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</si>
  <si>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</si>
  <si>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</si>
  <si>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</si>
  <si>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</si>
  <si>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</si>
  <si>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</si>
  <si>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</si>
  <si>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</si>
  <si>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</si>
  <si>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</si>
  <si>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</si>
  <si>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</si>
  <si>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</si>
  <si>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</si>
  <si>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</si>
  <si>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</si>
  <si>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</si>
  <si>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</si>
  <si>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</si>
  <si>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</si>
  <si>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</si>
  <si>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</si>
  <si>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</si>
  <si>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</si>
  <si>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</si>
  <si>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</si>
  <si>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</si>
  <si>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</si>
  <si>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</si>
  <si>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</si>
  <si>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(million)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</si>
  <si>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</si>
  <si>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 xml:space="preserve">The investments costs are in the case of a new application of the technology. This includes purchase costs, construction costs, net equipment costs and installation costs. Excludes indirect costs, design and site-specific costs. </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</si>
  <si>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</si>
  <si>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</si>
  <si>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</si>
  <si>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  demolition and removal costs of decommissioned installations.</t>
  </si>
  <si>
    <t>Please specify Other costs within the Costs explanation box.</t>
  </si>
  <si>
    <t>Data input same as above.</t>
  </si>
  <si>
    <t xml:space="preserve">Fixed operational costs (excluding fuel costs) </t>
  </si>
  <si>
    <t>Fixed operational costs are per year.</t>
  </si>
  <si>
    <t xml:space="preserve">Variable costs (excluding fuel costs) </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</si>
  <si>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</si>
  <si>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</si>
  <si>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</si>
  <si>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</si>
  <si>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</si>
  <si>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t>For each technology, the amount of energy input/output to the process have to be filled in. The process may require more than one input e.g. available waste heat streams can be described as energy outputs or captured CO2 can also be seen as an output).</t>
  </si>
  <si>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</si>
  <si>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</si>
  <si>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</si>
  <si>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</si>
  <si>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</si>
  <si>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</si>
  <si>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</si>
  <si>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</si>
  <si>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</si>
  <si>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</si>
  <si>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</si>
  <si>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OTHER (Optional)</t>
  </si>
  <si>
    <t>Other</t>
  </si>
  <si>
    <t>Extra relevant parameters for specific technologies e.g. charge/discharge time for batteries, efficiency, etc.</t>
  </si>
  <si>
    <t xml:space="preserve">Specify the parameter and unit adding more details in the explanations box below the sub- section. Here, you can specify the relevance of this parameter for the specific technology and references.  </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</si>
  <si>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</si>
  <si>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REFERENCES AND SOURCES</t>
  </si>
  <si>
    <t>For data values: Add references for each value in their 'Reference' cell (i.e. author and year) and aggregate all references with complete description at the bottom of the 'Data input' tab (in order of importance). If more than 10 references, add other sources under 'Others' box.</t>
  </si>
  <si>
    <t>For complementary data and text: Add all data sources with complete description at the bottom of the 'Data input' tab (in order of importance or mostly used).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</si>
  <si>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</si>
  <si>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</si>
  <si>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</si>
  <si>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</si>
  <si>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</si>
  <si>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</si>
  <si>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</si>
  <si>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</si>
  <si>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</si>
  <si>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</si>
  <si>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</si>
  <si>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</si>
  <si>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</si>
  <si>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</si>
  <si>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</si>
  <si>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</si>
  <si>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</si>
  <si>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</si>
  <si>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</si>
  <si>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</si>
  <si>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</si>
  <si>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</si>
  <si>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</si>
  <si>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</si>
  <si>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</si>
  <si>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</si>
  <si>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</si>
  <si>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</si>
  <si>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</si>
  <si>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</si>
  <si>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</si>
  <si>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</si>
  <si>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</si>
  <si>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</si>
  <si>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</si>
  <si>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</si>
  <si>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 xml:space="preserve">Source: https://goo.gl/rvWufC </t>
  </si>
  <si>
    <t>Statistics Netherlands (CBS), “Consumentenprijzen; Europees geharmoniseerde prijsindex 2015=100”</t>
  </si>
  <si>
    <t>TEMPLATE VERSION - CHANGE LOG</t>
  </si>
  <si>
    <t>Last change date</t>
  </si>
  <si>
    <t>Changes</t>
  </si>
  <si>
    <t>Final version of template</t>
  </si>
  <si>
    <t>Factsheet name in dark blue in the 'Technology Factsheet' tab</t>
  </si>
  <si>
    <t>Change to decimal separator (.) and thousand separator (,)</t>
  </si>
  <si>
    <r>
      <t xml:space="preserve">Fix error in 'Other' section from 'Technology Factsheet' tab: Data input in D77 should come from </t>
    </r>
    <r>
      <rPr>
        <i/>
        <sz val="12"/>
        <color theme="1"/>
        <rFont val="Calibri"/>
        <family val="2"/>
        <scheme val="minor"/>
      </rPr>
      <t xml:space="preserve">Input Data!D87 </t>
    </r>
  </si>
  <si>
    <t>Update all values in the 'Technology Factsheet' tab to 2 decimals</t>
  </si>
  <si>
    <t>Cell 'Author name' added to the 'Data Input' tab</t>
  </si>
  <si>
    <t>Sectors:</t>
  </si>
  <si>
    <t>Type of Technology:</t>
  </si>
  <si>
    <t>Functional Units Capacity:</t>
  </si>
  <si>
    <t>Functional Units Activity:</t>
  </si>
  <si>
    <t>Variable costs units:</t>
  </si>
  <si>
    <t xml:space="preserve">Energy carriers: </t>
  </si>
  <si>
    <t>Energy Carriers Units:</t>
  </si>
  <si>
    <t>Material flows:</t>
  </si>
  <si>
    <t>Emissions:</t>
  </si>
  <si>
    <t>Emissions Units:</t>
  </si>
  <si>
    <t>Please select main output here</t>
  </si>
  <si>
    <t>Please select</t>
  </si>
  <si>
    <t>Please select based on chosen Functional Unit</t>
  </si>
  <si>
    <t>ETS</t>
  </si>
  <si>
    <t>Agriculture: Horticulture</t>
  </si>
  <si>
    <t>Biomass</t>
  </si>
  <si>
    <t>Bln vehicle - km/year</t>
  </si>
  <si>
    <t>MWh</t>
  </si>
  <si>
    <t>Ambient heat</t>
  </si>
  <si>
    <t>CH4</t>
  </si>
  <si>
    <t>Non-ETS</t>
  </si>
  <si>
    <t>Agriculture: Other</t>
  </si>
  <si>
    <t>CCS</t>
  </si>
  <si>
    <t>MW</t>
  </si>
  <si>
    <t>PJ/year</t>
  </si>
  <si>
    <t>Biobenzine</t>
  </si>
  <si>
    <t>Add here -&gt;</t>
  </si>
  <si>
    <t>CO2</t>
  </si>
  <si>
    <t>Electricity generation</t>
  </si>
  <si>
    <t>Emission reduction</t>
  </si>
  <si>
    <t>kton/year</t>
  </si>
  <si>
    <t>kWh</t>
  </si>
  <si>
    <t>Biodiesel</t>
  </si>
  <si>
    <t>F-gassen</t>
  </si>
  <si>
    <t>Mton CO2-eq</t>
  </si>
  <si>
    <t>Gas supply</t>
  </si>
  <si>
    <t>Energy saving</t>
  </si>
  <si>
    <t>Mton/year</t>
  </si>
  <si>
    <t>Biofuels</t>
  </si>
  <si>
    <t>N2O</t>
  </si>
  <si>
    <t>kg CO2-eq/MWh</t>
  </si>
  <si>
    <t>Yes</t>
  </si>
  <si>
    <t>Households</t>
  </si>
  <si>
    <t>Renewable</t>
  </si>
  <si>
    <t>Mton ethene/year</t>
  </si>
  <si>
    <t>Biofuels FT</t>
  </si>
  <si>
    <t>Fijn stof PM10</t>
  </si>
  <si>
    <t>No</t>
  </si>
  <si>
    <t>Hydrogen</t>
  </si>
  <si>
    <t>CHP</t>
  </si>
  <si>
    <t>Mton NH3/year</t>
  </si>
  <si>
    <t>Biogas</t>
  </si>
  <si>
    <t>Fijn stof PM2,5</t>
  </si>
  <si>
    <t>Industry: Anorganic chemics</t>
  </si>
  <si>
    <t>Network</t>
  </si>
  <si>
    <t>Mton steel/year</t>
  </si>
  <si>
    <t>Bio-LPG</t>
  </si>
  <si>
    <t>SO2</t>
  </si>
  <si>
    <t>Please select the region</t>
  </si>
  <si>
    <t>Industry: Chemics</t>
  </si>
  <si>
    <t>Storage</t>
  </si>
  <si>
    <t>Biomass (coferment)</t>
  </si>
  <si>
    <t>NH3</t>
  </si>
  <si>
    <t>NL</t>
  </si>
  <si>
    <t>Industry: Construction</t>
  </si>
  <si>
    <t xml:space="preserve">Electrolysis </t>
  </si>
  <si>
    <t>Biomass (VFG &amp; FBI)</t>
  </si>
  <si>
    <t>NMVOS</t>
  </si>
  <si>
    <t>EU</t>
  </si>
  <si>
    <t>Industry: Fertiliser</t>
  </si>
  <si>
    <t>MWth</t>
  </si>
  <si>
    <t>Biomass (high quality)</t>
  </si>
  <si>
    <t>NOx</t>
  </si>
  <si>
    <t>Global</t>
  </si>
  <si>
    <t>Industry: Generic</t>
  </si>
  <si>
    <t>Nm3/h</t>
  </si>
  <si>
    <t>Biomass (manure)</t>
  </si>
  <si>
    <t>Industry: Iron and steel</t>
  </si>
  <si>
    <t>MWe</t>
  </si>
  <si>
    <t>Biomass (starch)</t>
  </si>
  <si>
    <t xml:space="preserve">mln. € / </t>
  </si>
  <si>
    <t>Industry: Non ETS</t>
  </si>
  <si>
    <t>Biomass (sugars)</t>
  </si>
  <si>
    <t xml:space="preserve">€ / </t>
  </si>
  <si>
    <t>Industry: Petrochemics</t>
  </si>
  <si>
    <t>Biomass (waste biogenic)</t>
  </si>
  <si>
    <t>Mobile machinery</t>
  </si>
  <si>
    <t>Biomass (wet streams)</t>
  </si>
  <si>
    <t>Refineries</t>
  </si>
  <si>
    <t>Biomass (wood import)</t>
  </si>
  <si>
    <t>Trade, services and utilities</t>
  </si>
  <si>
    <t>Biomass (wood domestic)</t>
  </si>
  <si>
    <t>Transport</t>
  </si>
  <si>
    <t>Biomass (wood)</t>
  </si>
  <si>
    <t>Bio-waste gases</t>
  </si>
  <si>
    <t>Blast furnace gas</t>
  </si>
  <si>
    <t>CCF gas</t>
  </si>
  <si>
    <t>Chemical residual gas</t>
  </si>
  <si>
    <t>Coal</t>
  </si>
  <si>
    <t>Coke</t>
  </si>
  <si>
    <t>Coke oven gas</t>
  </si>
  <si>
    <t>Coking coal</t>
  </si>
  <si>
    <t>Diesel</t>
  </si>
  <si>
    <t>Electricity</t>
  </si>
  <si>
    <t>Energy content manure</t>
  </si>
  <si>
    <t>Fermentation gas</t>
  </si>
  <si>
    <t>Gasoline</t>
  </si>
  <si>
    <t>Geothermal heat</t>
  </si>
  <si>
    <t>Heat</t>
  </si>
  <si>
    <t>Heavy fuel oil</t>
  </si>
  <si>
    <t>Import electricity</t>
  </si>
  <si>
    <t>Injection coal</t>
  </si>
  <si>
    <t>LPG</t>
  </si>
  <si>
    <t>Natural gas</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</si>
  <si>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</si>
  <si>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</si>
  <si>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</si>
  <si>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</si>
  <si>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</si>
  <si>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</si>
  <si>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</si>
  <si>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</si>
  <si>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</si>
  <si>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</si>
  <si>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</si>
  <si>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</si>
  <si>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</si>
  <si>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Bioethanol</t>
  </si>
  <si>
    <t>Coal excluding gases</t>
  </si>
  <si>
    <t>Electricity import</t>
  </si>
  <si>
    <t>Fuel oil</t>
  </si>
  <si>
    <t>High Pressure Steam</t>
  </si>
  <si>
    <t>Hydro</t>
  </si>
  <si>
    <t>Kerosene</t>
  </si>
  <si>
    <t>Oil feedstock</t>
  </si>
  <si>
    <t>Oil products</t>
  </si>
  <si>
    <t>Propane</t>
  </si>
  <si>
    <t>SNG</t>
  </si>
  <si>
    <t>Steam</t>
  </si>
  <si>
    <t>BioHFO</t>
  </si>
  <si>
    <t>Biokerosene</t>
  </si>
  <si>
    <t>Biomass (UFO import)</t>
  </si>
  <si>
    <t>FACTSHEET DATA INPUT</t>
  </si>
  <si>
    <t>Please fill-in here all technology option data including detailed references and sources at the bottom.</t>
  </si>
  <si>
    <t>TECHNOLOGY DESCRIPTION</t>
  </si>
  <si>
    <t>Name of technology option</t>
  </si>
  <si>
    <t>Solid-Oxide Electrolysis</t>
  </si>
  <si>
    <t>Date of factsheet</t>
  </si>
  <si>
    <t>Author name</t>
  </si>
  <si>
    <t>Binod Koirala</t>
  </si>
  <si>
    <t>Production</t>
  </si>
  <si>
    <t>TRL level 2020</t>
  </si>
  <si>
    <t xml:space="preserve">There are varying reports on current TRL level of SOEC technology. Adelung et al (2018) reports TRL 7 as the SOEC prototype has been demonstrated in a relevant operational environment [1] whereas Store&amp;go(2019) reports that it has been demonstrated in an industrial environment with TRL 6 [3]. Hychain 3 reports TRL 5-6 for SOEC [5]. Solid-Oxide eletrolysis still needs large scale research and demonstration to reach the commercial stage. It is expected that the TRL 9 will be reached in 2030 [1]. </t>
  </si>
  <si>
    <t>Functional Unit</t>
  </si>
  <si>
    <t>Main Source</t>
  </si>
  <si>
    <t>Source 2</t>
  </si>
  <si>
    <t>Source 3</t>
  </si>
  <si>
    <t>Source 4</t>
  </si>
  <si>
    <t>Source 5</t>
  </si>
  <si>
    <t>[3]</t>
  </si>
  <si>
    <t>[3] [5]</t>
  </si>
  <si>
    <t>[1]</t>
  </si>
  <si>
    <t>[4]</t>
  </si>
  <si>
    <t>Context</t>
  </si>
  <si>
    <t>Unit</t>
  </si>
  <si>
    <t>2020 (Current)</t>
  </si>
  <si>
    <t>Reference</t>
  </si>
  <si>
    <t>Market share</t>
  </si>
  <si>
    <t>%</t>
  </si>
  <si>
    <t>Specify here (if not specified, value will be 1)</t>
  </si>
  <si>
    <t>Specify here</t>
  </si>
  <si>
    <t>Technical lifetime (year)</t>
  </si>
  <si>
    <t>Explanation</t>
  </si>
  <si>
    <t xml:space="preserve">Current functional capacities of SOEC system are below 1 MW. A 2.6 MW Sunfire SOEC demonstrator is being developed in Rotterdam within H2020 MULTIPLHY project . Based on available theoretical studies, 5 MW is used as reference functional capacity in this factsheet, with the range of 1-100 MW for the year 2020, 2030 and 2050. However, it is unlikely that 100 MW SOEC systems will be available in 2020 [3]. The expected lifetime is 20 years [8]. </t>
  </si>
  <si>
    <t>COSTS</t>
  </si>
  <si>
    <t xml:space="preserve">Reference year: €2015 - If amounts are expresed in other currencies or in euros of another year (e.g. €2014), the amount has to be converted. See conversion method in 'READ ME' tab. Costs are per unit of output. </t>
  </si>
  <si>
    <t>[5]</t>
  </si>
  <si>
    <t>[8]</t>
  </si>
  <si>
    <t>Other costs per year</t>
  </si>
  <si>
    <t>Fixed operational costs per year (excl. fuel costs)</t>
  </si>
  <si>
    <t>Variable costs per year (exc. Fuel costs)</t>
  </si>
  <si>
    <t>Costs explanation</t>
  </si>
  <si>
    <t>Due to low TRL level, there are significant differences on the cost development of SOEC. Cost development of electrolysis systems related to scaling effects and technological learning [3]. The study estimated the global electrolysers capacity of 6400 -14200 GW in 2050 [3]. Further investigations into cost structures and experience rates are still necessary to allow reasonable estimations of future investment costs [3].</t>
  </si>
  <si>
    <t xml:space="preserve">Values expressed as a ratio per unit of main output. Inputs  as positive and outputs as negative. </t>
  </si>
  <si>
    <t>Energy carrier</t>
  </si>
  <si>
    <t>Energy carriers (per unit of main output)</t>
  </si>
  <si>
    <t>Energy in- and Outputs explanation</t>
  </si>
  <si>
    <t xml:space="preserve">SOEC already offers impressively higher efficiency level (93%, higher heating value) than other electrolyzers [3]. The electrical efficiencies could be increased upto 97 % by integrating derived heat and thermal coupling to exothermal processes such as chemical methanation [3]. As the temperature increases, lower electrical input is required increasing the electrical efficiency. To be specific, the electrical input required at 800°C  is 25 % lower than at 100°C [5].  </t>
  </si>
  <si>
    <t>MATERIAL FLOWS (OPTIONAL)</t>
  </si>
  <si>
    <t>Material flows</t>
  </si>
  <si>
    <t>Material</t>
  </si>
  <si>
    <t>Material flows explanation</t>
  </si>
  <si>
    <t>Explain here</t>
  </si>
  <si>
    <t>EMISSIONS (Non-fuel/energy-related emissions or emissions reductions (e.g. CCS)</t>
  </si>
  <si>
    <t>Substance</t>
  </si>
  <si>
    <t>Emissions explanation</t>
  </si>
  <si>
    <t>OTHER</t>
  </si>
  <si>
    <t>Specify below the other relevant parameters for the specific technology</t>
  </si>
  <si>
    <t>Stack size</t>
  </si>
  <si>
    <t>Current density</t>
  </si>
  <si>
    <r>
      <t>A/cm</t>
    </r>
    <r>
      <rPr>
        <sz val="12"/>
        <rFont val="Calibri"/>
        <family val="2"/>
      </rPr>
      <t>2</t>
    </r>
  </si>
  <si>
    <t>[2]</t>
  </si>
  <si>
    <t xml:space="preserve">Cold start duration </t>
  </si>
  <si>
    <t>minutes</t>
  </si>
  <si>
    <t>&lt;60</t>
  </si>
  <si>
    <t>&gt;15</t>
  </si>
  <si>
    <t xml:space="preserve">[2] </t>
  </si>
  <si>
    <t xml:space="preserve">Technical lifetime </t>
  </si>
  <si>
    <t>Hours</t>
  </si>
  <si>
    <t xml:space="preserve">The operating temperature varies between 650 - 1000 C. Regarding technical life time, Schmidt et.al reports lower and upper bound, an average is reported here [2]. The technical lifetime reported are for controlled conditions, the actual technical lifetime of SOEC in practical conditions is still unknown. </t>
  </si>
  <si>
    <t>[1] Adelung, S.; Kurkela, E.; Habermeyer, F.; Kurkela, M. Review of electrolysis technologies and their integration alternatives; VTT, 2018</t>
  </si>
  <si>
    <t>[3] Store&amp;Go,  Roadmap for large-scale storage based PtG conversion in the EU up to 2050 / Analysis on future technology options and on techno-economic optimization, 2019</t>
  </si>
  <si>
    <t xml:space="preserve">[7] H2020 MULTIPLHY Project, https://multiplhy-project.eu/ </t>
  </si>
  <si>
    <t>[8] Holstein, J.; van Gerwen, R.; Douma, J.; van Delft, Y.; Saric, M. Technologiebeoordeling van groene waterstofproductie, report no. OGNL.165711, DNG-GL/TNO, 2018</t>
  </si>
  <si>
    <t>Others</t>
  </si>
  <si>
    <t>Add other sources here</t>
  </si>
  <si>
    <t>ADD CALCULATIONS AND OTHER REFERENCES HERE (OPTIONAL)</t>
  </si>
  <si>
    <r>
      <t xml:space="preserve">Please note that the information placed here will </t>
    </r>
    <r>
      <rPr>
        <i/>
        <u/>
        <sz val="12"/>
        <color rgb="FFFF0000"/>
        <rFont val="Calibri"/>
        <family val="2"/>
        <scheme val="minor"/>
      </rPr>
      <t>not</t>
    </r>
    <r>
      <rPr>
        <i/>
        <sz val="12"/>
        <color rgb="FFFF0000"/>
        <rFont val="Calibri"/>
        <family val="2"/>
        <scheme val="minor"/>
      </rPr>
      <t xml:space="preserve"> be included in the Technology Factsheet for disclosure, therefore all relevant details and sources used must be specified in the 'Data input' tab.</t>
    </r>
  </si>
  <si>
    <t xml:space="preserve">Year </t>
  </si>
  <si>
    <t>CAPEX/kW</t>
  </si>
  <si>
    <t>CAPEX/MW</t>
  </si>
  <si>
    <t>Reference [4]</t>
  </si>
  <si>
    <t>Electricity use</t>
  </si>
  <si>
    <t>kWh/Nm3</t>
  </si>
  <si>
    <t>kWh/kWh</t>
  </si>
  <si>
    <t>Avg</t>
  </si>
  <si>
    <t>max</t>
  </si>
  <si>
    <t>min</t>
  </si>
  <si>
    <t xml:space="preserve">min </t>
  </si>
  <si>
    <t>ADD VISUAL REPRESENTATION OF TECHNOLOGY HERE (OPTIONAL)</t>
  </si>
  <si>
    <t>If available, a visual representation of the technology can be placed here (including sources) to complement the technology description.</t>
  </si>
  <si>
    <t>Please note that the image will be placed in Technology Factsheet to be disclosed, other non-relevant images can be placed in the 'Calculations' tab.</t>
  </si>
  <si>
    <t xml:space="preserve">Source [2] </t>
  </si>
  <si>
    <t>Source [5]</t>
  </si>
  <si>
    <t>CHANGE LOG</t>
  </si>
  <si>
    <t>Version:</t>
  </si>
  <si>
    <t>1.1</t>
  </si>
  <si>
    <t>Date:</t>
  </si>
  <si>
    <t>Updates:</t>
  </si>
  <si>
    <t>Visual representation</t>
  </si>
  <si>
    <t>Decimals</t>
  </si>
  <si>
    <t>mln. Euro/Euro</t>
  </si>
  <si>
    <t>Variable costs MWh/PJ/kWh</t>
  </si>
  <si>
    <t>Name of technology option (bigger)</t>
  </si>
  <si>
    <t>ECN part of TNO logo</t>
  </si>
  <si>
    <t>TECHNOLOGY FACTSHEET</t>
  </si>
  <si>
    <t>Author</t>
  </si>
  <si>
    <t>Value and Range</t>
  </si>
  <si>
    <t>-</t>
  </si>
  <si>
    <t>Current</t>
  </si>
  <si>
    <t>−</t>
  </si>
  <si>
    <t>Capacity utlization factor</t>
  </si>
  <si>
    <t>Euro per Functional Unit</t>
  </si>
  <si>
    <t xml:space="preserve">Fixed operational costs per year               (excl. fuel costs) </t>
  </si>
  <si>
    <t>Variable costs per year</t>
  </si>
  <si>
    <t>Main output:</t>
  </si>
  <si>
    <t>Parameter</t>
  </si>
  <si>
    <t xml:space="preserve"> </t>
  </si>
  <si>
    <t xml:space="preserve">High-temperature solid-oxide electolyser (SOEC) is a technology for electrolysis of steam into hydrogen or co-electrolysis of steam and CO2 into syngas [1-6]. In this factsheet, the focus is on hydrogen production. Solid-oxide electrolyzers are most commonly used high-temperature electrolyzers [5] but it is also the least developed electrolysis technology [2]. Solid-oxide electrolysers operate between 650-1000 °C and already offers impressively higher efficiency level (93%, higher heating value (HHV)) than other electrolyzers [3]. The electrical efficiencies could be increased up to 97 % (HHV) by integrating derived heat and thermal coupling to exothermal processes such as chemical methanation [3]. Broadly, there are two categories of SOEC: electrolyte supported (operating temperature &gt; 800 °C) and anode supported (operating temperature 600 -850°C).  As it mainly requires ceramics and few rare materials for the catalyst layer, It has a substantial cost reduction potential in the future [6].  Yet, the need for external high-temperature heat source (preferably from renewables such as concentrated solar power (CSP) or geothermal or industrial waste heat) at vincinity also provides challenges to its economic viability [6]. However,  It can, in principle, also be operated without external high-temperature heat sources by using heat recovery, high-efficiency insulation, and compensating heat losses from electrical heating. Despite high capacity and efficiency, the electrolyser currently has reached life-time of 25000 operation hours and technology improvements such as stabilising components materials, developing new materials and lowering the operation temperature (500 -700 C) are being done to improve it further [2]. Current capacities of operational SOEC system are in the range lower than 1 MW, however, a 2.6 MW SOEC system is currently being developed in Rotterdam within the framework of H2020 MULTIPLHY [7].  </t>
  </si>
  <si>
    <t>[4] Smolinka, T.;Wiebe, N.; Sterchele, P.; Palzer, A.; Lehner, F.;Jansen, M.; Kiemel, S.; Miehe, R.; Wahren, S.; and Zimmermann, F., StudieIndWEDe-Industrialisierung der Wasserelektrolyse in Deutschland: Chancen und Herausforderungen fuer nachhaltingen wasserstoff fuer Verkehr, Strom, und Waerme, Berlin, September 2018</t>
  </si>
  <si>
    <t>[2] Schmidt, O.; Gambhir, A.; Staffell, I.; Hawkes, A.; Nelson, J.; Few, S. Future cost and performance of water electrolysis: An expert elicitation study. International Journal of Hydrogen Energy 2017, 42, 30470–30492</t>
  </si>
  <si>
    <t>[5] Kennedy, E.; Moncada Botero, j.; Zonneveld, J., Analysis of the current state and outlook of technologies for production Hydrogen Supply Chain - Technology Assessment report (Hychain3), The Netherlands, 2019</t>
  </si>
  <si>
    <t>[6] IRENA (2018), Hydrogen from renewable power: Technology outlook for the energy transition, International Renewable Energy Agency, Abu Dhabi</t>
  </si>
  <si>
    <t>November_2022</t>
  </si>
  <si>
    <t>Old</t>
  </si>
  <si>
    <t>New</t>
  </si>
  <si>
    <t>Comment</t>
  </si>
  <si>
    <t>Functional unit</t>
  </si>
  <si>
    <t>Mwe</t>
  </si>
  <si>
    <t>Rounding (to 3 significant digits)</t>
  </si>
  <si>
    <t xml:space="preserve">The capacity specification in MW refers to MWe. Current functional capacities of SOEC system are below 1 MW. A 2.6 MW Sunfire SOEC demonstrator is being developed in Rotterdam within H2020 MULTIPLHY project . Based on available theoretical studies, 5 MW is used as reference functional capacity in this factsheet, with the range of 1-100 MW for the year 2020, 2030 and 2050. However, it is unlikely that 100 MW SOEC systems will be available in 2020 [3]. The expected lifetime is 20 years [8]. </t>
  </si>
  <si>
    <t>Added text to explanation box: The capacity specification in MW refers to MWe.</t>
  </si>
  <si>
    <t>Not applicable in this factsheet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</si>
</sst>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 \ \ #,##0.00_ ;_ \ \ \ \ \-#,##0.00_ ;_ \ \ \ \ &quot;-&quot;??_ ;_ @_ "/>
    <numFmt numFmtId="165" formatCode="_ \ #,##0.00_ ;_ \ \-#,##0.00_ ;_ \ &quot;-&quot;??_ ;_ @_ "/>
  </numFmts>
  <fonts count="53" x14ac:knownFonts="1">
    <font>
      <sz val="12"/>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sz val="12"/>
      <color theme="1" tint="0.499984740745262"/>
      <name val="Calibri"/>
      <family val="2"/>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i/>
      <sz val="12"/>
      <name val="Calibri"/>
      <family val="2"/>
      <scheme val="minor"/>
    </font>
    <font>
      <sz val="8"/>
      <color rgb="FF000000"/>
      <name val="Arial"/>
      <family val="2"/>
    </font>
    <font>
      <sz val="8"/>
      <color rgb="FF333333"/>
      <name val="Arial"/>
      <family val="2"/>
    </font>
    <font>
      <b/>
      <i/>
      <sz val="12"/>
      <color theme="1"/>
      <name val="Calibri"/>
      <family val="2"/>
      <scheme val="minor"/>
    </font>
    <font>
      <b/>
      <i/>
      <u/>
      <sz val="12"/>
      <color theme="1"/>
      <name val="Calibri"/>
      <family val="2"/>
      <scheme val="minor"/>
    </font>
    <font>
      <i/>
      <u/>
      <sz val="12"/>
      <color rgb="FFFF0000"/>
      <name val="Calibri"/>
      <family val="2"/>
      <scheme val="minor"/>
    </font>
    <font>
      <b/>
      <sz val="18"/>
      <color theme="0"/>
      <name val="Calibri"/>
      <family val="2"/>
    </font>
    <font>
      <b/>
      <sz val="8"/>
      <color rgb="FF323232"/>
      <name val="Arial"/>
      <family val="2"/>
    </font>
  </fonts>
  <fills count="13">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499984740745262"/>
        <bgColor indexed="64"/>
      </patternFill>
    </fill>
  </fills>
  <borders count="6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auto="1"/>
      </top>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medium">
        <color indexed="64"/>
      </bottom>
      <diagonal/>
    </border>
    <border>
      <left style="thin">
        <color auto="1"/>
      </left>
      <right/>
      <top style="thin">
        <color auto="1"/>
      </top>
      <bottom style="medium">
        <color auto="1"/>
      </bottom>
      <diagonal/>
    </border>
    <border>
      <left/>
      <right style="medium">
        <color auto="1"/>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s>
  <cellStyleXfs count="3">
    <xf numFmtId="0" fontId="0" fillId="0" borderId="0"/>
    <xf numFmtId="0" fontId="23" fillId="0" borderId="0" applyNumberFormat="0" applyFill="0" applyBorder="0" applyAlignment="0" applyProtection="0"/>
    <xf numFmtId="43" fontId="29" fillId="0" borderId="0" applyFont="0" applyFill="0" applyBorder="0" applyAlignment="0" applyProtection="0"/>
  </cellStyleXfs>
  <cellXfs count="542">
    <xf numFmtId="0" fontId="0" fillId="0" borderId="0" xfId="0"/>
    <xf numFmtId="0" fontId="0" fillId="0" borderId="0" xfId="0" applyFill="1"/>
    <xf numFmtId="0" fontId="0" fillId="7" borderId="0" xfId="0" applyFill="1"/>
    <xf numFmtId="0" fontId="8" fillId="7" borderId="0" xfId="0" applyFont="1" applyFill="1"/>
    <xf numFmtId="0" fontId="9" fillId="7" borderId="0" xfId="0" applyFont="1" applyFill="1"/>
    <xf numFmtId="0" fontId="10" fillId="7" borderId="0" xfId="0" applyFont="1" applyFill="1"/>
    <xf numFmtId="0" fontId="11" fillId="0" borderId="0" xfId="0" applyFont="1" applyFill="1" applyBorder="1" applyAlignment="1">
      <alignment vertical="center" wrapText="1"/>
    </xf>
    <xf numFmtId="0" fontId="0" fillId="0" borderId="0" xfId="0" applyBorder="1"/>
    <xf numFmtId="0" fontId="0" fillId="7" borderId="0" xfId="0" applyFont="1" applyFill="1" applyAlignment="1">
      <alignment horizontal="right"/>
    </xf>
    <xf numFmtId="0" fontId="0" fillId="7" borderId="0" xfId="0" applyFill="1" applyBorder="1"/>
    <xf numFmtId="0" fontId="5" fillId="7" borderId="0" xfId="0" applyFont="1" applyFill="1" applyBorder="1" applyAlignment="1">
      <alignment vertical="center" wrapText="1"/>
    </xf>
    <xf numFmtId="0" fontId="6" fillId="7" borderId="0" xfId="0" applyFont="1" applyFill="1" applyBorder="1" applyAlignment="1">
      <alignment vertical="center" wrapText="1"/>
    </xf>
    <xf numFmtId="0" fontId="4" fillId="7" borderId="15" xfId="0" applyFont="1" applyFill="1" applyBorder="1" applyAlignment="1">
      <alignment vertical="center" wrapText="1"/>
    </xf>
    <xf numFmtId="0" fontId="4" fillId="7" borderId="29" xfId="0" applyFont="1" applyFill="1" applyBorder="1" applyAlignment="1">
      <alignment vertical="center" wrapText="1"/>
    </xf>
    <xf numFmtId="0" fontId="4" fillId="7" borderId="18" xfId="0" applyFont="1" applyFill="1" applyBorder="1" applyAlignment="1">
      <alignment vertical="center" wrapText="1"/>
    </xf>
    <xf numFmtId="0" fontId="15" fillId="7" borderId="13" xfId="0" applyFont="1" applyFill="1" applyBorder="1" applyAlignment="1">
      <alignment horizontal="right"/>
    </xf>
    <xf numFmtId="0" fontId="15" fillId="7" borderId="43" xfId="0" applyFont="1" applyFill="1" applyBorder="1" applyAlignment="1">
      <alignment horizontal="right"/>
    </xf>
    <xf numFmtId="0" fontId="15" fillId="7" borderId="16" xfId="0" applyFont="1" applyFill="1" applyBorder="1" applyAlignment="1">
      <alignment horizontal="right"/>
    </xf>
    <xf numFmtId="0" fontId="15" fillId="7" borderId="19" xfId="0" applyFont="1" applyFill="1" applyBorder="1" applyAlignment="1">
      <alignment horizontal="right"/>
    </xf>
    <xf numFmtId="0" fontId="12" fillId="7" borderId="0" xfId="0" applyFont="1" applyFill="1" applyBorder="1"/>
    <xf numFmtId="0" fontId="0" fillId="7" borderId="0" xfId="0" applyFill="1" applyBorder="1" applyAlignment="1">
      <alignment horizontal="right"/>
    </xf>
    <xf numFmtId="0" fontId="16" fillId="7" borderId="0" xfId="0" applyFont="1" applyFill="1" applyBorder="1"/>
    <xf numFmtId="0" fontId="5" fillId="7" borderId="18" xfId="0" applyFont="1" applyFill="1" applyBorder="1" applyAlignment="1">
      <alignment vertical="top" wrapText="1"/>
    </xf>
    <xf numFmtId="0" fontId="5" fillId="7" borderId="15" xfId="0" applyFont="1" applyFill="1" applyBorder="1" applyAlignment="1">
      <alignment vertical="top" wrapText="1"/>
    </xf>
    <xf numFmtId="0" fontId="5" fillId="7" borderId="29" xfId="0" applyFont="1" applyFill="1" applyBorder="1" applyAlignment="1">
      <alignment vertical="top" wrapText="1"/>
    </xf>
    <xf numFmtId="0" fontId="5" fillId="7" borderId="43" xfId="0" applyFont="1" applyFill="1" applyBorder="1" applyAlignment="1">
      <alignment horizontal="right" vertical="top" wrapText="1"/>
    </xf>
    <xf numFmtId="0" fontId="18" fillId="7" borderId="19" xfId="0" applyFont="1" applyFill="1" applyBorder="1" applyAlignment="1">
      <alignment vertical="top" wrapText="1"/>
    </xf>
    <xf numFmtId="0" fontId="15" fillId="7" borderId="43" xfId="0" applyFont="1" applyFill="1" applyBorder="1" applyAlignment="1">
      <alignment horizontal="right" vertical="top"/>
    </xf>
    <xf numFmtId="0" fontId="5" fillId="7" borderId="15" xfId="0" applyFont="1" applyFill="1" applyBorder="1" applyAlignment="1">
      <alignment vertical="center" wrapText="1"/>
    </xf>
    <xf numFmtId="0" fontId="5" fillId="7" borderId="29" xfId="0" applyFont="1" applyFill="1" applyBorder="1" applyAlignment="1">
      <alignment vertical="center" wrapText="1"/>
    </xf>
    <xf numFmtId="0" fontId="4" fillId="7" borderId="29" xfId="0" applyFont="1" applyFill="1" applyBorder="1" applyAlignment="1">
      <alignment vertical="top" wrapText="1"/>
    </xf>
    <xf numFmtId="0" fontId="15" fillId="7" borderId="0" xfId="0" applyFont="1" applyFill="1" applyBorder="1" applyAlignment="1">
      <alignment horizontal="right"/>
    </xf>
    <xf numFmtId="0" fontId="15" fillId="7" borderId="14" xfId="0" applyFont="1" applyFill="1" applyBorder="1" applyAlignment="1">
      <alignment horizontal="right"/>
    </xf>
    <xf numFmtId="0" fontId="0" fillId="7" borderId="29" xfId="0" applyFill="1" applyBorder="1"/>
    <xf numFmtId="0" fontId="0" fillId="7" borderId="17" xfId="0" applyFill="1" applyBorder="1"/>
    <xf numFmtId="0" fontId="0" fillId="7" borderId="18" xfId="0" applyFill="1" applyBorder="1"/>
    <xf numFmtId="0" fontId="12" fillId="7" borderId="21" xfId="0" applyFont="1" applyFill="1" applyBorder="1"/>
    <xf numFmtId="0" fontId="12" fillId="7" borderId="42" xfId="0" applyFont="1" applyFill="1" applyBorder="1"/>
    <xf numFmtId="0" fontId="12" fillId="7" borderId="22" xfId="0" applyFont="1" applyFill="1" applyBorder="1"/>
    <xf numFmtId="0" fontId="15" fillId="7" borderId="19" xfId="0" applyFont="1" applyFill="1" applyBorder="1" applyAlignment="1">
      <alignment horizontal="right" vertical="top"/>
    </xf>
    <xf numFmtId="0" fontId="21" fillId="7" borderId="0" xfId="0" applyFont="1" applyFill="1" applyBorder="1"/>
    <xf numFmtId="0" fontId="15" fillId="7" borderId="13" xfId="0" applyFont="1" applyFill="1" applyBorder="1" applyAlignment="1">
      <alignment horizontal="right" vertical="top"/>
    </xf>
    <xf numFmtId="0" fontId="4" fillId="7" borderId="15" xfId="0" applyFont="1" applyFill="1" applyBorder="1" applyAlignment="1">
      <alignment vertical="top" wrapText="1"/>
    </xf>
    <xf numFmtId="0" fontId="20" fillId="7" borderId="0" xfId="0" applyFont="1" applyFill="1" applyBorder="1"/>
    <xf numFmtId="0" fontId="4" fillId="7" borderId="0" xfId="0" applyFont="1" applyFill="1" applyBorder="1" applyAlignment="1">
      <alignment vertical="center" wrapText="1"/>
    </xf>
    <xf numFmtId="0" fontId="4" fillId="7" borderId="14" xfId="0" applyFont="1" applyFill="1" applyBorder="1" applyAlignment="1">
      <alignment vertical="center" wrapText="1"/>
    </xf>
    <xf numFmtId="0" fontId="5" fillId="7" borderId="14" xfId="0" applyFont="1" applyFill="1" applyBorder="1" applyAlignment="1">
      <alignment vertical="top" wrapText="1"/>
    </xf>
    <xf numFmtId="0" fontId="5" fillId="7" borderId="0" xfId="0" applyFont="1" applyFill="1" applyBorder="1" applyAlignment="1">
      <alignment vertical="top" wrapText="1"/>
    </xf>
    <xf numFmtId="0" fontId="17" fillId="7" borderId="0" xfId="0" applyFont="1" applyFill="1" applyBorder="1" applyAlignment="1">
      <alignment vertical="top" wrapText="1"/>
    </xf>
    <xf numFmtId="0" fontId="4" fillId="7" borderId="14" xfId="0" applyFont="1" applyFill="1" applyBorder="1" applyAlignment="1">
      <alignment vertical="top" wrapText="1"/>
    </xf>
    <xf numFmtId="0" fontId="0" fillId="7" borderId="43" xfId="0" applyFill="1" applyBorder="1"/>
    <xf numFmtId="0" fontId="0" fillId="7" borderId="16" xfId="0" applyFill="1" applyBorder="1"/>
    <xf numFmtId="0" fontId="15" fillId="7" borderId="16" xfId="0" applyFont="1" applyFill="1" applyBorder="1" applyAlignment="1">
      <alignment horizontal="right" vertical="top"/>
    </xf>
    <xf numFmtId="0" fontId="4" fillId="7" borderId="20" xfId="0" applyFont="1" applyFill="1" applyBorder="1" applyAlignment="1">
      <alignment vertical="center" wrapText="1"/>
    </xf>
    <xf numFmtId="0" fontId="5" fillId="7" borderId="20" xfId="0" applyFont="1" applyFill="1" applyBorder="1" applyAlignment="1">
      <alignment vertical="top" wrapText="1"/>
    </xf>
    <xf numFmtId="0" fontId="18" fillId="7" borderId="19" xfId="0" applyFont="1" applyFill="1" applyBorder="1" applyAlignment="1">
      <alignment vertical="center" wrapText="1"/>
    </xf>
    <xf numFmtId="0" fontId="19" fillId="7" borderId="18" xfId="0" applyFont="1" applyFill="1" applyBorder="1" applyAlignment="1">
      <alignment vertical="center" wrapText="1"/>
    </xf>
    <xf numFmtId="0" fontId="15" fillId="7" borderId="14" xfId="0" applyFont="1" applyFill="1" applyBorder="1" applyAlignment="1">
      <alignment horizontal="right" vertical="top"/>
    </xf>
    <xf numFmtId="0" fontId="4" fillId="7" borderId="18" xfId="0" applyFont="1" applyFill="1" applyBorder="1" applyAlignment="1">
      <alignment vertical="top" wrapText="1"/>
    </xf>
    <xf numFmtId="0" fontId="0" fillId="7" borderId="0" xfId="0" applyFont="1" applyFill="1"/>
    <xf numFmtId="0" fontId="21" fillId="7" borderId="0" xfId="0" applyFont="1" applyFill="1"/>
    <xf numFmtId="0" fontId="16" fillId="7" borderId="0" xfId="0" applyFont="1" applyFill="1"/>
    <xf numFmtId="0" fontId="14" fillId="8" borderId="12" xfId="0" applyFont="1" applyFill="1" applyBorder="1"/>
    <xf numFmtId="0" fontId="6" fillId="7" borderId="17" xfId="0" applyFont="1" applyFill="1" applyBorder="1" applyAlignment="1">
      <alignment vertical="center" wrapText="1"/>
    </xf>
    <xf numFmtId="0" fontId="0" fillId="7" borderId="15" xfId="0" applyFont="1" applyFill="1" applyBorder="1" applyAlignment="1">
      <alignment horizontal="left" vertical="center"/>
    </xf>
    <xf numFmtId="0" fontId="0" fillId="7" borderId="29" xfId="0" applyFont="1" applyFill="1" applyBorder="1" applyAlignment="1">
      <alignment horizontal="left" vertical="center"/>
    </xf>
    <xf numFmtId="0" fontId="0" fillId="7" borderId="18" xfId="0" applyFont="1" applyFill="1" applyBorder="1" applyAlignment="1">
      <alignment horizontal="left" vertical="center"/>
    </xf>
    <xf numFmtId="0" fontId="12" fillId="7" borderId="21" xfId="0" applyFont="1" applyFill="1" applyBorder="1" applyAlignment="1">
      <alignment vertical="top"/>
    </xf>
    <xf numFmtId="0" fontId="8" fillId="7" borderId="13" xfId="0" applyFont="1" applyFill="1" applyBorder="1"/>
    <xf numFmtId="0" fontId="0" fillId="7" borderId="15" xfId="0" applyFont="1" applyFill="1" applyBorder="1" applyAlignment="1">
      <alignment vertical="center" wrapText="1"/>
    </xf>
    <xf numFmtId="0" fontId="8" fillId="7" borderId="43" xfId="0" applyFont="1" applyFill="1" applyBorder="1"/>
    <xf numFmtId="0" fontId="23" fillId="7" borderId="29" xfId="1" applyFill="1" applyBorder="1" applyAlignment="1">
      <alignment vertical="center"/>
    </xf>
    <xf numFmtId="0" fontId="0" fillId="7" borderId="29" xfId="0" applyFont="1" applyFill="1" applyBorder="1" applyAlignment="1">
      <alignment vertical="center" wrapText="1"/>
    </xf>
    <xf numFmtId="0" fontId="0" fillId="7" borderId="29" xfId="0" applyFont="1" applyFill="1" applyBorder="1" applyAlignment="1">
      <alignment horizontal="left" vertical="center" wrapText="1"/>
    </xf>
    <xf numFmtId="0" fontId="25" fillId="7" borderId="43" xfId="0" applyFont="1" applyFill="1" applyBorder="1" applyAlignment="1">
      <alignment vertical="center" wrapText="1"/>
    </xf>
    <xf numFmtId="0" fontId="25" fillId="7" borderId="42" xfId="0" applyFont="1" applyFill="1" applyBorder="1" applyAlignment="1">
      <alignment horizontal="left" vertical="center" wrapText="1"/>
    </xf>
    <xf numFmtId="0" fontId="27" fillId="7" borderId="42" xfId="0" applyFont="1" applyFill="1" applyBorder="1" applyAlignment="1">
      <alignment horizontal="left"/>
    </xf>
    <xf numFmtId="0" fontId="16" fillId="0" borderId="16" xfId="0" applyFont="1" applyFill="1" applyBorder="1"/>
    <xf numFmtId="0" fontId="21" fillId="7" borderId="29" xfId="0" applyFont="1" applyFill="1" applyBorder="1" applyAlignment="1">
      <alignment vertical="center" wrapText="1"/>
    </xf>
    <xf numFmtId="0" fontId="3" fillId="0" borderId="0" xfId="0" applyFont="1"/>
    <xf numFmtId="0" fontId="33" fillId="3" borderId="10" xfId="0" applyFont="1" applyFill="1" applyBorder="1" applyAlignment="1">
      <alignment vertical="center" wrapText="1"/>
    </xf>
    <xf numFmtId="0" fontId="33" fillId="7" borderId="0" xfId="0" applyFont="1" applyFill="1" applyBorder="1" applyAlignment="1" applyProtection="1">
      <alignment vertical="top" wrapText="1"/>
      <protection locked="0"/>
    </xf>
    <xf numFmtId="0" fontId="34" fillId="7" borderId="0" xfId="0" applyFont="1" applyFill="1" applyBorder="1" applyAlignment="1" applyProtection="1">
      <alignment vertical="top" wrapText="1"/>
      <protection locked="0"/>
    </xf>
    <xf numFmtId="0" fontId="32" fillId="7" borderId="0" xfId="0" applyFont="1" applyFill="1" applyBorder="1" applyAlignment="1">
      <alignment vertical="center" wrapText="1"/>
    </xf>
    <xf numFmtId="0" fontId="33" fillId="7" borderId="0" xfId="0" applyFont="1" applyFill="1" applyBorder="1" applyAlignment="1" applyProtection="1">
      <alignment vertical="center" wrapText="1"/>
      <protection locked="0"/>
    </xf>
    <xf numFmtId="0" fontId="31" fillId="7" borderId="0" xfId="0" applyFont="1" applyFill="1" applyBorder="1" applyAlignment="1">
      <alignment vertical="center" wrapText="1"/>
    </xf>
    <xf numFmtId="43" fontId="13" fillId="7" borderId="0" xfId="2" applyFont="1" applyFill="1" applyBorder="1" applyAlignment="1">
      <alignment vertical="center" wrapText="1"/>
    </xf>
    <xf numFmtId="0" fontId="13" fillId="7" borderId="0" xfId="0" applyFont="1" applyFill="1" applyBorder="1" applyAlignment="1">
      <alignment vertical="center" wrapText="1"/>
    </xf>
    <xf numFmtId="0" fontId="34" fillId="7" borderId="0" xfId="0" applyFont="1" applyFill="1" applyBorder="1" applyAlignment="1" applyProtection="1">
      <alignment vertical="center" wrapText="1"/>
      <protection locked="0"/>
    </xf>
    <xf numFmtId="0" fontId="21" fillId="0" borderId="0" xfId="0" applyFont="1"/>
    <xf numFmtId="0" fontId="35" fillId="0" borderId="12" xfId="0" applyFont="1" applyBorder="1" applyAlignment="1">
      <alignment horizontal="center" vertical="top" wrapText="1"/>
    </xf>
    <xf numFmtId="0" fontId="0" fillId="7" borderId="20" xfId="0" applyFill="1" applyBorder="1" applyAlignment="1">
      <alignment vertical="top"/>
    </xf>
    <xf numFmtId="0" fontId="4" fillId="7" borderId="23" xfId="0" applyFont="1" applyFill="1" applyBorder="1" applyAlignment="1">
      <alignment vertical="top" wrapText="1"/>
    </xf>
    <xf numFmtId="0" fontId="20" fillId="7" borderId="0" xfId="0" applyFont="1" applyFill="1" applyAlignment="1">
      <alignment vertical="top" wrapText="1"/>
    </xf>
    <xf numFmtId="0" fontId="0" fillId="7" borderId="19" xfId="0" applyFill="1" applyBorder="1" applyAlignment="1">
      <alignment vertical="top"/>
    </xf>
    <xf numFmtId="0" fontId="4" fillId="7" borderId="20" xfId="0" applyFont="1" applyFill="1" applyBorder="1" applyAlignment="1">
      <alignment vertical="top" wrapText="1"/>
    </xf>
    <xf numFmtId="0" fontId="0" fillId="7" borderId="18" xfId="0" applyFont="1" applyFill="1" applyBorder="1" applyAlignment="1">
      <alignment vertical="top"/>
    </xf>
    <xf numFmtId="0" fontId="33" fillId="3" borderId="11" xfId="0" applyFont="1" applyFill="1" applyBorder="1" applyAlignment="1">
      <alignment vertical="center" wrapText="1"/>
    </xf>
    <xf numFmtId="0" fontId="34" fillId="3" borderId="7" xfId="0" applyFont="1" applyFill="1" applyBorder="1" applyAlignment="1">
      <alignment vertical="center" wrapText="1"/>
    </xf>
    <xf numFmtId="0" fontId="34" fillId="3" borderId="10" xfId="0" applyFont="1" applyFill="1" applyBorder="1" applyAlignment="1">
      <alignment vertical="center" wrapText="1"/>
    </xf>
    <xf numFmtId="0" fontId="38" fillId="7" borderId="29" xfId="0" applyFont="1" applyFill="1" applyBorder="1" applyAlignment="1">
      <alignment vertical="center" wrapText="1"/>
    </xf>
    <xf numFmtId="43" fontId="37" fillId="10" borderId="12" xfId="2" applyFont="1" applyFill="1" applyBorder="1"/>
    <xf numFmtId="43" fontId="24" fillId="7" borderId="12" xfId="2" applyFont="1" applyFill="1" applyBorder="1"/>
    <xf numFmtId="43" fontId="24" fillId="10" borderId="12" xfId="2" applyFont="1" applyFill="1" applyBorder="1"/>
    <xf numFmtId="0" fontId="0" fillId="7" borderId="20" xfId="0" applyFill="1" applyBorder="1" applyAlignment="1">
      <alignment vertical="top" wrapText="1"/>
    </xf>
    <xf numFmtId="0" fontId="6" fillId="7" borderId="12" xfId="0" applyFont="1" applyFill="1" applyBorder="1" applyAlignment="1">
      <alignment vertical="top" wrapText="1"/>
    </xf>
    <xf numFmtId="0" fontId="4" fillId="7" borderId="0" xfId="0" applyFont="1" applyFill="1" applyBorder="1" applyAlignment="1">
      <alignment vertical="top"/>
    </xf>
    <xf numFmtId="0" fontId="0" fillId="7" borderId="0" xfId="0" applyFill="1" applyBorder="1" applyAlignment="1">
      <alignment vertical="top"/>
    </xf>
    <xf numFmtId="0" fontId="0" fillId="7" borderId="29" xfId="0" applyFill="1" applyBorder="1" applyAlignment="1">
      <alignment vertical="top" wrapText="1"/>
    </xf>
    <xf numFmtId="0" fontId="36" fillId="7" borderId="0" xfId="0" applyFont="1" applyFill="1"/>
    <xf numFmtId="0" fontId="7" fillId="7" borderId="0" xfId="0" applyFont="1" applyFill="1"/>
    <xf numFmtId="0" fontId="22" fillId="7" borderId="0" xfId="0" applyFont="1" applyFill="1"/>
    <xf numFmtId="43" fontId="24" fillId="0" borderId="12" xfId="2" applyFont="1" applyBorder="1"/>
    <xf numFmtId="0" fontId="37" fillId="0" borderId="12" xfId="0" applyFont="1" applyBorder="1" applyAlignment="1">
      <alignment horizontal="center"/>
    </xf>
    <xf numFmtId="0" fontId="37" fillId="0" borderId="20" xfId="0" applyFont="1" applyBorder="1" applyAlignment="1">
      <alignment horizontal="center"/>
    </xf>
    <xf numFmtId="0" fontId="40" fillId="7" borderId="0" xfId="0" applyFont="1" applyFill="1" applyAlignment="1">
      <alignment vertical="center"/>
    </xf>
    <xf numFmtId="0" fontId="20" fillId="7" borderId="0" xfId="0" applyFont="1" applyFill="1"/>
    <xf numFmtId="0" fontId="33" fillId="3" borderId="4" xfId="0" applyFont="1" applyFill="1" applyBorder="1" applyAlignment="1">
      <alignment vertical="center" wrapText="1"/>
    </xf>
    <xf numFmtId="0" fontId="33" fillId="3" borderId="5" xfId="0" applyFont="1" applyFill="1" applyBorder="1" applyAlignment="1">
      <alignment vertical="center" wrapText="1"/>
    </xf>
    <xf numFmtId="0" fontId="41" fillId="0" borderId="0" xfId="0" applyFont="1"/>
    <xf numFmtId="0" fontId="41" fillId="0" borderId="0" xfId="0" applyFont="1" applyAlignment="1">
      <alignment horizontal="left" vertical="top" wrapText="1"/>
    </xf>
    <xf numFmtId="0" fontId="0" fillId="0" borderId="0" xfId="0" applyAlignment="1">
      <alignment horizontal="left" vertical="top" wrapText="1"/>
    </xf>
    <xf numFmtId="0" fontId="42" fillId="7" borderId="42" xfId="0" applyFont="1" applyFill="1" applyBorder="1"/>
    <xf numFmtId="0" fontId="43" fillId="7" borderId="0" xfId="0" applyFont="1" applyFill="1" applyBorder="1"/>
    <xf numFmtId="0" fontId="20" fillId="7" borderId="29" xfId="0" applyFont="1" applyFill="1" applyBorder="1"/>
    <xf numFmtId="0" fontId="4" fillId="7" borderId="0" xfId="0" applyFont="1" applyFill="1" applyBorder="1" applyAlignment="1">
      <alignment vertical="top" wrapText="1"/>
    </xf>
    <xf numFmtId="0" fontId="34" fillId="2" borderId="1" xfId="0" applyFont="1" applyFill="1" applyBorder="1" applyAlignment="1" applyProtection="1">
      <alignment vertical="center" wrapText="1"/>
    </xf>
    <xf numFmtId="0" fontId="4" fillId="7" borderId="17" xfId="0" applyFont="1" applyFill="1" applyBorder="1" applyAlignment="1">
      <alignment vertical="top" wrapText="1"/>
    </xf>
    <xf numFmtId="0" fontId="0" fillId="7" borderId="13" xfId="0" applyFill="1" applyBorder="1"/>
    <xf numFmtId="0" fontId="0" fillId="7" borderId="15" xfId="0" applyFill="1" applyBorder="1"/>
    <xf numFmtId="0" fontId="18" fillId="7" borderId="13" xfId="0" applyFont="1" applyFill="1" applyBorder="1" applyAlignment="1">
      <alignment vertical="center" wrapText="1"/>
    </xf>
    <xf numFmtId="0" fontId="38" fillId="7" borderId="29" xfId="0" applyFont="1" applyFill="1" applyBorder="1" applyAlignment="1">
      <alignment vertical="top" wrapText="1"/>
    </xf>
    <xf numFmtId="0" fontId="38" fillId="7" borderId="18" xfId="0" applyFont="1" applyFill="1" applyBorder="1" applyAlignment="1">
      <alignment vertical="center" wrapText="1"/>
    </xf>
    <xf numFmtId="0" fontId="15" fillId="7" borderId="0" xfId="0" applyFont="1" applyFill="1" applyBorder="1" applyAlignment="1">
      <alignment horizontal="right" vertical="top"/>
    </xf>
    <xf numFmtId="0" fontId="0" fillId="4" borderId="0" xfId="0" applyFill="1"/>
    <xf numFmtId="0" fontId="46" fillId="7" borderId="0" xfId="0" applyFont="1" applyFill="1" applyAlignment="1">
      <alignment horizontal="right"/>
    </xf>
    <xf numFmtId="0" fontId="46" fillId="7" borderId="0" xfId="0" applyFont="1" applyFill="1" applyBorder="1" applyAlignment="1">
      <alignment horizontal="right"/>
    </xf>
    <xf numFmtId="0" fontId="25" fillId="7" borderId="43" xfId="0" applyFont="1" applyFill="1" applyBorder="1" applyAlignment="1">
      <alignment horizontal="right" vertical="center" wrapText="1"/>
    </xf>
    <xf numFmtId="0" fontId="49" fillId="7" borderId="0" xfId="0" applyFont="1" applyFill="1"/>
    <xf numFmtId="0" fontId="5" fillId="7" borderId="0" xfId="0" applyFont="1" applyFill="1" applyAlignment="1">
      <alignment horizontal="right"/>
    </xf>
    <xf numFmtId="0" fontId="7" fillId="0" borderId="0" xfId="0" applyFont="1"/>
    <xf numFmtId="0" fontId="45" fillId="0" borderId="0" xfId="0" applyFont="1"/>
    <xf numFmtId="0" fontId="12" fillId="0" borderId="0" xfId="0" applyFont="1"/>
    <xf numFmtId="0" fontId="0" fillId="0" borderId="0" xfId="0" applyAlignment="1">
      <alignment horizontal="left"/>
    </xf>
    <xf numFmtId="14" fontId="0" fillId="0" borderId="0" xfId="0" applyNumberFormat="1" applyAlignment="1">
      <alignment horizontal="left"/>
    </xf>
    <xf numFmtId="164" fontId="33" fillId="0" borderId="21" xfId="2" applyNumberFormat="1" applyFont="1" applyBorder="1" applyAlignment="1">
      <alignment horizontal="center" vertical="center"/>
    </xf>
    <xf numFmtId="164" fontId="33" fillId="0" borderId="27" xfId="2" applyNumberFormat="1" applyFont="1" applyBorder="1" applyAlignment="1">
      <alignment horizontal="center" vertical="center"/>
    </xf>
    <xf numFmtId="164" fontId="33" fillId="0" borderId="12" xfId="2" applyNumberFormat="1" applyFont="1" applyBorder="1" applyAlignment="1">
      <alignment horizontal="center" vertical="center"/>
    </xf>
    <xf numFmtId="0" fontId="0" fillId="7" borderId="14" xfId="0" applyFill="1" applyBorder="1"/>
    <xf numFmtId="14" fontId="0" fillId="7" borderId="43" xfId="0" applyNumberFormat="1" applyFont="1" applyFill="1" applyBorder="1" applyAlignment="1">
      <alignment horizontal="left"/>
    </xf>
    <xf numFmtId="0" fontId="0" fillId="7" borderId="0" xfId="0" applyFont="1" applyFill="1" applyBorder="1"/>
    <xf numFmtId="0" fontId="0" fillId="7" borderId="17" xfId="0" applyFont="1" applyFill="1" applyBorder="1"/>
    <xf numFmtId="14" fontId="0" fillId="7" borderId="13" xfId="0" applyNumberFormat="1" applyFill="1" applyBorder="1" applyAlignment="1">
      <alignment horizontal="left"/>
    </xf>
    <xf numFmtId="0" fontId="0" fillId="7" borderId="14" xfId="0" applyFont="1" applyFill="1" applyBorder="1"/>
    <xf numFmtId="0" fontId="12" fillId="7" borderId="19" xfId="0" applyFont="1" applyFill="1" applyBorder="1"/>
    <xf numFmtId="0" fontId="0" fillId="7" borderId="23" xfId="0" applyFill="1" applyBorder="1"/>
    <xf numFmtId="0" fontId="12" fillId="7" borderId="23" xfId="0" applyFont="1" applyFill="1" applyBorder="1"/>
    <xf numFmtId="0" fontId="0" fillId="7" borderId="20" xfId="0" applyFill="1" applyBorder="1"/>
    <xf numFmtId="0" fontId="0" fillId="7" borderId="23" xfId="0" applyFont="1" applyFill="1" applyBorder="1"/>
    <xf numFmtId="14" fontId="0" fillId="7" borderId="19" xfId="0" applyNumberFormat="1" applyFill="1" applyBorder="1" applyAlignment="1">
      <alignment horizontal="left"/>
    </xf>
    <xf numFmtId="0" fontId="2" fillId="0" borderId="0" xfId="0" applyFont="1"/>
    <xf numFmtId="0" fontId="52" fillId="0" borderId="0" xfId="0" applyFont="1"/>
    <xf numFmtId="43" fontId="24" fillId="10" borderId="12" xfId="2" applyFont="1" applyFill="1" applyBorder="1" applyAlignment="1"/>
    <xf numFmtId="43" fontId="24" fillId="0" borderId="12" xfId="2" applyFont="1" applyBorder="1" applyAlignment="1">
      <alignment horizontal="center"/>
    </xf>
    <xf numFmtId="0" fontId="37" fillId="0" borderId="12" xfId="0" applyFont="1" applyBorder="1" applyAlignment="1">
      <alignment horizontal="right"/>
    </xf>
    <xf numFmtId="43" fontId="24" fillId="0" borderId="12" xfId="2" applyFont="1" applyBorder="1" applyAlignment="1">
      <alignment horizontal="right"/>
    </xf>
    <xf numFmtId="9" fontId="24" fillId="7" borderId="12" xfId="2" applyNumberFormat="1" applyFont="1" applyFill="1" applyBorder="1"/>
    <xf numFmtId="9" fontId="24" fillId="0" borderId="12" xfId="2" applyNumberFormat="1" applyFont="1" applyBorder="1"/>
    <xf numFmtId="0" fontId="2" fillId="7" borderId="0" xfId="0" applyFont="1" applyFill="1"/>
    <xf numFmtId="0" fontId="2" fillId="6" borderId="9" xfId="0" applyFont="1" applyFill="1" applyBorder="1" applyAlignment="1">
      <alignment horizontal="right" vertical="center"/>
    </xf>
    <xf numFmtId="0" fontId="2" fillId="6" borderId="0" xfId="0" applyFont="1" applyFill="1" applyBorder="1" applyAlignment="1">
      <alignment horizontal="right" vertical="center"/>
    </xf>
    <xf numFmtId="0" fontId="2" fillId="6" borderId="0" xfId="0" applyFont="1" applyFill="1" applyBorder="1" applyAlignment="1">
      <alignment horizontal="right"/>
    </xf>
    <xf numFmtId="164" fontId="2" fillId="0" borderId="53" xfId="2" applyNumberFormat="1" applyFont="1" applyBorder="1" applyAlignment="1">
      <alignment horizontal="center" vertical="center"/>
    </xf>
    <xf numFmtId="164" fontId="2" fillId="0" borderId="21" xfId="2" applyNumberFormat="1" applyFont="1" applyBorder="1" applyAlignment="1">
      <alignment horizontal="center" vertical="center"/>
    </xf>
    <xf numFmtId="164" fontId="2" fillId="0" borderId="39" xfId="2" applyNumberFormat="1" applyFont="1" applyBorder="1" applyAlignment="1">
      <alignment horizontal="center" vertical="center"/>
    </xf>
    <xf numFmtId="164" fontId="2" fillId="0" borderId="38" xfId="2" applyNumberFormat="1" applyFont="1" applyBorder="1" applyAlignment="1">
      <alignment horizontal="center" vertical="center"/>
    </xf>
    <xf numFmtId="164" fontId="2" fillId="0" borderId="27" xfId="2" applyNumberFormat="1" applyFont="1" applyBorder="1" applyAlignment="1">
      <alignment horizontal="center" vertical="center"/>
    </xf>
    <xf numFmtId="164" fontId="2" fillId="0" borderId="28" xfId="2" applyNumberFormat="1" applyFont="1" applyBorder="1" applyAlignment="1">
      <alignment horizontal="center" vertical="center"/>
    </xf>
    <xf numFmtId="164" fontId="2" fillId="0" borderId="37" xfId="2" applyNumberFormat="1" applyFont="1" applyBorder="1" applyAlignment="1">
      <alignment horizontal="center" vertical="center"/>
    </xf>
    <xf numFmtId="164" fontId="2" fillId="0" borderId="12" xfId="2" applyNumberFormat="1" applyFont="1" applyBorder="1" applyAlignment="1">
      <alignment horizontal="center" vertical="center"/>
    </xf>
    <xf numFmtId="164" fontId="2" fillId="0" borderId="20" xfId="2" applyNumberFormat="1" applyFont="1" applyBorder="1" applyAlignment="1">
      <alignment horizontal="center" vertical="center"/>
    </xf>
    <xf numFmtId="164" fontId="2" fillId="0" borderId="26" xfId="2" applyNumberFormat="1" applyFont="1" applyBorder="1" applyAlignment="1">
      <alignment horizontal="center" vertical="center"/>
    </xf>
    <xf numFmtId="164" fontId="2" fillId="0" borderId="46" xfId="2" applyNumberFormat="1" applyFont="1" applyBorder="1" applyAlignment="1">
      <alignment horizontal="center" vertical="center"/>
    </xf>
    <xf numFmtId="9" fontId="24" fillId="10" borderId="12" xfId="2" applyNumberFormat="1" applyFont="1" applyFill="1" applyBorder="1"/>
    <xf numFmtId="9" fontId="37" fillId="10" borderId="12" xfId="2" applyNumberFormat="1" applyFont="1" applyFill="1" applyBorder="1"/>
    <xf numFmtId="43" fontId="24" fillId="10" borderId="12" xfId="2" applyFont="1" applyFill="1" applyBorder="1" applyAlignment="1">
      <alignment horizontal="right"/>
    </xf>
    <xf numFmtId="0" fontId="18" fillId="7" borderId="13" xfId="0" applyFont="1" applyFill="1" applyBorder="1" applyAlignment="1">
      <alignment horizontal="left" vertical="top" wrapText="1"/>
    </xf>
    <xf numFmtId="0" fontId="18" fillId="7" borderId="43" xfId="0" applyFont="1" applyFill="1" applyBorder="1" applyAlignment="1">
      <alignment horizontal="left" vertical="top" wrapText="1"/>
    </xf>
    <xf numFmtId="0" fontId="6" fillId="7" borderId="43" xfId="0" applyFont="1" applyFill="1" applyBorder="1" applyAlignment="1">
      <alignment horizontal="left" vertical="top" wrapText="1"/>
    </xf>
    <xf numFmtId="0" fontId="6" fillId="7" borderId="21" xfId="0" applyFont="1" applyFill="1" applyBorder="1" applyAlignment="1">
      <alignment horizontal="left" vertical="top" wrapText="1"/>
    </xf>
    <xf numFmtId="0" fontId="6" fillId="7" borderId="22" xfId="0" applyFont="1" applyFill="1" applyBorder="1" applyAlignment="1">
      <alignment horizontal="left" vertical="top" wrapText="1"/>
    </xf>
    <xf numFmtId="0" fontId="18" fillId="7" borderId="21" xfId="0" applyFont="1" applyFill="1" applyBorder="1" applyAlignment="1">
      <alignment horizontal="left" vertical="top" wrapText="1"/>
    </xf>
    <xf numFmtId="0" fontId="47" fillId="7" borderId="0" xfId="0" applyFont="1" applyFill="1" applyBorder="1" applyAlignment="1">
      <alignment horizontal="left" vertical="center"/>
    </xf>
    <xf numFmtId="0" fontId="31" fillId="6" borderId="12" xfId="0" applyFont="1" applyFill="1" applyBorder="1" applyAlignment="1">
      <alignment horizontal="center"/>
    </xf>
    <xf numFmtId="0" fontId="31" fillId="9" borderId="12" xfId="0" applyFont="1" applyFill="1" applyBorder="1" applyAlignment="1">
      <alignment horizontal="center"/>
    </xf>
    <xf numFmtId="0" fontId="31" fillId="6" borderId="12" xfId="0" applyFont="1" applyFill="1" applyBorder="1" applyAlignment="1">
      <alignment horizontal="center" vertical="center" wrapText="1"/>
    </xf>
    <xf numFmtId="0" fontId="31" fillId="6" borderId="33" xfId="0" applyFont="1" applyFill="1" applyBorder="1" applyAlignment="1">
      <alignment horizontal="center" vertical="center" wrapText="1"/>
    </xf>
    <xf numFmtId="0" fontId="9" fillId="7" borderId="0" xfId="0" applyFont="1" applyFill="1" applyBorder="1"/>
    <xf numFmtId="0" fontId="31" fillId="6" borderId="12" xfId="0" applyFont="1" applyFill="1" applyBorder="1" applyAlignment="1">
      <alignment horizontal="center"/>
    </xf>
    <xf numFmtId="0" fontId="31" fillId="9" borderId="12" xfId="0" applyFont="1" applyFill="1" applyBorder="1" applyAlignment="1">
      <alignment horizontal="center"/>
    </xf>
    <xf numFmtId="0" fontId="31" fillId="6" borderId="12" xfId="0" applyFont="1" applyFill="1" applyBorder="1" applyAlignment="1">
      <alignment horizontal="center" vertical="center" wrapText="1"/>
    </xf>
    <xf numFmtId="0" fontId="48" fillId="0" borderId="0" xfId="0" applyFont="1"/>
    <xf numFmtId="0" fontId="25" fillId="7" borderId="43" xfId="0" applyFont="1" applyFill="1" applyBorder="1" applyAlignment="1">
      <alignment horizontal="left" vertical="center" wrapText="1"/>
    </xf>
    <xf numFmtId="0" fontId="25" fillId="7" borderId="29" xfId="0" applyFont="1" applyFill="1" applyBorder="1" applyAlignment="1">
      <alignment horizontal="left" vertical="center" wrapText="1"/>
    </xf>
    <xf numFmtId="0" fontId="47" fillId="7" borderId="0" xfId="0" applyFont="1" applyFill="1" applyAlignment="1">
      <alignment horizontal="left" vertical="center"/>
    </xf>
    <xf numFmtId="0" fontId="47" fillId="7" borderId="0" xfId="0" applyFont="1" applyFill="1" applyBorder="1" applyAlignment="1">
      <alignment horizontal="left" vertical="center"/>
    </xf>
    <xf numFmtId="0" fontId="12" fillId="7" borderId="21" xfId="0" applyFont="1" applyFill="1" applyBorder="1" applyAlignment="1">
      <alignment horizontal="left" vertical="top"/>
    </xf>
    <xf numFmtId="0" fontId="12" fillId="7" borderId="42" xfId="0" applyFont="1" applyFill="1" applyBorder="1" applyAlignment="1">
      <alignment horizontal="left" vertical="top"/>
    </xf>
    <xf numFmtId="0" fontId="12" fillId="7" borderId="22" xfId="0" applyFont="1" applyFill="1" applyBorder="1" applyAlignment="1">
      <alignment horizontal="left" vertical="top"/>
    </xf>
    <xf numFmtId="0" fontId="28" fillId="6" borderId="19" xfId="0" applyFont="1" applyFill="1" applyBorder="1" applyAlignment="1">
      <alignment horizontal="left" vertical="center" wrapText="1"/>
    </xf>
    <xf numFmtId="0" fontId="28" fillId="6" borderId="23" xfId="0" applyFont="1" applyFill="1" applyBorder="1" applyAlignment="1">
      <alignment horizontal="left" vertical="center" wrapText="1"/>
    </xf>
    <xf numFmtId="0" fontId="28" fillId="6" borderId="17"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14" fillId="8" borderId="19" xfId="0" applyFont="1" applyFill="1" applyBorder="1" applyAlignment="1">
      <alignment horizontal="left"/>
    </xf>
    <xf numFmtId="0" fontId="14" fillId="8" borderId="23" xfId="0" applyFont="1" applyFill="1" applyBorder="1" applyAlignment="1">
      <alignment horizontal="left"/>
    </xf>
    <xf numFmtId="0" fontId="14" fillId="8" borderId="20" xfId="0" applyFont="1" applyFill="1" applyBorder="1" applyAlignment="1">
      <alignment horizontal="left"/>
    </xf>
    <xf numFmtId="0" fontId="28" fillId="6" borderId="20" xfId="0" applyFont="1" applyFill="1" applyBorder="1" applyAlignment="1">
      <alignment horizontal="left" vertical="center" wrapText="1"/>
    </xf>
    <xf numFmtId="0" fontId="28" fillId="6" borderId="13" xfId="0" applyFont="1" applyFill="1" applyBorder="1" applyAlignment="1">
      <alignment horizontal="left" vertical="center" wrapText="1"/>
    </xf>
    <xf numFmtId="0" fontId="28" fillId="6" borderId="14" xfId="0" applyFont="1" applyFill="1" applyBorder="1" applyAlignment="1">
      <alignment horizontal="left" vertical="center" wrapText="1"/>
    </xf>
    <xf numFmtId="0" fontId="28" fillId="6" borderId="15" xfId="0" applyFont="1" applyFill="1" applyBorder="1" applyAlignment="1">
      <alignment horizontal="left" vertical="center" wrapText="1"/>
    </xf>
    <xf numFmtId="0" fontId="18" fillId="7" borderId="13" xfId="0" applyFont="1" applyFill="1" applyBorder="1" applyAlignment="1">
      <alignment horizontal="left" vertical="top" wrapText="1"/>
    </xf>
    <xf numFmtId="0" fontId="18" fillId="7" borderId="43" xfId="0" applyFont="1" applyFill="1" applyBorder="1" applyAlignment="1">
      <alignment horizontal="left" vertical="top" wrapText="1"/>
    </xf>
    <xf numFmtId="0" fontId="6" fillId="7" borderId="21" xfId="0" applyFont="1" applyFill="1" applyBorder="1" applyAlignment="1">
      <alignment horizontal="left" vertical="top" wrapText="1"/>
    </xf>
    <xf numFmtId="0" fontId="6" fillId="7" borderId="42" xfId="0" applyFont="1" applyFill="1" applyBorder="1" applyAlignment="1">
      <alignment horizontal="left" vertical="top" wrapText="1"/>
    </xf>
    <xf numFmtId="0" fontId="6" fillId="7" borderId="13" xfId="0" applyFont="1" applyFill="1" applyBorder="1" applyAlignment="1">
      <alignment horizontal="left" vertical="top" wrapText="1"/>
    </xf>
    <xf numFmtId="0" fontId="6" fillId="7" borderId="43" xfId="0" applyFont="1" applyFill="1" applyBorder="1" applyAlignment="1">
      <alignment horizontal="left" vertical="top" wrapText="1"/>
    </xf>
    <xf numFmtId="0" fontId="18" fillId="7" borderId="21" xfId="0" applyFont="1" applyFill="1" applyBorder="1" applyAlignment="1">
      <alignment horizontal="left" vertical="top" wrapText="1"/>
    </xf>
    <xf numFmtId="0" fontId="18" fillId="7" borderId="42" xfId="0" applyFont="1" applyFill="1" applyBorder="1" applyAlignment="1">
      <alignment horizontal="left" vertical="top" wrapText="1"/>
    </xf>
    <xf numFmtId="0" fontId="4" fillId="7" borderId="29" xfId="0" applyFont="1" applyFill="1" applyBorder="1" applyAlignment="1">
      <alignment horizontal="left" vertical="top" wrapText="1"/>
    </xf>
    <xf numFmtId="0" fontId="4" fillId="7" borderId="18" xfId="0" applyFont="1" applyFill="1" applyBorder="1" applyAlignment="1">
      <alignment horizontal="left" vertical="top" wrapText="1"/>
    </xf>
    <xf numFmtId="0" fontId="0" fillId="7" borderId="23" xfId="0" applyFill="1" applyBorder="1" applyAlignment="1">
      <alignment horizontal="left" wrapText="1"/>
    </xf>
    <xf numFmtId="0" fontId="0" fillId="7" borderId="20" xfId="0" applyFill="1" applyBorder="1" applyAlignment="1">
      <alignment horizontal="left" wrapText="1"/>
    </xf>
    <xf numFmtId="0" fontId="6" fillId="7" borderId="22" xfId="0" applyFont="1" applyFill="1" applyBorder="1" applyAlignment="1">
      <alignment horizontal="left" vertical="top" wrapText="1"/>
    </xf>
    <xf numFmtId="0" fontId="5" fillId="7" borderId="29" xfId="0" applyFont="1" applyFill="1" applyBorder="1" applyAlignment="1">
      <alignment horizontal="left" vertical="top" wrapText="1"/>
    </xf>
    <xf numFmtId="0" fontId="6" fillId="5" borderId="19"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33" fillId="3" borderId="12" xfId="0" applyFont="1" applyFill="1" applyBorder="1" applyAlignment="1">
      <alignment vertical="center" wrapText="1"/>
    </xf>
    <xf numFmtId="0" fontId="34" fillId="2" borderId="19" xfId="0" applyFont="1" applyFill="1" applyBorder="1" applyAlignment="1" applyProtection="1">
      <alignment horizontal="left" vertical="center" wrapText="1"/>
      <protection locked="0"/>
    </xf>
    <xf numFmtId="0" fontId="34" fillId="2" borderId="23" xfId="0" applyFont="1" applyFill="1" applyBorder="1" applyAlignment="1" applyProtection="1">
      <alignment horizontal="left" vertical="center" wrapText="1"/>
      <protection locked="0"/>
    </xf>
    <xf numFmtId="0" fontId="34" fillId="2" borderId="20" xfId="0" applyFont="1" applyFill="1" applyBorder="1" applyAlignment="1" applyProtection="1">
      <alignment horizontal="left" vertical="center" wrapText="1"/>
      <protection locked="0"/>
    </xf>
    <xf numFmtId="14" fontId="33" fillId="2" borderId="19" xfId="0" applyNumberFormat="1"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0" fontId="33" fillId="2" borderId="20" xfId="0" applyFont="1" applyFill="1" applyBorder="1" applyAlignment="1" applyProtection="1">
      <alignment horizontal="left" vertical="center" wrapText="1"/>
      <protection locked="0"/>
    </xf>
    <xf numFmtId="0" fontId="33" fillId="3" borderId="19" xfId="0" applyFont="1" applyFill="1" applyBorder="1" applyAlignment="1">
      <alignment horizontal="left" vertical="center" wrapText="1"/>
    </xf>
    <xf numFmtId="0" fontId="33" fillId="3" borderId="20" xfId="0" applyFont="1" applyFill="1" applyBorder="1" applyAlignment="1">
      <alignment horizontal="left" vertical="center" wrapText="1"/>
    </xf>
    <xf numFmtId="0" fontId="33" fillId="3" borderId="12" xfId="0" applyFont="1" applyFill="1" applyBorder="1" applyAlignment="1">
      <alignment vertical="top" wrapText="1"/>
    </xf>
    <xf numFmtId="0" fontId="1" fillId="2" borderId="13" xfId="0" applyFont="1" applyFill="1" applyBorder="1" applyAlignment="1" applyProtection="1">
      <alignment horizontal="left" vertical="top" wrapText="1"/>
      <protection locked="0"/>
    </xf>
    <xf numFmtId="0" fontId="33" fillId="2" borderId="14" xfId="0" applyFont="1" applyFill="1" applyBorder="1" applyAlignment="1" applyProtection="1">
      <alignment horizontal="left" vertical="top" wrapText="1"/>
      <protection locked="0"/>
    </xf>
    <xf numFmtId="0" fontId="33" fillId="2" borderId="15" xfId="0" applyFont="1" applyFill="1" applyBorder="1" applyAlignment="1" applyProtection="1">
      <alignment horizontal="left" vertical="top" wrapText="1"/>
      <protection locked="0"/>
    </xf>
    <xf numFmtId="0" fontId="33" fillId="3" borderId="12" xfId="0" applyFont="1" applyFill="1" applyBorder="1" applyAlignment="1">
      <alignment horizontal="left" vertical="top" wrapText="1"/>
    </xf>
    <xf numFmtId="0" fontId="33" fillId="2" borderId="19" xfId="0" applyFont="1" applyFill="1" applyBorder="1" applyAlignment="1" applyProtection="1">
      <alignment horizontal="left" vertical="center" wrapText="1"/>
      <protection locked="0"/>
    </xf>
    <xf numFmtId="0" fontId="34" fillId="2" borderId="19" xfId="0" applyFont="1" applyFill="1" applyBorder="1" applyAlignment="1" applyProtection="1">
      <alignment horizontal="left" vertical="top" wrapText="1"/>
      <protection locked="0"/>
    </xf>
    <xf numFmtId="0" fontId="34" fillId="2" borderId="23" xfId="0" applyFont="1" applyFill="1" applyBorder="1" applyAlignment="1" applyProtection="1">
      <alignment horizontal="left" vertical="top" wrapText="1"/>
      <protection locked="0"/>
    </xf>
    <xf numFmtId="0" fontId="34" fillId="2" borderId="20" xfId="0" applyFont="1" applyFill="1" applyBorder="1" applyAlignment="1" applyProtection="1">
      <alignment horizontal="left" vertical="top" wrapText="1"/>
      <protection locked="0"/>
    </xf>
    <xf numFmtId="0" fontId="34" fillId="3" borderId="13" xfId="0" applyFont="1" applyFill="1" applyBorder="1" applyAlignment="1">
      <alignment horizontal="left" vertical="top" wrapText="1"/>
    </xf>
    <xf numFmtId="0" fontId="34" fillId="3" borderId="15" xfId="0" applyFont="1" applyFill="1" applyBorder="1" applyAlignment="1">
      <alignment horizontal="left" vertical="top" wrapText="1"/>
    </xf>
    <xf numFmtId="0" fontId="34" fillId="3" borderId="16" xfId="0" applyFont="1" applyFill="1" applyBorder="1" applyAlignment="1">
      <alignment horizontal="left" vertical="top" wrapText="1"/>
    </xf>
    <xf numFmtId="0" fontId="34" fillId="3" borderId="18" xfId="0" applyFont="1" applyFill="1" applyBorder="1" applyAlignment="1">
      <alignment horizontal="left" vertical="top" wrapText="1"/>
    </xf>
    <xf numFmtId="0" fontId="33" fillId="7" borderId="19" xfId="0" applyFont="1" applyFill="1" applyBorder="1" applyAlignment="1" applyProtection="1">
      <alignment horizontal="left" vertical="top" wrapText="1"/>
      <protection locked="0"/>
    </xf>
    <xf numFmtId="0" fontId="33" fillId="7" borderId="23" xfId="0" applyFont="1" applyFill="1" applyBorder="1" applyAlignment="1" applyProtection="1">
      <alignment horizontal="left" vertical="top" wrapText="1"/>
      <protection locked="0"/>
    </xf>
    <xf numFmtId="0" fontId="33" fillId="7" borderId="20" xfId="0" applyFont="1" applyFill="1" applyBorder="1" applyAlignment="1" applyProtection="1">
      <alignment horizontal="left" vertical="top" wrapText="1"/>
      <protection locked="0"/>
    </xf>
    <xf numFmtId="0" fontId="34" fillId="3" borderId="12" xfId="0" applyFont="1" applyFill="1" applyBorder="1" applyAlignment="1">
      <alignment vertical="center" wrapText="1"/>
    </xf>
    <xf numFmtId="0" fontId="34" fillId="7" borderId="19" xfId="0" applyFont="1" applyFill="1" applyBorder="1" applyAlignment="1" applyProtection="1">
      <alignment horizontal="left" vertical="top" wrapText="1"/>
      <protection locked="0"/>
    </xf>
    <xf numFmtId="0" fontId="34" fillId="7" borderId="23" xfId="0" applyFont="1" applyFill="1" applyBorder="1" applyAlignment="1" applyProtection="1">
      <alignment horizontal="left" vertical="top" wrapText="1"/>
      <protection locked="0"/>
    </xf>
    <xf numFmtId="0" fontId="34" fillId="7" borderId="20" xfId="0" applyFont="1" applyFill="1" applyBorder="1" applyAlignment="1" applyProtection="1">
      <alignment horizontal="left" vertical="top" wrapText="1"/>
      <protection locked="0"/>
    </xf>
    <xf numFmtId="0" fontId="31" fillId="9" borderId="12" xfId="0" applyFont="1" applyFill="1" applyBorder="1" applyAlignment="1">
      <alignment horizontal="center"/>
    </xf>
    <xf numFmtId="0" fontId="31" fillId="6" borderId="12" xfId="0" applyFont="1" applyFill="1" applyBorder="1" applyAlignment="1">
      <alignment horizontal="center"/>
    </xf>
    <xf numFmtId="0" fontId="34" fillId="3" borderId="13" xfId="0" applyFont="1" applyFill="1" applyBorder="1" applyAlignment="1">
      <alignment horizontal="left" vertical="center" wrapText="1"/>
    </xf>
    <xf numFmtId="0" fontId="34" fillId="3" borderId="15" xfId="0" applyFont="1" applyFill="1" applyBorder="1" applyAlignment="1">
      <alignment horizontal="left" vertical="center" wrapText="1"/>
    </xf>
    <xf numFmtId="0" fontId="34" fillId="3" borderId="43" xfId="0" applyFont="1" applyFill="1" applyBorder="1" applyAlignment="1">
      <alignment horizontal="left" vertical="center" wrapText="1"/>
    </xf>
    <xf numFmtId="0" fontId="34" fillId="3" borderId="29" xfId="0" applyFont="1" applyFill="1" applyBorder="1" applyAlignment="1">
      <alignment horizontal="left" vertical="center" wrapText="1"/>
    </xf>
    <xf numFmtId="0" fontId="34" fillId="3" borderId="16" xfId="0" applyFont="1" applyFill="1" applyBorder="1" applyAlignment="1">
      <alignment horizontal="left" vertical="center" wrapText="1"/>
    </xf>
    <xf numFmtId="0" fontId="34" fillId="3" borderId="18" xfId="0" applyFont="1" applyFill="1" applyBorder="1" applyAlignment="1">
      <alignment horizontal="left" vertical="center" wrapText="1"/>
    </xf>
    <xf numFmtId="0" fontId="34" fillId="7" borderId="13" xfId="0" applyFont="1" applyFill="1" applyBorder="1" applyAlignment="1">
      <alignment horizontal="left" vertical="center" wrapText="1"/>
    </xf>
    <xf numFmtId="0" fontId="34" fillId="7" borderId="15" xfId="0" applyFont="1" applyFill="1" applyBorder="1" applyAlignment="1">
      <alignment horizontal="left" vertical="center" wrapText="1"/>
    </xf>
    <xf numFmtId="0" fontId="34" fillId="7" borderId="43" xfId="0" applyFont="1" applyFill="1" applyBorder="1" applyAlignment="1">
      <alignment horizontal="left" vertical="center" wrapText="1"/>
    </xf>
    <xf numFmtId="0" fontId="34" fillId="7" borderId="29" xfId="0" applyFont="1" applyFill="1" applyBorder="1" applyAlignment="1">
      <alignment horizontal="left" vertical="center" wrapText="1"/>
    </xf>
    <xf numFmtId="0" fontId="34" fillId="7" borderId="21" xfId="0" applyFont="1" applyFill="1" applyBorder="1" applyAlignment="1">
      <alignment horizontal="left" vertical="center" wrapText="1"/>
    </xf>
    <xf numFmtId="0" fontId="34" fillId="7" borderId="42" xfId="0" applyFont="1" applyFill="1" applyBorder="1" applyAlignment="1">
      <alignment horizontal="left" vertical="center" wrapText="1"/>
    </xf>
    <xf numFmtId="0" fontId="34" fillId="7" borderId="22" xfId="0" applyFont="1" applyFill="1" applyBorder="1" applyAlignment="1">
      <alignment horizontal="left" vertical="center" wrapText="1"/>
    </xf>
    <xf numFmtId="0" fontId="34" fillId="3" borderId="12" xfId="0" applyFont="1" applyFill="1" applyBorder="1" applyAlignment="1">
      <alignment horizontal="left" vertical="top" wrapText="1"/>
    </xf>
    <xf numFmtId="0" fontId="34" fillId="7" borderId="13" xfId="0" applyFont="1" applyFill="1" applyBorder="1" applyAlignment="1">
      <alignment horizontal="left" vertical="top" wrapText="1"/>
    </xf>
    <xf numFmtId="0" fontId="34" fillId="7" borderId="14" xfId="0" applyFont="1" applyFill="1" applyBorder="1" applyAlignment="1">
      <alignment horizontal="left" vertical="top" wrapText="1"/>
    </xf>
    <xf numFmtId="0" fontId="34" fillId="7" borderId="15" xfId="0" applyFont="1" applyFill="1" applyBorder="1" applyAlignment="1">
      <alignment horizontal="left" vertical="top" wrapText="1"/>
    </xf>
    <xf numFmtId="0" fontId="34" fillId="7" borderId="16" xfId="0" applyFont="1" applyFill="1" applyBorder="1" applyAlignment="1">
      <alignment horizontal="left" vertical="top" wrapText="1"/>
    </xf>
    <xf numFmtId="0" fontId="34" fillId="7" borderId="17" xfId="0" applyFont="1" applyFill="1" applyBorder="1" applyAlignment="1">
      <alignment horizontal="left" vertical="top" wrapText="1"/>
    </xf>
    <xf numFmtId="0" fontId="34" fillId="7" borderId="18" xfId="0" applyFont="1" applyFill="1" applyBorder="1" applyAlignment="1">
      <alignment horizontal="left" vertical="top" wrapText="1"/>
    </xf>
    <xf numFmtId="0" fontId="34" fillId="11" borderId="12" xfId="0" applyFont="1" applyFill="1" applyBorder="1" applyAlignment="1">
      <alignment horizontal="left" vertical="center" wrapText="1"/>
    </xf>
    <xf numFmtId="0" fontId="31" fillId="6" borderId="12" xfId="0" applyFont="1" applyFill="1" applyBorder="1" applyAlignment="1">
      <alignment horizontal="center" vertical="center" wrapText="1"/>
    </xf>
    <xf numFmtId="0" fontId="34" fillId="7" borderId="12" xfId="0" applyFont="1" applyFill="1" applyBorder="1" applyAlignment="1">
      <alignment horizontal="left" vertical="top" wrapText="1"/>
    </xf>
    <xf numFmtId="0" fontId="34" fillId="7" borderId="21" xfId="0" applyFont="1" applyFill="1" applyBorder="1" applyAlignment="1">
      <alignment horizontal="left" vertical="top" wrapText="1"/>
    </xf>
    <xf numFmtId="0" fontId="34" fillId="7" borderId="22" xfId="0" applyFont="1" applyFill="1" applyBorder="1" applyAlignment="1">
      <alignment horizontal="left" vertical="top" wrapText="1"/>
    </xf>
    <xf numFmtId="0" fontId="34" fillId="3" borderId="12" xfId="0" applyFont="1" applyFill="1" applyBorder="1" applyAlignment="1">
      <alignment horizontal="left" vertical="center" wrapText="1"/>
    </xf>
    <xf numFmtId="43" fontId="34" fillId="2" borderId="19" xfId="2" applyFont="1" applyFill="1" applyBorder="1" applyAlignment="1" applyProtection="1">
      <alignment horizontal="left" vertical="center" wrapText="1"/>
      <protection locked="0"/>
    </xf>
    <xf numFmtId="43" fontId="34" fillId="2" borderId="23" xfId="2" applyFont="1" applyFill="1" applyBorder="1" applyAlignment="1" applyProtection="1">
      <alignment horizontal="left" vertical="center" wrapText="1"/>
      <protection locked="0"/>
    </xf>
    <xf numFmtId="43" fontId="34" fillId="2" borderId="20" xfId="2" applyFont="1" applyFill="1" applyBorder="1" applyAlignment="1" applyProtection="1">
      <alignment horizontal="left" vertical="center" wrapText="1"/>
      <protection locked="0"/>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4" fillId="2" borderId="13" xfId="0" applyFont="1" applyFill="1" applyBorder="1" applyAlignment="1" applyProtection="1">
      <alignment horizontal="left" vertical="top" wrapText="1"/>
      <protection locked="0"/>
    </xf>
    <xf numFmtId="0" fontId="34" fillId="2" borderId="14" xfId="0" applyFont="1" applyFill="1" applyBorder="1" applyAlignment="1" applyProtection="1">
      <alignment horizontal="left" vertical="top" wrapText="1"/>
      <protection locked="0"/>
    </xf>
    <xf numFmtId="0" fontId="34" fillId="2" borderId="15" xfId="0" applyFont="1" applyFill="1" applyBorder="1" applyAlignment="1" applyProtection="1">
      <alignment horizontal="left" vertical="top" wrapText="1"/>
      <protection locked="0"/>
    </xf>
    <xf numFmtId="0" fontId="4" fillId="7" borderId="13" xfId="0" applyFont="1" applyFill="1" applyBorder="1" applyAlignment="1">
      <alignment horizontal="right" vertical="top" wrapText="1"/>
    </xf>
    <xf numFmtId="0" fontId="4" fillId="7" borderId="16" xfId="0" applyFont="1" applyFill="1" applyBorder="1" applyAlignment="1">
      <alignment horizontal="right" vertical="top" wrapText="1"/>
    </xf>
    <xf numFmtId="0" fontId="4" fillId="7" borderId="14" xfId="0" applyFont="1" applyFill="1" applyBorder="1" applyAlignment="1">
      <alignment horizontal="left" vertical="top" wrapText="1"/>
    </xf>
    <xf numFmtId="0" fontId="4" fillId="7" borderId="15" xfId="0" applyFont="1" applyFill="1" applyBorder="1" applyAlignment="1">
      <alignment horizontal="left" vertical="top" wrapText="1"/>
    </xf>
    <xf numFmtId="0" fontId="4" fillId="7" borderId="17" xfId="0" applyFont="1" applyFill="1" applyBorder="1" applyAlignment="1">
      <alignment horizontal="left" vertical="top" wrapText="1"/>
    </xf>
    <xf numFmtId="0" fontId="32" fillId="5" borderId="12" xfId="0" applyFont="1" applyFill="1" applyBorder="1" applyAlignment="1">
      <alignment horizontal="left" vertical="center" wrapText="1"/>
    </xf>
    <xf numFmtId="0" fontId="39" fillId="6" borderId="12" xfId="0" applyFont="1" applyFill="1" applyBorder="1" applyAlignment="1">
      <alignment horizontal="left" vertical="center" wrapText="1"/>
    </xf>
    <xf numFmtId="0" fontId="39" fillId="6" borderId="21" xfId="0" applyFont="1" applyFill="1" applyBorder="1" applyAlignment="1">
      <alignment horizontal="left" vertical="center" wrapText="1"/>
    </xf>
    <xf numFmtId="0" fontId="33" fillId="3" borderId="19" xfId="0" applyFont="1" applyFill="1" applyBorder="1" applyAlignment="1">
      <alignment horizontal="left" vertical="top" wrapText="1"/>
    </xf>
    <xf numFmtId="0" fontId="44" fillId="3" borderId="13" xfId="0" applyFont="1" applyFill="1" applyBorder="1" applyAlignment="1">
      <alignment horizontal="left" vertical="center" wrapText="1"/>
    </xf>
    <xf numFmtId="0" fontId="44" fillId="3" borderId="15" xfId="0" applyFont="1" applyFill="1" applyBorder="1" applyAlignment="1">
      <alignment horizontal="left" vertical="center" wrapText="1"/>
    </xf>
    <xf numFmtId="0" fontId="44" fillId="3" borderId="16" xfId="0" applyFont="1" applyFill="1" applyBorder="1" applyAlignment="1">
      <alignment horizontal="left" vertical="center" wrapText="1"/>
    </xf>
    <xf numFmtId="0" fontId="44" fillId="3" borderId="18" xfId="0" applyFont="1" applyFill="1" applyBorder="1" applyAlignment="1">
      <alignment horizontal="left" vertical="center" wrapText="1"/>
    </xf>
    <xf numFmtId="0" fontId="31" fillId="6" borderId="12" xfId="0" applyFont="1" applyFill="1" applyBorder="1" applyAlignment="1">
      <alignment horizontal="center" wrapText="1"/>
    </xf>
    <xf numFmtId="0" fontId="33" fillId="2" borderId="12" xfId="0" applyFont="1" applyFill="1" applyBorder="1" applyAlignment="1" applyProtection="1">
      <alignment horizontal="left" vertical="top" wrapText="1"/>
      <protection locked="0"/>
    </xf>
    <xf numFmtId="0" fontId="33" fillId="3" borderId="13" xfId="0" applyFont="1" applyFill="1" applyBorder="1" applyAlignment="1">
      <alignment horizontal="left" vertical="center" wrapText="1"/>
    </xf>
    <xf numFmtId="0" fontId="33" fillId="3" borderId="15" xfId="0" applyFont="1" applyFill="1" applyBorder="1" applyAlignment="1">
      <alignment horizontal="left" vertical="center" wrapText="1"/>
    </xf>
    <xf numFmtId="0" fontId="33" fillId="3" borderId="43"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3" fillId="3" borderId="16"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0" borderId="12" xfId="0" applyFont="1" applyFill="1" applyBorder="1" applyAlignment="1" applyProtection="1">
      <alignment horizontal="left" vertical="top" wrapText="1"/>
      <protection locked="0"/>
    </xf>
    <xf numFmtId="0" fontId="34" fillId="7" borderId="12" xfId="0" applyFont="1" applyFill="1" applyBorder="1" applyAlignment="1">
      <alignment horizontal="center" vertical="top" wrapText="1"/>
    </xf>
    <xf numFmtId="0" fontId="33" fillId="0" borderId="13" xfId="0" applyFont="1" applyFill="1" applyBorder="1" applyAlignment="1" applyProtection="1">
      <alignment horizontal="left" vertical="top" wrapText="1"/>
      <protection locked="0"/>
    </xf>
    <xf numFmtId="0" fontId="33" fillId="0" borderId="15" xfId="0" applyFont="1" applyFill="1" applyBorder="1" applyAlignment="1" applyProtection="1">
      <alignment horizontal="left" vertical="top" wrapText="1"/>
      <protection locked="0"/>
    </xf>
    <xf numFmtId="0" fontId="33" fillId="0" borderId="16" xfId="0" applyFont="1" applyFill="1" applyBorder="1" applyAlignment="1" applyProtection="1">
      <alignment horizontal="left" vertical="top" wrapText="1"/>
      <protection locked="0"/>
    </xf>
    <xf numFmtId="0" fontId="33" fillId="0" borderId="18" xfId="0" applyFont="1" applyFill="1" applyBorder="1" applyAlignment="1" applyProtection="1">
      <alignment horizontal="left" vertical="top" wrapText="1"/>
      <protection locked="0"/>
    </xf>
    <xf numFmtId="0" fontId="33" fillId="7" borderId="12" xfId="0" applyFont="1" applyFill="1" applyBorder="1" applyAlignment="1">
      <alignment horizontal="left" vertical="top" wrapText="1"/>
    </xf>
    <xf numFmtId="0" fontId="32" fillId="5" borderId="13" xfId="0" applyFont="1" applyFill="1" applyBorder="1" applyAlignment="1">
      <alignment horizontal="left" vertical="top" wrapText="1"/>
    </xf>
    <xf numFmtId="0" fontId="32" fillId="5" borderId="14" xfId="0" applyFont="1" applyFill="1" applyBorder="1" applyAlignment="1">
      <alignment horizontal="left" vertical="top" wrapText="1"/>
    </xf>
    <xf numFmtId="0" fontId="31" fillId="6" borderId="13" xfId="0" applyFont="1" applyFill="1" applyBorder="1" applyAlignment="1">
      <alignment horizontal="center" wrapText="1"/>
    </xf>
    <xf numFmtId="0" fontId="31" fillId="6" borderId="15" xfId="0" applyFont="1" applyFill="1" applyBorder="1" applyAlignment="1">
      <alignment horizontal="center" wrapText="1"/>
    </xf>
    <xf numFmtId="0" fontId="31" fillId="6" borderId="16" xfId="0" applyFont="1" applyFill="1" applyBorder="1" applyAlignment="1">
      <alignment horizontal="center" wrapText="1"/>
    </xf>
    <xf numFmtId="0" fontId="31" fillId="6" borderId="18" xfId="0" applyFont="1" applyFill="1" applyBorder="1" applyAlignment="1">
      <alignment horizontal="center" wrapText="1"/>
    </xf>
    <xf numFmtId="0" fontId="31" fillId="6" borderId="21" xfId="0" applyFont="1" applyFill="1" applyBorder="1" applyAlignment="1">
      <alignment horizontal="center" wrapText="1"/>
    </xf>
    <xf numFmtId="0" fontId="31" fillId="6" borderId="22" xfId="0" applyFont="1" applyFill="1" applyBorder="1" applyAlignment="1">
      <alignment horizontal="center" wrapText="1"/>
    </xf>
    <xf numFmtId="0" fontId="32" fillId="5" borderId="19" xfId="0" applyFont="1" applyFill="1" applyBorder="1" applyAlignment="1">
      <alignment horizontal="left" vertical="center" wrapText="1"/>
    </xf>
    <xf numFmtId="0" fontId="32" fillId="5" borderId="23" xfId="0" applyFont="1" applyFill="1" applyBorder="1" applyAlignment="1">
      <alignment horizontal="left" vertical="center" wrapText="1"/>
    </xf>
    <xf numFmtId="0" fontId="32" fillId="5" borderId="20" xfId="0" applyFont="1" applyFill="1" applyBorder="1" applyAlignment="1">
      <alignment horizontal="left" vertical="center" wrapText="1"/>
    </xf>
    <xf numFmtId="0" fontId="32" fillId="6" borderId="13" xfId="0" applyFont="1" applyFill="1" applyBorder="1" applyAlignment="1">
      <alignment horizontal="center" wrapText="1"/>
    </xf>
    <xf numFmtId="0" fontId="32" fillId="6" borderId="14" xfId="0" applyFont="1" applyFill="1" applyBorder="1" applyAlignment="1">
      <alignment horizontal="center" wrapText="1"/>
    </xf>
    <xf numFmtId="0" fontId="32" fillId="6" borderId="15" xfId="0" applyFont="1" applyFill="1" applyBorder="1" applyAlignment="1">
      <alignment horizontal="center" wrapText="1"/>
    </xf>
    <xf numFmtId="0" fontId="32" fillId="6" borderId="16" xfId="0" applyFont="1" applyFill="1" applyBorder="1" applyAlignment="1">
      <alignment horizontal="center" wrapText="1"/>
    </xf>
    <xf numFmtId="0" fontId="32" fillId="6" borderId="17" xfId="0" applyFont="1" applyFill="1" applyBorder="1" applyAlignment="1">
      <alignment horizontal="center" wrapText="1"/>
    </xf>
    <xf numFmtId="0" fontId="32" fillId="6" borderId="18" xfId="0" applyFont="1" applyFill="1" applyBorder="1" applyAlignment="1">
      <alignment horizontal="center" wrapText="1"/>
    </xf>
    <xf numFmtId="0" fontId="33" fillId="2" borderId="13" xfId="0" applyFont="1" applyFill="1" applyBorder="1" applyAlignment="1" applyProtection="1">
      <alignment horizontal="left" vertical="top" wrapText="1"/>
      <protection locked="0"/>
    </xf>
    <xf numFmtId="0" fontId="33" fillId="3" borderId="12" xfId="0" applyFont="1" applyFill="1" applyBorder="1" applyAlignment="1">
      <alignment horizontal="left" vertical="center" wrapText="1"/>
    </xf>
    <xf numFmtId="0" fontId="34" fillId="6" borderId="13" xfId="0" applyFont="1" applyFill="1" applyBorder="1" applyAlignment="1">
      <alignment horizontal="left" vertical="top" wrapText="1"/>
    </xf>
    <xf numFmtId="0" fontId="34" fillId="6" borderId="15" xfId="0" applyFont="1" applyFill="1" applyBorder="1" applyAlignment="1">
      <alignment horizontal="left" vertical="top" wrapText="1"/>
    </xf>
    <xf numFmtId="0" fontId="34" fillId="6" borderId="16" xfId="0" applyFont="1" applyFill="1" applyBorder="1" applyAlignment="1">
      <alignment horizontal="left" vertical="top" wrapText="1"/>
    </xf>
    <xf numFmtId="0" fontId="34" fillId="6" borderId="18" xfId="0" applyFont="1" applyFill="1" applyBorder="1" applyAlignment="1">
      <alignment horizontal="left" vertical="top" wrapText="1"/>
    </xf>
    <xf numFmtId="0" fontId="24" fillId="0" borderId="12" xfId="0" applyFont="1" applyBorder="1" applyAlignment="1">
      <alignment horizontal="left" vertical="top" wrapText="1"/>
    </xf>
    <xf numFmtId="0" fontId="35" fillId="0" borderId="12" xfId="0" applyFont="1" applyBorder="1" applyAlignment="1">
      <alignment horizontal="center" vertical="top"/>
    </xf>
    <xf numFmtId="0" fontId="24" fillId="0" borderId="12" xfId="0" applyFont="1" applyBorder="1" applyAlignment="1">
      <alignment horizontal="left" vertical="top"/>
    </xf>
    <xf numFmtId="0" fontId="33" fillId="0" borderId="37" xfId="0" applyFont="1" applyFill="1" applyBorder="1" applyAlignment="1" applyProtection="1">
      <alignment horizontal="left" vertical="top" wrapText="1"/>
    </xf>
    <xf numFmtId="0" fontId="33" fillId="0" borderId="12" xfId="0" applyFont="1" applyFill="1" applyBorder="1" applyAlignment="1" applyProtection="1">
      <alignment horizontal="left" vertical="top" wrapText="1"/>
    </xf>
    <xf numFmtId="0" fontId="33" fillId="0" borderId="38" xfId="0" applyFont="1" applyFill="1" applyBorder="1" applyAlignment="1" applyProtection="1">
      <alignment horizontal="left" vertical="top" wrapText="1"/>
    </xf>
    <xf numFmtId="0" fontId="33" fillId="0" borderId="27" xfId="0" applyFont="1" applyFill="1" applyBorder="1" applyAlignment="1" applyProtection="1">
      <alignment horizontal="left" vertical="top" wrapText="1"/>
    </xf>
    <xf numFmtId="0" fontId="33" fillId="7" borderId="19" xfId="0" applyFont="1" applyFill="1" applyBorder="1" applyAlignment="1">
      <alignment horizontal="center" vertical="top" wrapText="1"/>
    </xf>
    <xf numFmtId="0" fontId="33" fillId="7" borderId="56" xfId="0" applyFont="1" applyFill="1" applyBorder="1" applyAlignment="1">
      <alignment horizontal="center" vertical="top" wrapText="1"/>
    </xf>
    <xf numFmtId="0" fontId="32" fillId="5" borderId="1" xfId="0" applyFont="1" applyFill="1" applyBorder="1" applyAlignment="1">
      <alignment vertical="center" wrapText="1"/>
    </xf>
    <xf numFmtId="0" fontId="32" fillId="5" borderId="2" xfId="0" applyFont="1" applyFill="1" applyBorder="1" applyAlignment="1">
      <alignment vertical="center" wrapText="1"/>
    </xf>
    <xf numFmtId="0" fontId="32" fillId="5" borderId="6" xfId="0" applyFont="1" applyFill="1" applyBorder="1" applyAlignment="1">
      <alignment vertical="center" wrapText="1"/>
    </xf>
    <xf numFmtId="0" fontId="32" fillId="5" borderId="5" xfId="0" applyFont="1" applyFill="1" applyBorder="1" applyAlignment="1">
      <alignment vertical="center" wrapText="1"/>
    </xf>
    <xf numFmtId="0" fontId="33" fillId="3" borderId="4"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1" fillId="6" borderId="36" xfId="0" applyFont="1" applyFill="1" applyBorder="1" applyAlignment="1">
      <alignment horizontal="center" vertical="center" wrapText="1"/>
    </xf>
    <xf numFmtId="0" fontId="31" fillId="6" borderId="24" xfId="0" applyFont="1" applyFill="1" applyBorder="1" applyAlignment="1">
      <alignment horizontal="center" vertical="center" wrapText="1"/>
    </xf>
    <xf numFmtId="164" fontId="2" fillId="0" borderId="37" xfId="2" applyNumberFormat="1" applyFont="1" applyBorder="1" applyAlignment="1">
      <alignment horizontal="center"/>
    </xf>
    <xf numFmtId="164" fontId="2" fillId="0" borderId="12" xfId="2" applyNumberFormat="1" applyFont="1" applyBorder="1" applyAlignment="1">
      <alignment horizontal="center"/>
    </xf>
    <xf numFmtId="0" fontId="33" fillId="2" borderId="4" xfId="0" applyFont="1" applyFill="1" applyBorder="1" applyAlignment="1" applyProtection="1">
      <alignment horizontal="left" vertical="top" wrapText="1"/>
    </xf>
    <xf numFmtId="0" fontId="33" fillId="2" borderId="6" xfId="0" applyFont="1" applyFill="1" applyBorder="1" applyAlignment="1" applyProtection="1">
      <alignment horizontal="left" vertical="top" wrapText="1"/>
    </xf>
    <xf numFmtId="0" fontId="33" fillId="2" borderId="5" xfId="0" applyFont="1" applyFill="1" applyBorder="1" applyAlignment="1" applyProtection="1">
      <alignment horizontal="left" vertical="top" wrapText="1"/>
    </xf>
    <xf numFmtId="0" fontId="32" fillId="5" borderId="10" xfId="0" applyFont="1" applyFill="1" applyBorder="1" applyAlignment="1">
      <alignment vertical="center" wrapText="1"/>
    </xf>
    <xf numFmtId="0" fontId="32" fillId="5" borderId="0" xfId="0" applyFont="1" applyFill="1" applyBorder="1" applyAlignment="1">
      <alignment vertical="center" wrapText="1"/>
    </xf>
    <xf numFmtId="0" fontId="32" fillId="5" borderId="11" xfId="0" applyFont="1" applyFill="1" applyBorder="1" applyAlignment="1">
      <alignment vertical="center" wrapText="1"/>
    </xf>
    <xf numFmtId="0" fontId="32" fillId="5" borderId="4" xfId="0" applyFont="1" applyFill="1" applyBorder="1" applyAlignment="1">
      <alignment vertical="center" wrapText="1"/>
    </xf>
    <xf numFmtId="0" fontId="31" fillId="6" borderId="25" xfId="0" applyFont="1" applyFill="1" applyBorder="1" applyAlignment="1">
      <alignment horizontal="center" vertical="center" wrapText="1"/>
    </xf>
    <xf numFmtId="164" fontId="2" fillId="0" borderId="26" xfId="2" applyNumberFormat="1" applyFont="1" applyBorder="1" applyAlignment="1">
      <alignment horizontal="center"/>
    </xf>
    <xf numFmtId="0" fontId="33" fillId="3" borderId="1"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3" fillId="2" borderId="1" xfId="0" applyFont="1" applyFill="1" applyBorder="1" applyAlignment="1" applyProtection="1">
      <alignment horizontal="left" vertical="top" wrapText="1"/>
    </xf>
    <xf numFmtId="0" fontId="33" fillId="2" borderId="2" xfId="0" applyFont="1" applyFill="1" applyBorder="1" applyAlignment="1" applyProtection="1">
      <alignment horizontal="left" vertical="top" wrapText="1"/>
    </xf>
    <xf numFmtId="0" fontId="33" fillId="2" borderId="3" xfId="0" applyFont="1" applyFill="1" applyBorder="1" applyAlignment="1" applyProtection="1">
      <alignment horizontal="left" vertical="top" wrapText="1"/>
    </xf>
    <xf numFmtId="0" fontId="33" fillId="3" borderId="37" xfId="0" applyFont="1" applyFill="1" applyBorder="1" applyAlignment="1">
      <alignment horizontal="left" vertical="center" wrapText="1"/>
    </xf>
    <xf numFmtId="0" fontId="33" fillId="3" borderId="53" xfId="0" applyFont="1" applyFill="1" applyBorder="1" applyAlignment="1">
      <alignment horizontal="left" vertical="center" wrapText="1"/>
    </xf>
    <xf numFmtId="0" fontId="34" fillId="7" borderId="35" xfId="0" applyFont="1" applyFill="1" applyBorder="1" applyAlignment="1">
      <alignment horizontal="left" vertical="center" wrapText="1"/>
    </xf>
    <xf numFmtId="0" fontId="34" fillId="7" borderId="14" xfId="0" applyFont="1" applyFill="1" applyBorder="1" applyAlignment="1">
      <alignment horizontal="left" vertical="center" wrapText="1"/>
    </xf>
    <xf numFmtId="0" fontId="34" fillId="7" borderId="30" xfId="0" applyFont="1" applyFill="1" applyBorder="1" applyAlignment="1">
      <alignment horizontal="left" vertical="center" wrapText="1"/>
    </xf>
    <xf numFmtId="0" fontId="34" fillId="7" borderId="17" xfId="0" applyFont="1" applyFill="1" applyBorder="1" applyAlignment="1">
      <alignment horizontal="left" vertical="center" wrapText="1"/>
    </xf>
    <xf numFmtId="0" fontId="33" fillId="2" borderId="41" xfId="0" applyFont="1" applyFill="1" applyBorder="1" applyAlignment="1" applyProtection="1">
      <alignment horizontal="left" vertical="top" wrapText="1"/>
    </xf>
    <xf numFmtId="0" fontId="33" fillId="2" borderId="54" xfId="0" applyFont="1" applyFill="1" applyBorder="1" applyAlignment="1" applyProtection="1">
      <alignment horizontal="left" vertical="top" wrapText="1"/>
    </xf>
    <xf numFmtId="0" fontId="33" fillId="2" borderId="52" xfId="0" applyFont="1" applyFill="1" applyBorder="1" applyAlignment="1" applyProtection="1">
      <alignment horizontal="left" vertical="top" wrapText="1"/>
    </xf>
    <xf numFmtId="0" fontId="33" fillId="3" borderId="7"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33" fillId="3" borderId="1" xfId="0" applyFont="1" applyFill="1" applyBorder="1" applyAlignment="1">
      <alignment vertical="center" wrapText="1"/>
    </xf>
    <xf numFmtId="0" fontId="33" fillId="3" borderId="2" xfId="0" applyFont="1" applyFill="1" applyBorder="1" applyAlignment="1">
      <alignment vertical="center" wrapText="1"/>
    </xf>
    <xf numFmtId="0" fontId="32" fillId="5" borderId="7" xfId="0" applyFont="1" applyFill="1" applyBorder="1" applyAlignment="1">
      <alignment vertical="center" wrapText="1"/>
    </xf>
    <xf numFmtId="0" fontId="32" fillId="5" borderId="9" xfId="0" applyFont="1" applyFill="1" applyBorder="1" applyAlignment="1">
      <alignment vertical="center" wrapText="1"/>
    </xf>
    <xf numFmtId="0" fontId="33" fillId="2" borderId="7" xfId="0" applyFont="1" applyFill="1" applyBorder="1" applyAlignment="1" applyProtection="1">
      <alignment horizontal="left" vertical="top" wrapText="1"/>
    </xf>
    <xf numFmtId="0" fontId="33" fillId="2" borderId="9" xfId="0" applyFont="1" applyFill="1" applyBorder="1" applyAlignment="1" applyProtection="1">
      <alignment horizontal="left" vertical="top" wrapText="1"/>
    </xf>
    <xf numFmtId="0" fontId="33" fillId="2" borderId="8" xfId="0" applyFont="1" applyFill="1" applyBorder="1" applyAlignment="1" applyProtection="1">
      <alignment horizontal="left" vertical="top" wrapText="1"/>
    </xf>
    <xf numFmtId="0" fontId="33" fillId="3" borderId="5" xfId="0" applyFont="1" applyFill="1" applyBorder="1" applyAlignment="1">
      <alignment horizontal="left" vertical="center" wrapText="1"/>
    </xf>
    <xf numFmtId="0" fontId="33" fillId="7" borderId="19" xfId="0" applyFont="1" applyFill="1" applyBorder="1" applyAlignment="1" applyProtection="1">
      <alignment horizontal="center" vertical="center" wrapText="1"/>
    </xf>
    <xf numFmtId="0" fontId="51" fillId="12" borderId="1" xfId="0" applyFont="1" applyFill="1" applyBorder="1" applyAlignment="1">
      <alignment vertical="center" wrapText="1"/>
    </xf>
    <xf numFmtId="0" fontId="51" fillId="12" borderId="2" xfId="0" applyFont="1" applyFill="1" applyBorder="1" applyAlignment="1">
      <alignment vertical="center" wrapText="1"/>
    </xf>
    <xf numFmtId="0" fontId="51" fillId="12" borderId="3" xfId="0" applyFont="1" applyFill="1" applyBorder="1" applyAlignment="1">
      <alignment vertical="center" wrapText="1"/>
    </xf>
    <xf numFmtId="0" fontId="33" fillId="3" borderId="3" xfId="0" applyFont="1" applyFill="1" applyBorder="1" applyAlignment="1">
      <alignment vertical="center" wrapText="1"/>
    </xf>
    <xf numFmtId="14" fontId="33" fillId="2" borderId="4" xfId="0" applyNumberFormat="1" applyFont="1" applyFill="1" applyBorder="1" applyAlignment="1" applyProtection="1">
      <alignment horizontal="left" vertical="center" wrapText="1"/>
    </xf>
    <xf numFmtId="14" fontId="33" fillId="2" borderId="6" xfId="0" applyNumberFormat="1" applyFont="1" applyFill="1" applyBorder="1" applyAlignment="1" applyProtection="1">
      <alignment horizontal="left" vertical="center" wrapText="1"/>
    </xf>
    <xf numFmtId="14" fontId="33" fillId="2" borderId="5" xfId="0" applyNumberFormat="1" applyFont="1" applyFill="1" applyBorder="1" applyAlignment="1" applyProtection="1">
      <alignment horizontal="left" vertical="center" wrapText="1"/>
    </xf>
    <xf numFmtId="0" fontId="33" fillId="7" borderId="38" xfId="0" applyFont="1" applyFill="1" applyBorder="1" applyAlignment="1" applyProtection="1">
      <alignment horizontal="left" vertical="top" wrapText="1"/>
    </xf>
    <xf numFmtId="0" fontId="33" fillId="7" borderId="27" xfId="0" applyFont="1" applyFill="1" applyBorder="1" applyAlignment="1" applyProtection="1">
      <alignment horizontal="left" vertical="top" wrapText="1"/>
    </xf>
    <xf numFmtId="0" fontId="33" fillId="7" borderId="28" xfId="0" applyFont="1" applyFill="1" applyBorder="1" applyAlignment="1" applyProtection="1">
      <alignment horizontal="left" vertical="top" wrapText="1"/>
    </xf>
    <xf numFmtId="0" fontId="34" fillId="3" borderId="1" xfId="0" applyFont="1" applyFill="1" applyBorder="1" applyAlignment="1">
      <alignment vertical="center" wrapText="1"/>
    </xf>
    <xf numFmtId="0" fontId="34" fillId="3" borderId="3" xfId="0" applyFont="1" applyFill="1" applyBorder="1" applyAlignment="1">
      <alignment vertical="center" wrapText="1"/>
    </xf>
    <xf numFmtId="0" fontId="34" fillId="3" borderId="4" xfId="0" applyFont="1" applyFill="1" applyBorder="1" applyAlignment="1">
      <alignment horizontal="left" vertical="center" wrapText="1"/>
    </xf>
    <xf numFmtId="0" fontId="34" fillId="3" borderId="6"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3" fillId="7" borderId="36" xfId="0" applyFont="1" applyFill="1" applyBorder="1" applyAlignment="1" applyProtection="1">
      <alignment horizontal="left" vertical="top" wrapText="1"/>
    </xf>
    <xf numFmtId="0" fontId="33" fillId="7" borderId="24" xfId="0" applyFont="1" applyFill="1" applyBorder="1" applyAlignment="1" applyProtection="1">
      <alignment horizontal="left" vertical="top" wrapText="1"/>
    </xf>
    <xf numFmtId="0" fontId="33" fillId="7" borderId="25" xfId="0" applyFont="1" applyFill="1" applyBorder="1" applyAlignment="1" applyProtection="1">
      <alignment horizontal="left" vertical="top" wrapText="1"/>
    </xf>
    <xf numFmtId="0" fontId="33" fillId="3" borderId="4" xfId="0" applyFont="1" applyFill="1" applyBorder="1" applyAlignment="1">
      <alignment vertical="top" wrapText="1"/>
    </xf>
    <xf numFmtId="0" fontId="33" fillId="3" borderId="5" xfId="0" applyFont="1" applyFill="1" applyBorder="1" applyAlignment="1">
      <alignment vertical="top" wrapText="1"/>
    </xf>
    <xf numFmtId="0" fontId="33" fillId="2" borderId="1"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14" fontId="33" fillId="2" borderId="1" xfId="0" applyNumberFormat="1" applyFont="1" applyFill="1" applyBorder="1" applyAlignment="1" applyProtection="1">
      <alignment horizontal="left" vertical="center" wrapText="1"/>
    </xf>
    <xf numFmtId="14" fontId="33" fillId="2" borderId="2" xfId="0" applyNumberFormat="1" applyFont="1" applyFill="1" applyBorder="1" applyAlignment="1" applyProtection="1">
      <alignment horizontal="left" vertical="center" wrapText="1"/>
    </xf>
    <xf numFmtId="14" fontId="33" fillId="2" borderId="3" xfId="0" applyNumberFormat="1" applyFont="1" applyFill="1" applyBorder="1" applyAlignment="1" applyProtection="1">
      <alignment horizontal="left" vertical="center" wrapText="1"/>
    </xf>
    <xf numFmtId="0" fontId="31" fillId="6" borderId="32" xfId="0" applyFont="1" applyFill="1" applyBorder="1" applyAlignment="1">
      <alignment horizontal="center" vertical="center" wrapText="1"/>
    </xf>
    <xf numFmtId="0" fontId="31" fillId="6" borderId="33" xfId="0" applyFont="1" applyFill="1" applyBorder="1" applyAlignment="1">
      <alignment horizontal="center" vertical="center" wrapText="1"/>
    </xf>
    <xf numFmtId="0" fontId="31" fillId="6" borderId="31" xfId="0" applyFont="1" applyFill="1" applyBorder="1" applyAlignment="1">
      <alignment horizontal="center" vertical="center" wrapText="1"/>
    </xf>
    <xf numFmtId="0" fontId="31" fillId="6" borderId="34" xfId="0" applyFont="1" applyFill="1" applyBorder="1" applyAlignment="1">
      <alignment horizontal="center" vertical="center" wrapText="1"/>
    </xf>
    <xf numFmtId="0" fontId="31" fillId="6" borderId="49"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34" fillId="3" borderId="41" xfId="0" applyFont="1" applyFill="1" applyBorder="1" applyAlignment="1">
      <alignment horizontal="left" vertical="center" wrapText="1"/>
    </xf>
    <xf numFmtId="43" fontId="34" fillId="2" borderId="7" xfId="2" applyFont="1" applyFill="1" applyBorder="1" applyAlignment="1" applyProtection="1">
      <alignment horizontal="left" vertical="center" wrapText="1"/>
    </xf>
    <xf numFmtId="43" fontId="34" fillId="2" borderId="9" xfId="2" applyFont="1" applyFill="1" applyBorder="1" applyAlignment="1" applyProtection="1">
      <alignment horizontal="left" vertical="center" wrapText="1"/>
    </xf>
    <xf numFmtId="43" fontId="34" fillId="2" borderId="8" xfId="2" applyFont="1" applyFill="1" applyBorder="1" applyAlignment="1" applyProtection="1">
      <alignment horizontal="left" vertical="center" wrapText="1"/>
    </xf>
    <xf numFmtId="0" fontId="34" fillId="3" borderId="10"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3" fillId="6" borderId="1" xfId="0" applyFont="1" applyFill="1" applyBorder="1" applyAlignment="1">
      <alignment horizontal="left" vertical="center" wrapText="1"/>
    </xf>
    <xf numFmtId="0" fontId="33" fillId="6" borderId="3" xfId="0" applyFont="1" applyFill="1" applyBorder="1" applyAlignment="1">
      <alignment horizontal="left" vertical="center" wrapText="1"/>
    </xf>
    <xf numFmtId="164" fontId="2" fillId="0" borderId="36" xfId="2" applyNumberFormat="1" applyFont="1" applyBorder="1" applyAlignment="1">
      <alignment horizontal="center"/>
    </xf>
    <xf numFmtId="164" fontId="2" fillId="0" borderId="24" xfId="2" applyNumberFormat="1" applyFont="1" applyBorder="1" applyAlignment="1">
      <alignment horizontal="center"/>
    </xf>
    <xf numFmtId="164" fontId="2" fillId="0" borderId="25" xfId="2" applyNumberFormat="1" applyFont="1" applyBorder="1" applyAlignment="1">
      <alignment horizontal="center"/>
    </xf>
    <xf numFmtId="0" fontId="34" fillId="7" borderId="4" xfId="0" applyFont="1" applyFill="1" applyBorder="1" applyAlignment="1">
      <alignment horizontal="left" vertical="top" wrapText="1"/>
    </xf>
    <xf numFmtId="0" fontId="34" fillId="7" borderId="6" xfId="0" applyFont="1" applyFill="1" applyBorder="1" applyAlignment="1">
      <alignment horizontal="left" vertical="top" wrapText="1"/>
    </xf>
    <xf numFmtId="0" fontId="34" fillId="7" borderId="10" xfId="0" applyFont="1" applyFill="1" applyBorder="1" applyAlignment="1">
      <alignment horizontal="left" vertical="top" wrapText="1"/>
    </xf>
    <xf numFmtId="0" fontId="34" fillId="7" borderId="0" xfId="0" applyFont="1" applyFill="1" applyBorder="1" applyAlignment="1">
      <alignment horizontal="left" vertical="top" wrapText="1"/>
    </xf>
    <xf numFmtId="0" fontId="34" fillId="7" borderId="35" xfId="0" applyFont="1" applyFill="1" applyBorder="1" applyAlignment="1">
      <alignment horizontal="center" vertical="top" wrapText="1"/>
    </xf>
    <xf numFmtId="0" fontId="34" fillId="7" borderId="14" xfId="0" applyFont="1" applyFill="1" applyBorder="1" applyAlignment="1">
      <alignment horizontal="center" vertical="top" wrapText="1"/>
    </xf>
    <xf numFmtId="0" fontId="34" fillId="7" borderId="50" xfId="0" applyFont="1" applyFill="1" applyBorder="1" applyAlignment="1">
      <alignment horizontal="center" vertical="top" wrapText="1"/>
    </xf>
    <xf numFmtId="0" fontId="34" fillId="7" borderId="7" xfId="0" applyFont="1" applyFill="1" applyBorder="1" applyAlignment="1">
      <alignment horizontal="center" vertical="top" wrapText="1"/>
    </xf>
    <xf numFmtId="0" fontId="34" fillId="7" borderId="9" xfId="0" applyFont="1" applyFill="1" applyBorder="1" applyAlignment="1">
      <alignment horizontal="center" vertical="top" wrapText="1"/>
    </xf>
    <xf numFmtId="0" fontId="34" fillId="7" borderId="8" xfId="0" applyFont="1" applyFill="1" applyBorder="1" applyAlignment="1">
      <alignment horizontal="center" vertical="top" wrapText="1"/>
    </xf>
    <xf numFmtId="0" fontId="32" fillId="5" borderId="3" xfId="0" applyFont="1" applyFill="1" applyBorder="1" applyAlignment="1">
      <alignment vertical="center" wrapText="1"/>
    </xf>
    <xf numFmtId="165" fontId="34" fillId="2" borderId="20" xfId="2" applyNumberFormat="1" applyFont="1" applyFill="1" applyBorder="1" applyAlignment="1">
      <alignment horizontal="center" vertical="center" wrapText="1"/>
    </xf>
    <xf numFmtId="165" fontId="34" fillId="2" borderId="12" xfId="2" applyNumberFormat="1" applyFont="1" applyFill="1" applyBorder="1" applyAlignment="1">
      <alignment horizontal="center" vertical="center" wrapText="1"/>
    </xf>
    <xf numFmtId="165" fontId="34" fillId="2" borderId="19" xfId="2" applyNumberFormat="1" applyFont="1" applyFill="1" applyBorder="1" applyAlignment="1">
      <alignment horizontal="center" vertical="center" wrapText="1"/>
    </xf>
    <xf numFmtId="165" fontId="34" fillId="2" borderId="26" xfId="2" applyNumberFormat="1" applyFont="1" applyFill="1" applyBorder="1" applyAlignment="1">
      <alignment horizontal="center" vertical="center" wrapText="1"/>
    </xf>
    <xf numFmtId="0" fontId="33" fillId="7" borderId="1" xfId="0" applyFont="1" applyFill="1" applyBorder="1" applyAlignment="1" applyProtection="1">
      <alignment horizontal="left" vertical="center" wrapText="1"/>
      <protection locked="0"/>
    </xf>
    <xf numFmtId="0" fontId="33" fillId="7" borderId="2" xfId="0" applyFont="1" applyFill="1" applyBorder="1" applyAlignment="1" applyProtection="1">
      <alignment horizontal="left" vertical="center" wrapText="1"/>
      <protection locked="0"/>
    </xf>
    <xf numFmtId="0" fontId="33" fillId="7" borderId="3" xfId="0" applyFont="1" applyFill="1" applyBorder="1" applyAlignment="1" applyProtection="1">
      <alignment horizontal="left" vertical="center" wrapText="1"/>
      <protection locked="0"/>
    </xf>
    <xf numFmtId="0" fontId="31" fillId="6" borderId="4" xfId="0" applyFont="1" applyFill="1" applyBorder="1" applyAlignment="1">
      <alignment horizontal="center" vertical="center" wrapText="1"/>
    </xf>
    <xf numFmtId="0" fontId="31" fillId="6" borderId="6" xfId="0" applyFont="1" applyFill="1" applyBorder="1" applyAlignment="1">
      <alignment horizontal="center" vertical="center" wrapText="1"/>
    </xf>
    <xf numFmtId="165" fontId="34" fillId="2" borderId="15" xfId="2" applyNumberFormat="1" applyFont="1" applyFill="1" applyBorder="1" applyAlignment="1">
      <alignment horizontal="center" vertical="center" wrapText="1"/>
    </xf>
    <xf numFmtId="165" fontId="34" fillId="2" borderId="21" xfId="2" applyNumberFormat="1" applyFont="1" applyFill="1" applyBorder="1" applyAlignment="1">
      <alignment horizontal="center" vertical="center" wrapText="1"/>
    </xf>
    <xf numFmtId="43" fontId="34" fillId="2" borderId="21" xfId="2" applyFont="1" applyFill="1" applyBorder="1" applyAlignment="1">
      <alignment horizontal="center" vertical="center" wrapText="1"/>
    </xf>
    <xf numFmtId="165" fontId="34" fillId="2" borderId="13" xfId="2" applyNumberFormat="1" applyFont="1" applyFill="1" applyBorder="1" applyAlignment="1">
      <alignment horizontal="center" vertical="center" wrapText="1"/>
    </xf>
    <xf numFmtId="165" fontId="34" fillId="2" borderId="39" xfId="2" applyNumberFormat="1" applyFont="1" applyFill="1" applyBorder="1" applyAlignment="1">
      <alignment horizontal="center" vertical="center" wrapText="1"/>
    </xf>
    <xf numFmtId="0" fontId="34" fillId="7" borderId="48" xfId="0" applyFont="1" applyFill="1" applyBorder="1" applyAlignment="1">
      <alignment horizontal="left" vertical="top" wrapText="1"/>
    </xf>
    <xf numFmtId="0" fontId="34" fillId="7" borderId="43" xfId="0" applyFont="1" applyFill="1" applyBorder="1" applyAlignment="1">
      <alignment horizontal="left" vertical="top" wrapText="1"/>
    </xf>
    <xf numFmtId="43" fontId="34" fillId="2" borderId="4" xfId="2" applyFont="1" applyFill="1" applyBorder="1" applyAlignment="1" applyProtection="1">
      <alignment horizontal="left" vertical="center" wrapText="1"/>
    </xf>
    <xf numFmtId="43" fontId="34" fillId="2" borderId="6" xfId="2" applyFont="1" applyFill="1" applyBorder="1" applyAlignment="1" applyProtection="1">
      <alignment horizontal="left" vertical="center" wrapText="1"/>
    </xf>
    <xf numFmtId="43" fontId="34" fillId="2" borderId="5" xfId="2" applyFont="1" applyFill="1" applyBorder="1" applyAlignment="1" applyProtection="1">
      <alignment horizontal="left" vertical="center" wrapText="1"/>
    </xf>
    <xf numFmtId="43" fontId="34" fillId="2" borderId="1" xfId="2" applyFont="1" applyFill="1" applyBorder="1" applyAlignment="1" applyProtection="1">
      <alignment horizontal="left" vertical="center" wrapText="1"/>
    </xf>
    <xf numFmtId="43" fontId="34" fillId="2" borderId="2" xfId="2" applyFont="1" applyFill="1" applyBorder="1" applyAlignment="1" applyProtection="1">
      <alignment horizontal="left" vertical="center" wrapText="1"/>
    </xf>
    <xf numFmtId="43" fontId="34" fillId="2" borderId="3" xfId="2" applyFont="1" applyFill="1" applyBorder="1" applyAlignment="1" applyProtection="1">
      <alignment horizontal="left" vertical="center" wrapText="1"/>
    </xf>
    <xf numFmtId="0" fontId="4" fillId="7" borderId="35" xfId="0" applyFont="1" applyFill="1" applyBorder="1" applyAlignment="1">
      <alignment horizontal="right" vertical="top" wrapText="1"/>
    </xf>
    <xf numFmtId="0" fontId="4" fillId="7" borderId="30" xfId="0" applyFont="1" applyFill="1" applyBorder="1" applyAlignment="1">
      <alignment horizontal="right" vertical="top" wrapText="1"/>
    </xf>
    <xf numFmtId="0" fontId="34" fillId="3" borderId="4" xfId="0" applyFont="1" applyFill="1" applyBorder="1" applyAlignment="1">
      <alignment horizontal="left" vertical="top" wrapText="1"/>
    </xf>
    <xf numFmtId="0" fontId="34" fillId="3" borderId="5" xfId="0" applyFont="1" applyFill="1" applyBorder="1" applyAlignment="1">
      <alignment horizontal="left" vertical="top" wrapText="1"/>
    </xf>
    <xf numFmtId="0" fontId="34" fillId="2" borderId="1" xfId="0" applyFont="1" applyFill="1" applyBorder="1" applyAlignment="1" applyProtection="1">
      <alignment horizontal="left" vertical="center" wrapText="1"/>
    </xf>
    <xf numFmtId="0" fontId="34" fillId="2" borderId="2" xfId="0" applyFont="1" applyFill="1" applyBorder="1" applyAlignment="1" applyProtection="1">
      <alignment horizontal="left" vertical="center" wrapText="1"/>
    </xf>
    <xf numFmtId="0" fontId="34" fillId="2" borderId="3" xfId="0" applyFont="1" applyFill="1" applyBorder="1" applyAlignment="1" applyProtection="1">
      <alignment horizontal="left" vertical="center" wrapText="1"/>
    </xf>
    <xf numFmtId="43" fontId="34" fillId="2" borderId="51" xfId="0" applyNumberFormat="1" applyFont="1" applyFill="1" applyBorder="1" applyAlignment="1" applyProtection="1">
      <alignment horizontal="center" vertical="center" wrapText="1"/>
    </xf>
    <xf numFmtId="0" fontId="34" fillId="2" borderId="2"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33" fillId="0" borderId="35" xfId="0" applyFont="1" applyFill="1" applyBorder="1" applyAlignment="1" applyProtection="1">
      <alignment horizontal="left" vertical="center" wrapText="1"/>
    </xf>
    <xf numFmtId="0" fontId="33" fillId="0" borderId="15" xfId="0" applyFont="1" applyFill="1" applyBorder="1" applyAlignment="1" applyProtection="1">
      <alignment horizontal="left" vertical="center" wrapText="1"/>
    </xf>
    <xf numFmtId="0" fontId="33" fillId="0" borderId="30" xfId="0" applyFont="1" applyFill="1" applyBorder="1" applyAlignment="1" applyProtection="1">
      <alignment horizontal="left" vertical="center" wrapText="1"/>
    </xf>
    <xf numFmtId="0" fontId="33" fillId="0" borderId="18" xfId="0" applyFont="1" applyFill="1" applyBorder="1" applyAlignment="1" applyProtection="1">
      <alignment horizontal="left" vertical="center" wrapText="1"/>
    </xf>
    <xf numFmtId="0" fontId="34" fillId="7" borderId="9" xfId="0" applyFont="1" applyFill="1" applyBorder="1" applyAlignment="1">
      <alignment horizontal="left" vertical="top" wrapText="1"/>
    </xf>
    <xf numFmtId="0" fontId="34" fillId="7" borderId="16" xfId="0" applyFont="1" applyFill="1" applyBorder="1" applyAlignment="1">
      <alignment horizontal="left" vertical="center" wrapText="1"/>
    </xf>
    <xf numFmtId="0" fontId="31" fillId="6" borderId="40" xfId="0" applyFont="1" applyFill="1" applyBorder="1" applyAlignment="1">
      <alignment horizontal="center" vertical="center" wrapText="1"/>
    </xf>
    <xf numFmtId="0" fontId="33" fillId="0" borderId="10"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7"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34" fillId="7" borderId="55" xfId="0" applyFont="1" applyFill="1" applyBorder="1" applyAlignment="1">
      <alignment horizontal="left" vertical="center" wrapText="1"/>
    </xf>
    <xf numFmtId="0" fontId="4" fillId="7" borderId="7" xfId="0" applyFont="1" applyFill="1" applyBorder="1" applyAlignment="1">
      <alignment horizontal="right" vertical="top" wrapText="1"/>
    </xf>
    <xf numFmtId="0" fontId="24" fillId="0" borderId="47" xfId="0" applyFont="1" applyBorder="1" applyAlignment="1">
      <alignment horizontal="left" vertical="top" wrapText="1"/>
    </xf>
    <xf numFmtId="0" fontId="24" fillId="0" borderId="23" xfId="0" applyFont="1" applyBorder="1" applyAlignment="1">
      <alignment horizontal="left" vertical="top" wrapText="1"/>
    </xf>
    <xf numFmtId="0" fontId="24" fillId="0" borderId="45" xfId="0" applyFont="1" applyBorder="1" applyAlignment="1">
      <alignment horizontal="left" vertical="top" wrapText="1"/>
    </xf>
    <xf numFmtId="0" fontId="34" fillId="7" borderId="37" xfId="0" applyFont="1" applyFill="1" applyBorder="1" applyAlignment="1">
      <alignment horizontal="left" vertical="center" wrapText="1"/>
    </xf>
    <xf numFmtId="0" fontId="34" fillId="7" borderId="12" xfId="0" applyFont="1" applyFill="1" applyBorder="1" applyAlignment="1">
      <alignment horizontal="left" vertical="center" wrapText="1"/>
    </xf>
    <xf numFmtId="0" fontId="34" fillId="7" borderId="19" xfId="0" applyFont="1" applyFill="1" applyBorder="1" applyAlignment="1">
      <alignment horizontal="left" vertical="center" wrapText="1"/>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24" fillId="0" borderId="38" xfId="0" applyFont="1" applyBorder="1" applyAlignment="1">
      <alignment horizontal="left" vertical="top" wrapText="1"/>
    </xf>
    <xf numFmtId="0" fontId="24" fillId="0" borderId="27" xfId="0" applyFont="1" applyBorder="1" applyAlignment="1">
      <alignment horizontal="left" vertical="top" wrapText="1"/>
    </xf>
    <xf numFmtId="0" fontId="24" fillId="0" borderId="28" xfId="0" applyFont="1" applyBorder="1" applyAlignment="1">
      <alignment horizontal="left" vertical="top" wrapText="1"/>
    </xf>
    <xf numFmtId="0" fontId="34" fillId="7" borderId="4" xfId="0" applyFont="1" applyFill="1" applyBorder="1" applyAlignment="1">
      <alignment horizontal="center" vertical="top" wrapText="1"/>
    </xf>
    <xf numFmtId="0" fontId="34" fillId="7" borderId="40" xfId="0" applyFont="1" applyFill="1" applyBorder="1" applyAlignment="1">
      <alignment horizontal="center" vertical="top" wrapText="1"/>
    </xf>
    <xf numFmtId="0" fontId="34" fillId="7" borderId="44" xfId="0" applyFont="1" applyFill="1" applyBorder="1" applyAlignment="1">
      <alignment horizontal="center" vertical="top" wrapText="1"/>
    </xf>
    <xf numFmtId="0" fontId="34" fillId="7" borderId="48" xfId="0" applyFont="1" applyFill="1" applyBorder="1" applyAlignment="1">
      <alignment horizontal="center" vertical="top" wrapText="1"/>
    </xf>
    <xf numFmtId="0" fontId="34" fillId="7" borderId="55" xfId="0" applyFont="1" applyFill="1" applyBorder="1" applyAlignment="1">
      <alignment horizontal="center" vertical="top" wrapText="1"/>
    </xf>
    <xf numFmtId="0" fontId="33" fillId="3" borderId="4" xfId="0" applyFont="1" applyFill="1" applyBorder="1" applyAlignment="1">
      <alignment horizontal="left" vertical="top" wrapText="1"/>
    </xf>
    <xf numFmtId="0" fontId="33" fillId="3" borderId="5" xfId="0" applyFont="1" applyFill="1" applyBorder="1" applyAlignment="1">
      <alignment horizontal="left" vertical="top" wrapText="1"/>
    </xf>
    <xf numFmtId="0" fontId="33" fillId="3" borderId="7" xfId="0" applyFont="1" applyFill="1" applyBorder="1" applyAlignment="1">
      <alignment horizontal="left" vertical="top" wrapText="1"/>
    </xf>
    <xf numFmtId="0" fontId="33" fillId="3" borderId="8" xfId="0" applyFont="1" applyFill="1" applyBorder="1" applyAlignment="1">
      <alignment horizontal="left" vertical="top" wrapText="1"/>
    </xf>
    <xf numFmtId="0" fontId="33" fillId="7" borderId="30" xfId="0" applyFont="1" applyFill="1" applyBorder="1" applyAlignment="1" applyProtection="1">
      <alignment horizontal="left" vertical="center" wrapText="1"/>
    </xf>
    <xf numFmtId="0" fontId="33" fillId="7" borderId="18" xfId="0" applyFont="1" applyFill="1" applyBorder="1" applyAlignment="1" applyProtection="1">
      <alignment horizontal="left" vertical="center" wrapText="1"/>
    </xf>
    <xf numFmtId="0" fontId="30" fillId="7" borderId="35" xfId="0" applyFont="1" applyFill="1" applyBorder="1" applyAlignment="1">
      <alignment horizontal="left"/>
    </xf>
    <xf numFmtId="0" fontId="30" fillId="7" borderId="15" xfId="0" applyFont="1" applyFill="1" applyBorder="1" applyAlignment="1">
      <alignment horizontal="left"/>
    </xf>
    <xf numFmtId="0" fontId="24" fillId="0" borderId="36"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33" fillId="7" borderId="56" xfId="0" applyFont="1" applyFill="1" applyBorder="1" applyAlignment="1" applyProtection="1">
      <alignment horizontal="center" vertical="center" wrapText="1"/>
    </xf>
    <xf numFmtId="0" fontId="24" fillId="0" borderId="58" xfId="0" applyFont="1" applyBorder="1" applyAlignment="1">
      <alignment horizontal="left" vertical="top" wrapText="1"/>
    </xf>
    <xf numFmtId="0" fontId="24" fillId="0" borderId="59" xfId="0" applyFont="1" applyBorder="1" applyAlignment="1">
      <alignment horizontal="left" vertical="top" wrapText="1"/>
    </xf>
    <xf numFmtId="0" fontId="24" fillId="0" borderId="60" xfId="0" applyFont="1" applyBorder="1" applyAlignment="1">
      <alignment horizontal="left" vertical="top" wrapText="1"/>
    </xf>
    <xf numFmtId="0" fontId="24" fillId="0" borderId="30" xfId="0" applyFont="1" applyBorder="1" applyAlignment="1">
      <alignment horizontal="left" vertical="top" wrapText="1"/>
    </xf>
    <xf numFmtId="0" fontId="24" fillId="0" borderId="17" xfId="0" applyFont="1" applyBorder="1" applyAlignment="1">
      <alignment horizontal="left" vertical="top" wrapText="1"/>
    </xf>
    <xf numFmtId="0" fontId="24" fillId="0" borderId="57" xfId="0" applyFont="1" applyBorder="1" applyAlignment="1">
      <alignment horizontal="left" vertical="top" wrapText="1"/>
    </xf>
  </cellXfs>
  <cellStyles count="3">
    <cellStyle name="Comma" xfId="2" builtinId="3"/>
    <cellStyle name="Hyperlink" xfId="1" builtinId="8"/>
    <cellStyle name="Normal" xfId="0" builtinId="0"/>
  </cellStyles>
  <dxfs count="636">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B4C6E7"/>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23</xdr:row>
      <xdr:rowOff>42722</xdr:rowOff>
    </xdr:from>
    <xdr:to>
      <xdr:col>5</xdr:col>
      <xdr:colOff>1312334</xdr:colOff>
      <xdr:row>33</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13</xdr:col>
      <xdr:colOff>245455</xdr:colOff>
      <xdr:row>17</xdr:row>
      <xdr:rowOff>156771</xdr:rowOff>
    </xdr:to>
    <xdr:pic>
      <xdr:nvPicPr>
        <xdr:cNvPr id="2" name="Picture 1">
          <a:extLst>
            <a:ext uri="{FF2B5EF4-FFF2-40B4-BE49-F238E27FC236}">
              <a16:creationId xmlns:a16="http://schemas.microsoft.com/office/drawing/2014/main" id="{D4744563-C748-4D50-A825-A403BA5A5439}"/>
            </a:ext>
          </a:extLst>
        </xdr:cNvPr>
        <xdr:cNvPicPr>
          <a:picLocks noChangeAspect="1"/>
        </xdr:cNvPicPr>
      </xdr:nvPicPr>
      <xdr:blipFill>
        <a:blip xmlns:r="http://schemas.openxmlformats.org/officeDocument/2006/relationships" r:embed="rId1"/>
        <a:stretch>
          <a:fillRect/>
        </a:stretch>
      </xdr:blipFill>
      <xdr:spPr>
        <a:xfrm>
          <a:off x="4230688" y="468313"/>
          <a:ext cx="4857143" cy="3133333"/>
        </a:xfrm>
        <a:prstGeom prst="rect">
          <a:avLst/>
        </a:prstGeom>
      </xdr:spPr>
    </xdr:pic>
    <xdr:clientData/>
  </xdr:twoCellAnchor>
  <xdr:twoCellAnchor editAs="oneCell">
    <xdr:from>
      <xdr:col>7</xdr:col>
      <xdr:colOff>0</xdr:colOff>
      <xdr:row>19</xdr:row>
      <xdr:rowOff>0</xdr:rowOff>
    </xdr:from>
    <xdr:to>
      <xdr:col>14</xdr:col>
      <xdr:colOff>247650</xdr:colOff>
      <xdr:row>32</xdr:row>
      <xdr:rowOff>12700</xdr:rowOff>
    </xdr:to>
    <xdr:pic>
      <xdr:nvPicPr>
        <xdr:cNvPr id="3" name="Picture 2">
          <a:extLst>
            <a:ext uri="{FF2B5EF4-FFF2-40B4-BE49-F238E27FC236}">
              <a16:creationId xmlns:a16="http://schemas.microsoft.com/office/drawing/2014/main" id="{A2935D1D-95DD-453A-B1C1-2B2EE4BB84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19700" y="3810000"/>
          <a:ext cx="4870450"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xdr:col>
      <xdr:colOff>501650</xdr:colOff>
      <xdr:row>10</xdr:row>
      <xdr:rowOff>177800</xdr:rowOff>
    </xdr:to>
    <xdr:pic>
      <xdr:nvPicPr>
        <xdr:cNvPr id="2" name="Picture 1">
          <a:extLst>
            <a:ext uri="{FF2B5EF4-FFF2-40B4-BE49-F238E27FC236}">
              <a16:creationId xmlns:a16="http://schemas.microsoft.com/office/drawing/2014/main" id="{1AE8BE26-E0BF-4B71-8271-8A8D4F927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0400"/>
          <a:ext cx="1822450" cy="155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3</xdr:row>
      <xdr:rowOff>158750</xdr:rowOff>
    </xdr:from>
    <xdr:to>
      <xdr:col>16</xdr:col>
      <xdr:colOff>590550</xdr:colOff>
      <xdr:row>24</xdr:row>
      <xdr:rowOff>158750</xdr:rowOff>
    </xdr:to>
    <xdr:pic>
      <xdr:nvPicPr>
        <xdr:cNvPr id="3" name="Picture 2">
          <a:extLst>
            <a:ext uri="{FF2B5EF4-FFF2-40B4-BE49-F238E27FC236}">
              <a16:creationId xmlns:a16="http://schemas.microsoft.com/office/drawing/2014/main" id="{AB8438D1-8C2A-44AD-B7C2-9391678DC8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06750" y="825500"/>
          <a:ext cx="7924800" cy="4167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266700</xdr:colOff>
      <xdr:row>0</xdr:row>
      <xdr:rowOff>104775</xdr:rowOff>
    </xdr:from>
    <xdr:to>
      <xdr:col>14</xdr:col>
      <xdr:colOff>644265</xdr:colOff>
      <xdr:row>1</xdr:row>
      <xdr:rowOff>230681</xdr:rowOff>
    </xdr:to>
    <xdr:pic>
      <xdr:nvPicPr>
        <xdr:cNvPr id="3" name="Picture 2">
          <a:extLst>
            <a:ext uri="{FF2B5EF4-FFF2-40B4-BE49-F238E27FC236}">
              <a16:creationId xmlns:a16="http://schemas.microsoft.com/office/drawing/2014/main" id="{49669342-1C1E-4419-9A70-05665BB5DFD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871" r="11313" b="22004"/>
        <a:stretch/>
      </xdr:blipFill>
      <xdr:spPr>
        <a:xfrm>
          <a:off x="11782425" y="104775"/>
          <a:ext cx="1215765" cy="39260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mekens, K.E.L. (Koen)" id="{ECB9B330-FD39-4FE8-9CE9-85668F18A003}" userId="S::koen.smekens@tno.nl::30c8a0ce-e77e-4648-9e5d-583b08550cd4" providerId="AD"/>
  <person displayName="Koirala, B.P. (Binod)" id="{B5880CDC-B971-4BCA-80D1-8A4DCBEC25CC}" userId="S::binod.koirala@tno.nl::21e4f56a-4ddc-454a-9915-f3ca4940cc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 dT="2020-06-08T13:37:59.01" personId="{ECB9B330-FD39-4FE8-9CE9-85668F18A003}" id="{7CA48CDB-AB98-4CE5-A6EB-4C328DEB52A9}">
    <text>please refrain from giving subjective judgements in the description (promising, disruptive, impressive, ...). factsheets should be technology neutral.
please enusre that this factsheet is clear on what is meant : H2 production or syngas production.
and how is the high T heat provided? 
what kind of improvements are envisaged?</text>
  </threadedComment>
  <threadedComment ref="D12" dT="2020-06-12T13:27:17.16" personId="{B5880CDC-B971-4BCA-80D1-8A4DCBEC25CC}" id="{59CEAE5F-BC25-494E-83F8-D132EA45A931}" parentId="{7CA48CDB-AB98-4CE5-A6EB-4C328DEB52A9}">
    <text>The requested changes are made in the text!</text>
  </threadedComment>
  <threadedComment ref="D46" dT="2020-06-08T13:43:31.67" personId="{ECB9B330-FD39-4FE8-9CE9-85668F18A003}" id="{980F5AC1-E979-4688-BF59-C3BAB795C845}">
    <text>is there any background on this learning and is the learning in line with the progress ratio mentioned above?
and are any cost included for e.g. pressurising the H2 (or cleaning the syngas) - see remark above)?
variable costs should exclude electricity costs.</text>
  </threadedComment>
  <threadedComment ref="D46" dT="2020-06-12T13:48:46.72" personId="{B5880CDC-B971-4BCA-80D1-8A4DCBEC25CC}" id="{E2E59137-F1BB-438F-A3A1-B4A47B558763}" parentId="{980F5AC1-E979-4688-BF59-C3BAB795C845}">
    <text>I have removed 72 % progress ratio, as I am unable to trace back the source again. Background reference to the technological learning is provided.</text>
  </threadedComment>
  <threadedComment ref="D46" dT="2020-06-12T13:50:44.29" personId="{B5880CDC-B971-4BCA-80D1-8A4DCBEC25CC}" id="{9AFE6E8A-3021-4384-B759-1C27B44DFBF4}" parentId="{980F5AC1-E979-4688-BF59-C3BAB795C845}">
    <text>The cost does not included for e.g. pressurising the H2 (or cleaning the syngas ( not the scope of this factsheet)</text>
  </threadedComment>
  <threadedComment ref="D58" dT="2020-06-08T13:47:32.32" personId="{ECB9B330-FD39-4FE8-9CE9-85668F18A003}" id="{FBB95984-60F2-48C3-8070-51C3C4A8A7FB}">
    <text>please explain how exothermal heat coupling can increase electric efficiency.
no main value to be given? not even as average of the sources mentioned?
and what is the required high T input?
if H2 is the output then H2 should be mentioned with -1 as value. and make sure all values are in the same units: PJ or MWh, but no mix</text>
  </threadedComment>
  <threadedComment ref="D58" dT="2020-06-12T13:44:15.65" personId="{B5880CDC-B971-4BCA-80D1-8A4DCBEC25CC}" id="{860D4E3B-E6AF-4334-9EDD-3E4893B82FA6}" parentId="{FBB95984-60F2-48C3-8070-51C3C4A8A7FB}">
    <text>Done!</text>
  </threadedComment>
  <threadedComment ref="D78" dT="2020-06-08T13:51:51.50" personId="{ECB9B330-FD39-4FE8-9CE9-85668F18A003}" id="{48551F47-7F73-45F9-998E-DA59B0EDCB22}">
    <text>only if CO2 is emitted not coming from fuels use, it should be mentioned here. 
CO2 from electricty is very much depending on the mix and should not be reported. this is mostly calculated inside the energy system models for which this factsheet delivers input data.</text>
  </threadedComment>
  <threadedComment ref="D78" dT="2020-06-12T13:45:54.04" personId="{B5880CDC-B971-4BCA-80D1-8A4DCBEC25CC}" id="{F88370B4-B65E-41DE-9F66-ADFC9E3123AE}" parentId="{48551F47-7F73-45F9-998E-DA59B0EDCB22}">
    <text>Removed as suggested!</text>
  </threadedComment>
</ThreadedComments>
</file>

<file path=xl/threadedComments/threadedComment2.xml><?xml version="1.0" encoding="utf-8"?>
<ThreadedComments xmlns="http://schemas.microsoft.com/office/spreadsheetml/2018/threadedcomments" xmlns:x="http://schemas.openxmlformats.org/spreadsheetml/2006/main">
  <threadedComment ref="D12" dT="2020-06-08T13:37:59.01" personId="{ECB9B330-FD39-4FE8-9CE9-85668F18A003}" id="{263C8BCC-4CD6-484A-9BA6-F9243B0F95E0}">
    <text>please refrain from giving subjective judgements in the description (promising, disruptive, impressive, ...). factsheets should be technology neutral.
please enusre that this factsheet is clear on what is meant : H2 production or syngas production.
and how is the high T heat provided? 
what kind of improvements are envisaged?</text>
  </threadedComment>
  <threadedComment ref="D12" dT="2020-06-12T13:27:17.16" personId="{B5880CDC-B971-4BCA-80D1-8A4DCBEC25CC}" id="{F17720D7-6928-4EE3-9271-75496D66EB9F}" parentId="{263C8BCC-4CD6-484A-9BA6-F9243B0F95E0}">
    <text>The requested changes are made in the text!</text>
  </threadedComment>
  <threadedComment ref="D46" dT="2020-06-08T13:43:31.67" personId="{ECB9B330-FD39-4FE8-9CE9-85668F18A003}" id="{DA6BD342-A1B5-4CD8-B0D3-B55E82FDC717}">
    <text>is there any background on this learning and is the learning in line with the progress ratio mentioned above?
and are any cost included for e.g. pressurising the H2 (or cleaning the syngas) - see remark above)?
variable costs should exclude electricity costs.</text>
  </threadedComment>
  <threadedComment ref="D46" dT="2020-06-12T13:48:46.72" personId="{B5880CDC-B971-4BCA-80D1-8A4DCBEC25CC}" id="{FF5965CF-1C69-4817-A933-883964A6963B}" parentId="{DA6BD342-A1B5-4CD8-B0D3-B55E82FDC717}">
    <text>I have removed 72 % progress ratio, as I am unable to trace back the source again. Background reference to the technological learning is provided.</text>
  </threadedComment>
  <threadedComment ref="D46" dT="2020-06-12T13:50:44.29" personId="{B5880CDC-B971-4BCA-80D1-8A4DCBEC25CC}" id="{032A9379-E4D9-44CF-A559-0F0BDA2DD21B}" parentId="{DA6BD342-A1B5-4CD8-B0D3-B55E82FDC717}">
    <text>The cost does not included for e.g. pressurising the H2 (or cleaning the syngas ( not the scope of this factsheet)</text>
  </threadedComment>
  <threadedComment ref="D58" dT="2020-06-08T13:47:32.32" personId="{ECB9B330-FD39-4FE8-9CE9-85668F18A003}" id="{9A671EBA-5CFB-4D94-B1B0-41C51F7E6C54}">
    <text>please explain how exothermal heat coupling can increase electric efficiency.
no main value to be given? not even as average of the sources mentioned?
and what is the required high T input?
if H2 is the output then H2 should be mentioned with -1 as value. and make sure all values are in the same units: PJ or MWh, but no mix</text>
  </threadedComment>
  <threadedComment ref="D58" dT="2020-06-12T13:44:15.65" personId="{B5880CDC-B971-4BCA-80D1-8A4DCBEC25CC}" id="{8C990DA1-F57A-4A69-8B54-2F1D21101071}" parentId="{9A671EBA-5CFB-4D94-B1B0-41C51F7E6C54}">
    <text>Done!</text>
  </threadedComment>
  <threadedComment ref="D78" dT="2020-06-08T13:51:51.50" personId="{ECB9B330-FD39-4FE8-9CE9-85668F18A003}" id="{2CB02883-210F-4464-AA10-CFC6B3003951}">
    <text>only if CO2 is emitted not coming from fuels use, it should be mentioned here. 
CO2 from electricty is very much depending on the mix and should not be reported. this is mostly calculated inside the energy system models for which this factsheet delivers input data.</text>
  </threadedComment>
  <threadedComment ref="D78" dT="2020-06-12T13:45:54.04" personId="{B5880CDC-B971-4BCA-80D1-8A4DCBEC25CC}" id="{6964BBD2-9697-4367-8274-3BAF9EF2B9AB}" parentId="{2CB02883-210F-4464-AA10-CFC6B3003951}">
    <text>Removed as suggested!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52"/>
  <sheetViews>
    <sheetView topLeftCell="A31" zoomScale="80" zoomScaleNormal="80" workbookViewId="0">
      <selection activeCell="D11" sqref="F11"/>
    </sheetView>
  </sheetViews>
  <sheetFormatPr defaultColWidth="11" defaultRowHeight="15.75" x14ac:dyDescent="0.25"/>
  <cols>
    <col min="1" max="1" width="11" style="2"/>
    <col min="2" max="2" width="23.875" style="2" customWidth="1"/>
    <col min="3" max="3" width="6.625" style="2" customWidth="1"/>
    <col min="4" max="4" width="79.125" style="2" customWidth="1"/>
    <col min="5" max="5" width="5.625" style="2" customWidth="1"/>
    <col min="6" max="6" width="94.875" style="2" customWidth="1"/>
    <col min="7" max="20" width="11" style="2"/>
    <col min="21" max="21" width="10.875" style="2" customWidth="1"/>
    <col min="22" max="16384" width="11" style="2"/>
  </cols>
  <sheetData>
    <row r="1" spans="1:6" ht="21" x14ac:dyDescent="0.35">
      <c r="A1" s="4" t="s">
        <v>0</v>
      </c>
    </row>
    <row r="3" spans="1:6" ht="15.75" customHeight="1" x14ac:dyDescent="0.25">
      <c r="A3" s="8" t="s">
        <v>1</v>
      </c>
      <c r="B3" s="61" t="s">
        <v>2</v>
      </c>
    </row>
    <row r="4" spans="1:6" ht="15.75" customHeight="1" x14ac:dyDescent="0.25">
      <c r="A4" s="8" t="s">
        <v>1</v>
      </c>
      <c r="B4" s="61" t="s">
        <v>3</v>
      </c>
    </row>
    <row r="5" spans="1:6" ht="15.75" customHeight="1" x14ac:dyDescent="0.25">
      <c r="A5" s="8" t="s">
        <v>1</v>
      </c>
      <c r="B5" s="61" t="s">
        <v>4</v>
      </c>
      <c r="E5" s="9"/>
      <c r="F5" s="44"/>
    </row>
    <row r="6" spans="1:6" ht="15.75" customHeight="1" x14ac:dyDescent="0.3">
      <c r="A6" s="8" t="s">
        <v>1</v>
      </c>
      <c r="B6" s="61" t="s">
        <v>5</v>
      </c>
      <c r="C6" s="5"/>
      <c r="E6" s="9"/>
      <c r="F6" s="9"/>
    </row>
    <row r="7" spans="1:6" ht="15.75" customHeight="1" x14ac:dyDescent="0.3">
      <c r="A7" s="8" t="s">
        <v>1</v>
      </c>
      <c r="B7" s="61" t="s">
        <v>6</v>
      </c>
      <c r="C7" s="5"/>
      <c r="E7" s="9"/>
      <c r="F7" s="9"/>
    </row>
    <row r="8" spans="1:6" ht="15.75" customHeight="1" x14ac:dyDescent="0.3">
      <c r="A8" s="8" t="s">
        <v>1</v>
      </c>
      <c r="B8" s="61" t="s">
        <v>7</v>
      </c>
      <c r="C8" s="5"/>
      <c r="E8" s="9"/>
      <c r="F8" s="9"/>
    </row>
    <row r="9" spans="1:6" ht="15.75" customHeight="1" x14ac:dyDescent="0.3">
      <c r="A9" s="8"/>
      <c r="B9" s="138"/>
      <c r="C9" s="5"/>
      <c r="E9" s="9"/>
      <c r="F9" s="9"/>
    </row>
    <row r="10" spans="1:6" ht="15.75" customHeight="1" x14ac:dyDescent="0.3">
      <c r="A10" s="139" t="s">
        <v>8</v>
      </c>
      <c r="B10" s="61" t="s">
        <v>9</v>
      </c>
      <c r="C10" s="5"/>
      <c r="E10" s="9"/>
      <c r="F10" s="9"/>
    </row>
    <row r="11" spans="1:6" ht="15.75" customHeight="1" x14ac:dyDescent="0.3">
      <c r="A11" s="139" t="s">
        <v>8</v>
      </c>
      <c r="B11" s="61" t="s">
        <v>10</v>
      </c>
      <c r="C11" s="5"/>
    </row>
    <row r="12" spans="1:6" ht="15.75" customHeight="1" x14ac:dyDescent="0.3">
      <c r="A12" s="139" t="s">
        <v>8</v>
      </c>
      <c r="B12" s="61" t="s">
        <v>11</v>
      </c>
      <c r="C12" s="5"/>
    </row>
    <row r="13" spans="1:6" ht="15.75" customHeight="1" x14ac:dyDescent="0.3">
      <c r="A13" s="139" t="s">
        <v>8</v>
      </c>
      <c r="B13" s="61" t="s">
        <v>12</v>
      </c>
      <c r="C13" s="5"/>
    </row>
    <row r="14" spans="1:6" ht="15.75" customHeight="1" x14ac:dyDescent="0.3">
      <c r="A14" s="139" t="s">
        <v>8</v>
      </c>
      <c r="B14" s="61" t="s">
        <v>13</v>
      </c>
      <c r="C14" s="5"/>
    </row>
    <row r="15" spans="1:6" ht="15.75" customHeight="1" x14ac:dyDescent="0.3">
      <c r="A15" s="139" t="s">
        <v>8</v>
      </c>
      <c r="B15" s="61" t="s">
        <v>14</v>
      </c>
      <c r="C15" s="5"/>
    </row>
    <row r="16" spans="1:6" ht="21" x14ac:dyDescent="0.35">
      <c r="A16" s="4"/>
      <c r="B16" s="3"/>
      <c r="C16" s="3"/>
    </row>
    <row r="17" spans="1:16" ht="18.75" x14ac:dyDescent="0.3">
      <c r="B17" s="62" t="s">
        <v>15</v>
      </c>
      <c r="C17" s="213" t="s">
        <v>16</v>
      </c>
      <c r="D17" s="214"/>
      <c r="E17" s="213" t="s">
        <v>17</v>
      </c>
      <c r="F17" s="215"/>
    </row>
    <row r="18" spans="1:16" ht="15.75" customHeight="1" x14ac:dyDescent="0.25">
      <c r="A18" s="9"/>
      <c r="B18" s="220" t="s">
        <v>18</v>
      </c>
      <c r="C18" s="41" t="s">
        <v>1</v>
      </c>
      <c r="D18" s="42" t="s">
        <v>19</v>
      </c>
      <c r="E18" s="27" t="s">
        <v>1</v>
      </c>
      <c r="F18" s="30" t="s">
        <v>20</v>
      </c>
      <c r="G18" s="9"/>
      <c r="H18" s="9"/>
      <c r="I18" s="9"/>
      <c r="J18" s="9"/>
      <c r="K18" s="9"/>
      <c r="L18" s="9"/>
      <c r="M18" s="9"/>
      <c r="N18" s="9"/>
      <c r="O18" s="9"/>
      <c r="P18" s="9"/>
    </row>
    <row r="19" spans="1:16" ht="15.75" customHeight="1" x14ac:dyDescent="0.25">
      <c r="A19" s="9"/>
      <c r="B19" s="221"/>
      <c r="C19" s="51"/>
      <c r="D19" s="35"/>
      <c r="E19" s="52" t="s">
        <v>1</v>
      </c>
      <c r="F19" s="58" t="s">
        <v>21</v>
      </c>
      <c r="G19" s="9"/>
      <c r="H19" s="9"/>
      <c r="I19" s="9"/>
      <c r="J19" s="9"/>
      <c r="K19" s="9"/>
      <c r="L19" s="9"/>
      <c r="M19" s="9"/>
      <c r="N19" s="9"/>
      <c r="O19" s="9"/>
      <c r="P19" s="9"/>
    </row>
    <row r="20" spans="1:16" ht="15.75" customHeight="1" x14ac:dyDescent="0.25">
      <c r="A20" s="9"/>
      <c r="B20" s="26" t="s">
        <v>22</v>
      </c>
      <c r="C20" s="15" t="s">
        <v>1</v>
      </c>
      <c r="D20" s="45" t="s">
        <v>23</v>
      </c>
      <c r="E20" s="94"/>
      <c r="F20" s="91"/>
      <c r="G20" s="9"/>
      <c r="H20" s="9"/>
      <c r="I20" s="9"/>
      <c r="J20" s="9"/>
      <c r="K20" s="9"/>
      <c r="L20" s="9"/>
      <c r="M20" s="9"/>
      <c r="N20" s="9"/>
      <c r="O20" s="9"/>
      <c r="P20" s="9"/>
    </row>
    <row r="21" spans="1:16" ht="31.5" x14ac:dyDescent="0.25">
      <c r="A21" s="9"/>
      <c r="B21" s="191" t="s">
        <v>24</v>
      </c>
      <c r="C21" s="41" t="s">
        <v>1</v>
      </c>
      <c r="D21" s="49" t="s">
        <v>25</v>
      </c>
      <c r="E21" s="39" t="s">
        <v>1</v>
      </c>
      <c r="F21" s="95" t="s">
        <v>26</v>
      </c>
      <c r="G21" s="9"/>
      <c r="H21" s="9"/>
      <c r="I21" s="9"/>
      <c r="J21" s="9"/>
      <c r="K21" s="9"/>
      <c r="L21" s="9"/>
      <c r="M21" s="9"/>
      <c r="N21" s="9"/>
      <c r="O21" s="9"/>
      <c r="P21" s="9"/>
    </row>
    <row r="22" spans="1:16" ht="15.75" customHeight="1" x14ac:dyDescent="0.25">
      <c r="A22" s="9"/>
      <c r="B22" s="189" t="s">
        <v>27</v>
      </c>
      <c r="C22" s="41" t="s">
        <v>1</v>
      </c>
      <c r="D22" s="46" t="s">
        <v>28</v>
      </c>
      <c r="E22" s="41" t="s">
        <v>1</v>
      </c>
      <c r="F22" s="23" t="s">
        <v>29</v>
      </c>
      <c r="G22" s="9"/>
      <c r="H22" s="9"/>
      <c r="I22" s="9"/>
      <c r="J22" s="9"/>
      <c r="K22" s="9"/>
      <c r="L22" s="9"/>
      <c r="M22" s="9"/>
      <c r="N22" s="9"/>
      <c r="O22" s="9"/>
      <c r="P22" s="9"/>
    </row>
    <row r="23" spans="1:16" ht="15.75" customHeight="1" x14ac:dyDescent="0.25">
      <c r="A23" s="9"/>
      <c r="B23" s="222" t="s">
        <v>30</v>
      </c>
      <c r="C23" s="15" t="s">
        <v>1</v>
      </c>
      <c r="D23" s="46" t="s">
        <v>31</v>
      </c>
      <c r="E23" s="41" t="s">
        <v>1</v>
      </c>
      <c r="F23" s="23" t="s">
        <v>32</v>
      </c>
      <c r="G23" s="9"/>
      <c r="H23" s="9"/>
      <c r="I23" s="9"/>
      <c r="J23" s="9"/>
      <c r="K23" s="9"/>
      <c r="L23" s="9"/>
      <c r="M23" s="9"/>
      <c r="N23" s="9"/>
      <c r="O23" s="9"/>
      <c r="P23" s="9"/>
    </row>
    <row r="24" spans="1:16" ht="15.75" customHeight="1" x14ac:dyDescent="0.25">
      <c r="A24" s="9"/>
      <c r="B24" s="223"/>
      <c r="C24" s="16"/>
      <c r="D24" s="47"/>
      <c r="E24" s="50"/>
      <c r="F24" s="33"/>
      <c r="G24" s="9"/>
      <c r="H24" s="9"/>
      <c r="I24" s="9"/>
      <c r="J24" s="9"/>
      <c r="K24" s="9"/>
      <c r="L24" s="9"/>
      <c r="M24" s="9"/>
      <c r="N24" s="9"/>
      <c r="O24" s="9"/>
      <c r="P24" s="9"/>
    </row>
    <row r="25" spans="1:16" ht="15.75" customHeight="1" x14ac:dyDescent="0.25">
      <c r="A25" s="9"/>
      <c r="B25" s="223"/>
      <c r="C25" s="25"/>
      <c r="D25" s="48" t="s">
        <v>33</v>
      </c>
      <c r="E25" s="50"/>
      <c r="F25" s="33"/>
      <c r="G25" s="9"/>
      <c r="H25" s="9"/>
      <c r="I25" s="9"/>
      <c r="J25" s="9"/>
      <c r="K25" s="9"/>
      <c r="L25" s="9"/>
      <c r="M25" s="9"/>
      <c r="N25" s="9"/>
      <c r="O25" s="9"/>
      <c r="P25" s="9"/>
    </row>
    <row r="26" spans="1:16" ht="15.75" customHeight="1" x14ac:dyDescent="0.25">
      <c r="A26" s="9"/>
      <c r="B26" s="223"/>
      <c r="C26" s="25" t="s">
        <v>34</v>
      </c>
      <c r="D26" s="47" t="s">
        <v>35</v>
      </c>
      <c r="E26" s="50"/>
      <c r="F26" s="33"/>
      <c r="G26" s="9"/>
      <c r="H26" s="9"/>
      <c r="I26" s="9"/>
      <c r="J26" s="9"/>
      <c r="K26" s="9"/>
      <c r="L26" s="9"/>
      <c r="M26" s="9"/>
      <c r="N26" s="9"/>
      <c r="O26" s="9"/>
      <c r="P26" s="9"/>
    </row>
    <row r="27" spans="1:16" ht="15.75" customHeight="1" x14ac:dyDescent="0.25">
      <c r="A27" s="9"/>
      <c r="B27" s="223"/>
      <c r="C27" s="25" t="s">
        <v>36</v>
      </c>
      <c r="D27" s="47" t="s">
        <v>37</v>
      </c>
      <c r="E27" s="50"/>
      <c r="F27" s="33"/>
      <c r="G27" s="9"/>
      <c r="H27" s="9"/>
      <c r="I27" s="9"/>
      <c r="J27" s="9"/>
      <c r="K27" s="9"/>
      <c r="L27" s="9"/>
      <c r="M27" s="9"/>
      <c r="N27" s="9"/>
      <c r="O27" s="9"/>
      <c r="P27" s="9"/>
    </row>
    <row r="28" spans="1:16" ht="15.75" customHeight="1" x14ac:dyDescent="0.25">
      <c r="A28" s="9"/>
      <c r="B28" s="223"/>
      <c r="C28" s="25" t="s">
        <v>38</v>
      </c>
      <c r="D28" s="47" t="s">
        <v>39</v>
      </c>
      <c r="E28" s="50"/>
      <c r="F28" s="33"/>
      <c r="G28" s="9"/>
      <c r="H28" s="9"/>
      <c r="I28" s="9"/>
      <c r="J28" s="9"/>
      <c r="K28" s="9"/>
      <c r="L28" s="9"/>
      <c r="M28" s="9"/>
      <c r="N28" s="9"/>
      <c r="O28" s="9"/>
      <c r="P28" s="9"/>
    </row>
    <row r="29" spans="1:16" ht="15.75" customHeight="1" x14ac:dyDescent="0.25">
      <c r="A29" s="9"/>
      <c r="B29" s="223"/>
      <c r="C29" s="25" t="s">
        <v>40</v>
      </c>
      <c r="D29" s="47" t="s">
        <v>41</v>
      </c>
      <c r="E29" s="50"/>
      <c r="F29" s="33"/>
      <c r="G29" s="9"/>
      <c r="H29" s="9"/>
      <c r="I29" s="9"/>
      <c r="J29" s="9"/>
      <c r="K29" s="9"/>
      <c r="L29" s="9"/>
      <c r="M29" s="9"/>
      <c r="N29" s="9"/>
      <c r="O29" s="9"/>
      <c r="P29" s="9"/>
    </row>
    <row r="30" spans="1:16" ht="15.75" customHeight="1" x14ac:dyDescent="0.25">
      <c r="A30" s="9"/>
      <c r="B30" s="223"/>
      <c r="C30" s="25" t="s">
        <v>42</v>
      </c>
      <c r="D30" s="47" t="s">
        <v>43</v>
      </c>
      <c r="E30" s="50"/>
      <c r="F30" s="33"/>
      <c r="G30" s="9"/>
      <c r="H30" s="9"/>
      <c r="I30" s="9"/>
      <c r="J30" s="9"/>
      <c r="K30" s="9"/>
      <c r="L30" s="9"/>
      <c r="M30" s="9"/>
      <c r="N30" s="9"/>
      <c r="O30" s="9"/>
      <c r="P30" s="9"/>
    </row>
    <row r="31" spans="1:16" ht="15.75" customHeight="1" x14ac:dyDescent="0.25">
      <c r="A31" s="9"/>
      <c r="B31" s="223"/>
      <c r="C31" s="25" t="s">
        <v>44</v>
      </c>
      <c r="D31" s="47" t="s">
        <v>45</v>
      </c>
      <c r="E31" s="50"/>
      <c r="F31" s="33"/>
      <c r="G31" s="9"/>
      <c r="H31" s="9"/>
      <c r="I31" s="9"/>
      <c r="J31" s="9"/>
      <c r="K31" s="9"/>
      <c r="L31" s="9"/>
      <c r="M31" s="9"/>
      <c r="N31" s="9"/>
      <c r="O31" s="9"/>
      <c r="P31" s="9"/>
    </row>
    <row r="32" spans="1:16" ht="15.75" customHeight="1" x14ac:dyDescent="0.25">
      <c r="A32" s="9"/>
      <c r="B32" s="223"/>
      <c r="C32" s="25" t="s">
        <v>46</v>
      </c>
      <c r="D32" s="47" t="s">
        <v>47</v>
      </c>
      <c r="E32" s="50"/>
      <c r="F32" s="33"/>
      <c r="G32" s="9"/>
      <c r="H32" s="9"/>
      <c r="I32" s="9"/>
      <c r="J32" s="9"/>
      <c r="K32" s="9"/>
      <c r="L32" s="9"/>
      <c r="M32" s="9"/>
      <c r="N32" s="9"/>
      <c r="O32" s="9"/>
      <c r="P32" s="9"/>
    </row>
    <row r="33" spans="1:16" ht="15.75" customHeight="1" x14ac:dyDescent="0.25">
      <c r="A33" s="9"/>
      <c r="B33" s="223"/>
      <c r="C33" s="25" t="s">
        <v>48</v>
      </c>
      <c r="D33" s="47" t="s">
        <v>49</v>
      </c>
      <c r="E33" s="50"/>
      <c r="F33" s="33"/>
      <c r="G33" s="9"/>
      <c r="H33" s="9"/>
      <c r="I33" s="9"/>
      <c r="J33" s="9"/>
      <c r="K33" s="9"/>
      <c r="L33" s="9"/>
      <c r="M33" s="9"/>
      <c r="N33" s="9"/>
      <c r="O33" s="9"/>
      <c r="P33" s="9"/>
    </row>
    <row r="34" spans="1:16" ht="15.75" customHeight="1" x14ac:dyDescent="0.25">
      <c r="A34" s="9"/>
      <c r="B34" s="223"/>
      <c r="C34" s="25" t="s">
        <v>50</v>
      </c>
      <c r="D34" s="47" t="s">
        <v>51</v>
      </c>
      <c r="E34" s="51"/>
      <c r="F34" s="35"/>
      <c r="G34" s="9"/>
      <c r="H34" s="9"/>
      <c r="I34" s="9"/>
      <c r="J34" s="9"/>
      <c r="K34" s="9"/>
      <c r="L34" s="9"/>
      <c r="M34" s="9"/>
      <c r="N34" s="9"/>
      <c r="O34" s="9"/>
      <c r="P34" s="9"/>
    </row>
    <row r="35" spans="1:16" ht="18.75" x14ac:dyDescent="0.25">
      <c r="A35" s="9"/>
      <c r="B35" s="209" t="s">
        <v>52</v>
      </c>
      <c r="C35" s="210"/>
      <c r="D35" s="210"/>
      <c r="E35" s="210"/>
      <c r="F35" s="216"/>
      <c r="G35" s="11"/>
      <c r="H35" s="11"/>
      <c r="I35" s="11"/>
      <c r="J35" s="11"/>
      <c r="K35" s="11"/>
      <c r="L35" s="11"/>
      <c r="M35" s="11"/>
      <c r="N35" s="11"/>
      <c r="O35" s="11"/>
      <c r="P35" s="11"/>
    </row>
    <row r="36" spans="1:16" ht="31.5" x14ac:dyDescent="0.25">
      <c r="A36" s="9"/>
      <c r="B36" s="224" t="s">
        <v>53</v>
      </c>
      <c r="C36" s="41" t="s">
        <v>1</v>
      </c>
      <c r="D36" s="42" t="s">
        <v>54</v>
      </c>
      <c r="E36" s="41" t="s">
        <v>1</v>
      </c>
      <c r="F36" s="23" t="s">
        <v>55</v>
      </c>
      <c r="G36" s="9"/>
      <c r="H36" s="9"/>
      <c r="I36" s="9"/>
      <c r="J36" s="9"/>
      <c r="K36" s="9"/>
      <c r="L36" s="9"/>
      <c r="M36" s="9"/>
      <c r="N36" s="9"/>
      <c r="O36" s="9"/>
      <c r="P36" s="9"/>
    </row>
    <row r="37" spans="1:16" ht="33.75" customHeight="1" x14ac:dyDescent="0.25">
      <c r="A37" s="9"/>
      <c r="B37" s="225"/>
      <c r="C37" s="52"/>
      <c r="D37" s="96"/>
      <c r="E37" s="27" t="s">
        <v>1</v>
      </c>
      <c r="F37" s="24" t="s">
        <v>56</v>
      </c>
      <c r="G37" s="9"/>
      <c r="H37" s="9"/>
      <c r="I37" s="9"/>
      <c r="J37" s="9"/>
      <c r="K37" s="9"/>
      <c r="L37" s="9"/>
      <c r="M37" s="9"/>
      <c r="N37" s="9"/>
      <c r="O37" s="9"/>
      <c r="P37" s="9"/>
    </row>
    <row r="38" spans="1:16" x14ac:dyDescent="0.25">
      <c r="A38" s="9"/>
      <c r="B38" s="226" t="s">
        <v>57</v>
      </c>
      <c r="C38" s="41" t="s">
        <v>1</v>
      </c>
      <c r="D38" s="49" t="s">
        <v>58</v>
      </c>
      <c r="E38" s="41" t="s">
        <v>1</v>
      </c>
      <c r="F38" s="12" t="s">
        <v>59</v>
      </c>
      <c r="G38" s="9"/>
      <c r="H38" s="9"/>
      <c r="I38" s="9"/>
      <c r="J38" s="9"/>
      <c r="K38" s="9"/>
      <c r="L38" s="9"/>
      <c r="M38" s="9"/>
      <c r="N38" s="9"/>
      <c r="O38" s="9"/>
      <c r="P38" s="9"/>
    </row>
    <row r="39" spans="1:16" ht="31.5" x14ac:dyDescent="0.25">
      <c r="A39" s="9"/>
      <c r="B39" s="227"/>
      <c r="C39" s="16"/>
      <c r="D39" s="111"/>
      <c r="E39" s="27" t="s">
        <v>1</v>
      </c>
      <c r="F39" s="13" t="s">
        <v>60</v>
      </c>
      <c r="G39" s="9"/>
      <c r="H39" s="9"/>
      <c r="I39" s="9"/>
      <c r="J39" s="9"/>
      <c r="K39" s="9"/>
      <c r="L39" s="9"/>
      <c r="M39" s="9"/>
      <c r="N39" s="9"/>
      <c r="O39" s="9"/>
      <c r="P39" s="9"/>
    </row>
    <row r="40" spans="1:16" x14ac:dyDescent="0.25">
      <c r="A40" s="9"/>
      <c r="B40" s="187"/>
      <c r="C40" s="16"/>
      <c r="D40" s="111"/>
      <c r="E40" s="17" t="s">
        <v>1</v>
      </c>
      <c r="F40" s="14" t="s">
        <v>61</v>
      </c>
      <c r="G40" s="9"/>
      <c r="H40" s="9"/>
      <c r="I40" s="9"/>
      <c r="J40" s="9"/>
      <c r="K40" s="9"/>
      <c r="L40" s="9"/>
      <c r="M40" s="9"/>
      <c r="N40" s="9"/>
      <c r="O40" s="9"/>
      <c r="P40" s="9"/>
    </row>
    <row r="41" spans="1:16" ht="31.5" x14ac:dyDescent="0.25">
      <c r="A41" s="9"/>
      <c r="B41" s="186" t="s">
        <v>62</v>
      </c>
      <c r="C41" s="41" t="s">
        <v>1</v>
      </c>
      <c r="D41" s="42" t="s">
        <v>63</v>
      </c>
      <c r="E41" s="27" t="s">
        <v>1</v>
      </c>
      <c r="F41" s="13" t="s">
        <v>64</v>
      </c>
      <c r="G41" s="9"/>
      <c r="H41" s="9"/>
      <c r="I41" s="9"/>
      <c r="J41" s="9"/>
      <c r="K41" s="9"/>
      <c r="L41" s="9"/>
      <c r="M41" s="9"/>
      <c r="N41" s="9"/>
      <c r="O41" s="9"/>
      <c r="P41" s="9"/>
    </row>
    <row r="42" spans="1:16" x14ac:dyDescent="0.25">
      <c r="A42" s="9"/>
      <c r="B42" s="187"/>
      <c r="C42" s="52"/>
      <c r="D42" s="56"/>
      <c r="E42" s="17" t="s">
        <v>1</v>
      </c>
      <c r="F42" s="14" t="s">
        <v>65</v>
      </c>
      <c r="G42" s="9"/>
      <c r="H42" s="9"/>
      <c r="I42" s="9"/>
      <c r="J42" s="9"/>
      <c r="K42" s="9"/>
      <c r="L42" s="9"/>
      <c r="M42" s="9"/>
      <c r="N42" s="9"/>
      <c r="O42" s="9"/>
      <c r="P42" s="9"/>
    </row>
    <row r="43" spans="1:16" ht="15.75" customHeight="1" x14ac:dyDescent="0.25">
      <c r="A43" s="9"/>
      <c r="B43" s="226" t="s">
        <v>66</v>
      </c>
      <c r="C43" s="16" t="s">
        <v>1</v>
      </c>
      <c r="D43" s="44" t="s">
        <v>67</v>
      </c>
      <c r="E43" s="16" t="s">
        <v>1</v>
      </c>
      <c r="F43" s="100" t="s">
        <v>68</v>
      </c>
      <c r="G43" s="9"/>
      <c r="H43" s="9"/>
      <c r="I43" s="9"/>
      <c r="J43" s="9"/>
      <c r="K43" s="9"/>
      <c r="L43" s="9"/>
      <c r="M43" s="9"/>
      <c r="N43" s="9"/>
      <c r="O43" s="9"/>
      <c r="P43" s="9"/>
    </row>
    <row r="44" spans="1:16" ht="31.5" x14ac:dyDescent="0.25">
      <c r="A44" s="9"/>
      <c r="B44" s="227"/>
      <c r="C44" s="27" t="s">
        <v>1</v>
      </c>
      <c r="D44" s="93" t="s">
        <v>69</v>
      </c>
      <c r="E44" s="27" t="s">
        <v>1</v>
      </c>
      <c r="F44" s="13" t="s">
        <v>70</v>
      </c>
      <c r="G44" s="9"/>
      <c r="H44" s="9"/>
      <c r="I44" s="9"/>
      <c r="J44" s="9"/>
      <c r="K44" s="9"/>
      <c r="L44" s="9"/>
      <c r="M44" s="9"/>
      <c r="N44" s="9"/>
      <c r="O44" s="9"/>
      <c r="P44" s="9"/>
    </row>
    <row r="45" spans="1:16" ht="34.5" customHeight="1" x14ac:dyDescent="0.25">
      <c r="A45" s="9"/>
      <c r="B45" s="26" t="s">
        <v>71</v>
      </c>
      <c r="C45" s="39" t="s">
        <v>1</v>
      </c>
      <c r="D45" s="92" t="s">
        <v>72</v>
      </c>
      <c r="E45" s="39" t="s">
        <v>1</v>
      </c>
      <c r="F45" s="91" t="s">
        <v>73</v>
      </c>
      <c r="G45" s="9"/>
      <c r="H45" s="9"/>
      <c r="I45" s="9"/>
      <c r="J45" s="9"/>
      <c r="K45" s="9"/>
      <c r="L45" s="9"/>
      <c r="M45" s="9"/>
      <c r="N45" s="9"/>
      <c r="O45" s="9"/>
      <c r="P45" s="9"/>
    </row>
    <row r="46" spans="1:16" ht="31.5" x14ac:dyDescent="0.25">
      <c r="A46" s="9"/>
      <c r="B46" s="55" t="s">
        <v>74</v>
      </c>
      <c r="C46" s="41" t="s">
        <v>1</v>
      </c>
      <c r="D46" s="49" t="s">
        <v>75</v>
      </c>
      <c r="E46" s="128"/>
      <c r="F46" s="129"/>
      <c r="G46" s="9"/>
      <c r="H46" s="9"/>
      <c r="I46" s="9"/>
      <c r="J46" s="9"/>
      <c r="K46" s="9"/>
      <c r="L46" s="9"/>
      <c r="M46" s="9"/>
      <c r="N46" s="9"/>
      <c r="O46" s="9"/>
      <c r="P46" s="9"/>
    </row>
    <row r="47" spans="1:16" x14ac:dyDescent="0.25">
      <c r="A47" s="9"/>
      <c r="B47" s="130" t="s">
        <v>76</v>
      </c>
      <c r="C47" s="15" t="s">
        <v>1</v>
      </c>
      <c r="D47" s="49" t="s">
        <v>77</v>
      </c>
      <c r="E47" s="41" t="s">
        <v>1</v>
      </c>
      <c r="F47" s="12" t="s">
        <v>78</v>
      </c>
      <c r="G47" s="9"/>
      <c r="H47" s="9"/>
      <c r="I47" s="9"/>
      <c r="K47" s="9"/>
      <c r="L47" s="9"/>
      <c r="M47" s="9"/>
      <c r="N47" s="9"/>
      <c r="O47" s="9"/>
      <c r="P47" s="9"/>
    </row>
    <row r="48" spans="1:16" x14ac:dyDescent="0.25">
      <c r="A48" s="9"/>
      <c r="B48" s="220" t="s">
        <v>79</v>
      </c>
      <c r="C48" s="41" t="s">
        <v>1</v>
      </c>
      <c r="D48" s="49" t="s">
        <v>80</v>
      </c>
      <c r="E48" s="41" t="s">
        <v>1</v>
      </c>
      <c r="F48" s="12" t="s">
        <v>81</v>
      </c>
      <c r="G48" s="9"/>
      <c r="H48" s="9"/>
      <c r="I48" s="9"/>
      <c r="J48" s="9"/>
      <c r="K48" s="9"/>
      <c r="L48" s="9"/>
      <c r="M48" s="9"/>
      <c r="N48" s="9"/>
      <c r="O48" s="9"/>
      <c r="P48" s="9"/>
    </row>
    <row r="49" spans="1:16" x14ac:dyDescent="0.25">
      <c r="A49" s="9"/>
      <c r="B49" s="221"/>
      <c r="C49" s="52" t="s">
        <v>1</v>
      </c>
      <c r="D49" s="127" t="s">
        <v>82</v>
      </c>
      <c r="E49" s="52" t="s">
        <v>1</v>
      </c>
      <c r="F49" s="132" t="s">
        <v>83</v>
      </c>
      <c r="G49" s="9"/>
      <c r="H49" s="9"/>
      <c r="I49" s="9"/>
      <c r="J49" s="9"/>
      <c r="K49" s="9"/>
      <c r="L49" s="9"/>
      <c r="M49" s="9"/>
      <c r="N49" s="9"/>
      <c r="O49" s="9"/>
      <c r="P49" s="9"/>
    </row>
    <row r="50" spans="1:16" ht="31.5" x14ac:dyDescent="0.25">
      <c r="A50" s="9"/>
      <c r="B50" s="26" t="s">
        <v>84</v>
      </c>
      <c r="C50" s="27" t="s">
        <v>1</v>
      </c>
      <c r="D50" s="44" t="s">
        <v>85</v>
      </c>
      <c r="E50" s="51"/>
      <c r="F50" s="35"/>
      <c r="G50" s="9"/>
      <c r="H50" s="9"/>
      <c r="I50" s="9"/>
      <c r="J50" s="9"/>
      <c r="K50" s="9"/>
      <c r="L50" s="9"/>
      <c r="M50" s="9"/>
      <c r="N50" s="9"/>
      <c r="O50" s="9"/>
      <c r="P50" s="9"/>
    </row>
    <row r="51" spans="1:16" ht="243" customHeight="1" x14ac:dyDescent="0.25">
      <c r="A51" s="9"/>
      <c r="B51" s="55" t="s">
        <v>86</v>
      </c>
      <c r="C51" s="41" t="s">
        <v>1</v>
      </c>
      <c r="D51" s="49" t="s">
        <v>87</v>
      </c>
      <c r="E51" s="50"/>
      <c r="F51" s="33"/>
      <c r="G51" s="115"/>
      <c r="H51" s="9"/>
      <c r="I51" s="9"/>
      <c r="J51" s="9"/>
      <c r="K51" s="9"/>
      <c r="L51" s="9"/>
      <c r="M51" s="9"/>
      <c r="N51" s="9"/>
      <c r="O51" s="9"/>
      <c r="P51" s="9"/>
    </row>
    <row r="52" spans="1:16" ht="15.75" customHeight="1" x14ac:dyDescent="0.25">
      <c r="A52" s="9"/>
      <c r="B52" s="186" t="s">
        <v>88</v>
      </c>
      <c r="C52" s="15" t="s">
        <v>1</v>
      </c>
      <c r="D52" s="45" t="s">
        <v>89</v>
      </c>
      <c r="E52" s="18" t="s">
        <v>1</v>
      </c>
      <c r="F52" s="53" t="s">
        <v>90</v>
      </c>
      <c r="G52" s="115"/>
      <c r="H52" s="9"/>
      <c r="I52" s="9"/>
      <c r="J52" s="9"/>
      <c r="K52" s="9"/>
      <c r="L52" s="9"/>
      <c r="M52" s="9"/>
      <c r="N52" s="9"/>
      <c r="O52" s="9"/>
      <c r="P52" s="9"/>
    </row>
    <row r="53" spans="1:16" ht="18.75" x14ac:dyDescent="0.25">
      <c r="A53" s="9"/>
      <c r="B53" s="217" t="s">
        <v>91</v>
      </c>
      <c r="C53" s="218"/>
      <c r="D53" s="218"/>
      <c r="E53" s="218"/>
      <c r="F53" s="219"/>
      <c r="G53" s="11"/>
      <c r="H53" s="11"/>
      <c r="I53" s="11"/>
      <c r="J53" s="11"/>
      <c r="K53" s="11"/>
      <c r="L53" s="11"/>
      <c r="M53" s="11"/>
      <c r="N53" s="11"/>
      <c r="O53" s="11"/>
      <c r="P53" s="11"/>
    </row>
    <row r="54" spans="1:16" ht="31.5" x14ac:dyDescent="0.25">
      <c r="A54" s="9"/>
      <c r="B54" s="105" t="s">
        <v>92</v>
      </c>
      <c r="C54" s="41" t="s">
        <v>1</v>
      </c>
      <c r="D54" s="49" t="s">
        <v>93</v>
      </c>
      <c r="E54" s="39" t="s">
        <v>1</v>
      </c>
      <c r="F54" s="104" t="s">
        <v>94</v>
      </c>
      <c r="G54" s="9"/>
      <c r="H54" s="9"/>
      <c r="I54" s="9"/>
      <c r="J54" s="9"/>
      <c r="K54" s="9"/>
      <c r="L54" s="9"/>
      <c r="M54" s="9"/>
      <c r="N54" s="9"/>
      <c r="O54" s="9"/>
      <c r="P54" s="9"/>
    </row>
    <row r="55" spans="1:16" ht="31.5" x14ac:dyDescent="0.25">
      <c r="A55" s="9"/>
      <c r="B55" s="224" t="s">
        <v>95</v>
      </c>
      <c r="C55" s="41" t="s">
        <v>1</v>
      </c>
      <c r="D55" s="28" t="s">
        <v>96</v>
      </c>
      <c r="E55" s="57" t="s">
        <v>1</v>
      </c>
      <c r="F55" s="42" t="s">
        <v>97</v>
      </c>
      <c r="G55" s="9"/>
      <c r="H55" s="9"/>
      <c r="I55" s="9"/>
      <c r="J55" s="9"/>
      <c r="K55" s="9"/>
      <c r="L55" s="9"/>
      <c r="M55" s="9"/>
      <c r="N55" s="9"/>
      <c r="O55" s="9"/>
      <c r="P55" s="9"/>
    </row>
    <row r="56" spans="1:16" ht="15.75" customHeight="1" x14ac:dyDescent="0.25">
      <c r="A56" s="9"/>
      <c r="B56" s="225"/>
      <c r="C56" s="27" t="s">
        <v>1</v>
      </c>
      <c r="D56" s="228" t="s">
        <v>98</v>
      </c>
      <c r="E56" s="133" t="s">
        <v>1</v>
      </c>
      <c r="F56" s="2" t="s">
        <v>99</v>
      </c>
      <c r="G56" s="9"/>
      <c r="H56" s="9"/>
      <c r="I56" s="9"/>
      <c r="J56" s="9"/>
      <c r="K56" s="9"/>
      <c r="L56" s="9"/>
      <c r="M56" s="9"/>
      <c r="N56" s="9"/>
      <c r="O56" s="9"/>
      <c r="P56" s="9"/>
    </row>
    <row r="57" spans="1:16" ht="33" customHeight="1" x14ac:dyDescent="0.25">
      <c r="A57" s="9"/>
      <c r="B57" s="188"/>
      <c r="C57" s="52"/>
      <c r="D57" s="229"/>
      <c r="E57" s="133" t="s">
        <v>1</v>
      </c>
      <c r="F57" s="131" t="s">
        <v>100</v>
      </c>
      <c r="G57" s="9"/>
      <c r="H57" s="9"/>
      <c r="I57" s="9"/>
      <c r="J57" s="9"/>
      <c r="K57" s="9"/>
      <c r="L57" s="9"/>
      <c r="M57" s="9"/>
      <c r="N57" s="9"/>
      <c r="O57" s="9"/>
      <c r="P57" s="9"/>
    </row>
    <row r="58" spans="1:16" ht="15.75" customHeight="1" x14ac:dyDescent="0.25">
      <c r="A58" s="9"/>
      <c r="B58" s="222" t="s">
        <v>101</v>
      </c>
      <c r="C58" s="16" t="s">
        <v>1</v>
      </c>
      <c r="D58" s="233" t="s">
        <v>102</v>
      </c>
      <c r="E58" s="41" t="s">
        <v>1</v>
      </c>
      <c r="F58" s="12" t="s">
        <v>103</v>
      </c>
      <c r="G58" s="9"/>
      <c r="H58" s="9"/>
      <c r="I58" s="9"/>
      <c r="J58" s="9"/>
      <c r="K58" s="9"/>
      <c r="L58" s="9"/>
      <c r="M58" s="9"/>
      <c r="N58" s="9"/>
      <c r="O58" s="9"/>
      <c r="P58" s="9"/>
    </row>
    <row r="59" spans="1:16" x14ac:dyDescent="0.25">
      <c r="A59" s="9"/>
      <c r="B59" s="223"/>
      <c r="D59" s="233"/>
      <c r="E59" s="16" t="s">
        <v>1</v>
      </c>
      <c r="F59" s="13" t="s">
        <v>104</v>
      </c>
      <c r="G59" s="9"/>
      <c r="H59" s="9"/>
      <c r="I59" s="9"/>
      <c r="J59" s="9"/>
      <c r="K59" s="9"/>
      <c r="L59" s="9"/>
      <c r="M59" s="9"/>
      <c r="N59" s="9"/>
      <c r="O59" s="9"/>
      <c r="P59" s="9"/>
    </row>
    <row r="60" spans="1:16" x14ac:dyDescent="0.25">
      <c r="A60" s="9"/>
      <c r="B60" s="232"/>
      <c r="E60" s="51"/>
      <c r="F60" s="35"/>
      <c r="G60" s="9"/>
      <c r="H60" s="9"/>
      <c r="I60" s="9"/>
      <c r="J60" s="9"/>
      <c r="K60" s="9"/>
      <c r="L60" s="9"/>
      <c r="M60" s="9"/>
      <c r="N60" s="9"/>
      <c r="O60" s="9"/>
      <c r="P60" s="9"/>
    </row>
    <row r="61" spans="1:16" ht="31.5" x14ac:dyDescent="0.25">
      <c r="A61" s="9"/>
      <c r="B61" s="189" t="s">
        <v>105</v>
      </c>
      <c r="C61" s="41" t="s">
        <v>1</v>
      </c>
      <c r="D61" s="49" t="s">
        <v>106</v>
      </c>
      <c r="E61" s="41" t="s">
        <v>1</v>
      </c>
      <c r="F61" s="42" t="s">
        <v>104</v>
      </c>
      <c r="G61" s="9"/>
      <c r="H61" s="9"/>
      <c r="I61" s="9"/>
      <c r="J61" s="9"/>
      <c r="K61" s="9"/>
      <c r="L61" s="9"/>
      <c r="M61" s="9"/>
      <c r="N61" s="9"/>
      <c r="O61" s="9"/>
      <c r="P61" s="9"/>
    </row>
    <row r="62" spans="1:16" ht="31.5" x14ac:dyDescent="0.25">
      <c r="A62" s="9"/>
      <c r="B62" s="189" t="s">
        <v>107</v>
      </c>
      <c r="C62" s="39" t="s">
        <v>1</v>
      </c>
      <c r="D62" s="95" t="s">
        <v>108</v>
      </c>
      <c r="E62" s="18" t="s">
        <v>1</v>
      </c>
      <c r="F62" s="53" t="s">
        <v>104</v>
      </c>
      <c r="G62" s="9"/>
      <c r="H62" s="9"/>
      <c r="I62" s="9"/>
      <c r="J62" s="9"/>
      <c r="K62" s="9"/>
      <c r="L62" s="9"/>
      <c r="M62" s="9"/>
      <c r="N62" s="9"/>
      <c r="O62" s="9"/>
      <c r="P62" s="9"/>
    </row>
    <row r="63" spans="1:16" ht="18.75" x14ac:dyDescent="0.25">
      <c r="A63" s="9"/>
      <c r="B63" s="209" t="s">
        <v>109</v>
      </c>
      <c r="C63" s="210"/>
      <c r="D63" s="210"/>
      <c r="E63" s="210"/>
      <c r="F63" s="216"/>
      <c r="G63" s="11"/>
      <c r="H63" s="11"/>
      <c r="I63" s="11"/>
      <c r="J63" s="11"/>
      <c r="K63" s="11"/>
      <c r="L63" s="11"/>
      <c r="M63" s="11"/>
      <c r="N63" s="11"/>
      <c r="O63" s="11"/>
      <c r="P63" s="11"/>
    </row>
    <row r="64" spans="1:16" ht="31.5" x14ac:dyDescent="0.25">
      <c r="A64" s="9"/>
      <c r="B64" s="225" t="s">
        <v>110</v>
      </c>
      <c r="C64" s="27" t="s">
        <v>1</v>
      </c>
      <c r="D64" s="47" t="s">
        <v>111</v>
      </c>
      <c r="E64" s="27" t="s">
        <v>1</v>
      </c>
      <c r="F64" s="108" t="s">
        <v>112</v>
      </c>
      <c r="G64" s="9"/>
      <c r="H64" s="106"/>
      <c r="I64" s="9"/>
      <c r="J64" s="9"/>
      <c r="K64" s="9"/>
      <c r="L64" s="9"/>
      <c r="M64" s="9"/>
      <c r="N64" s="9"/>
      <c r="O64" s="9"/>
      <c r="P64" s="9"/>
    </row>
    <row r="65" spans="1:16" ht="63" x14ac:dyDescent="0.25">
      <c r="A65" s="9"/>
      <c r="B65" s="225"/>
      <c r="C65" s="27" t="s">
        <v>1</v>
      </c>
      <c r="D65" s="47" t="s">
        <v>113</v>
      </c>
      <c r="E65" s="27" t="s">
        <v>1</v>
      </c>
      <c r="F65" s="108" t="s">
        <v>114</v>
      </c>
      <c r="G65" s="9"/>
      <c r="H65" s="107"/>
      <c r="I65" s="9"/>
      <c r="J65" s="9"/>
      <c r="K65" s="9"/>
      <c r="L65" s="9"/>
      <c r="M65" s="9"/>
      <c r="N65" s="9"/>
      <c r="O65" s="9"/>
      <c r="P65" s="9"/>
    </row>
    <row r="66" spans="1:16" ht="31.5" x14ac:dyDescent="0.25">
      <c r="A66" s="9"/>
      <c r="B66" s="225"/>
      <c r="C66" s="27"/>
      <c r="E66" s="52" t="s">
        <v>1</v>
      </c>
      <c r="F66" s="22" t="s">
        <v>115</v>
      </c>
      <c r="G66" s="9"/>
      <c r="H66" s="9"/>
      <c r="I66" s="9"/>
      <c r="J66" s="9"/>
      <c r="K66" s="9"/>
      <c r="L66" s="9"/>
      <c r="M66" s="9"/>
      <c r="N66" s="9"/>
      <c r="O66" s="9"/>
      <c r="P66" s="9"/>
    </row>
    <row r="67" spans="1:16" ht="18.75" x14ac:dyDescent="0.25">
      <c r="A67" s="9"/>
      <c r="B67" s="209" t="s">
        <v>116</v>
      </c>
      <c r="C67" s="210"/>
      <c r="D67" s="210"/>
      <c r="E67" s="210"/>
      <c r="F67" s="216"/>
      <c r="G67" s="11"/>
      <c r="H67" s="11"/>
      <c r="I67" s="11"/>
      <c r="J67" s="11"/>
      <c r="K67" s="11"/>
      <c r="L67" s="11"/>
      <c r="M67" s="11"/>
      <c r="N67" s="11"/>
      <c r="O67" s="11"/>
      <c r="P67" s="11"/>
    </row>
    <row r="68" spans="1:16" ht="47.25" x14ac:dyDescent="0.25">
      <c r="A68" s="9"/>
      <c r="B68" s="188" t="s">
        <v>117</v>
      </c>
      <c r="C68" s="27" t="s">
        <v>1</v>
      </c>
      <c r="D68" s="125" t="s">
        <v>118</v>
      </c>
      <c r="E68" s="39" t="s">
        <v>1</v>
      </c>
      <c r="F68" s="54" t="s">
        <v>119</v>
      </c>
      <c r="G68" s="9"/>
      <c r="H68" s="9"/>
      <c r="I68" s="9"/>
      <c r="J68" s="9"/>
      <c r="K68" s="9"/>
      <c r="L68" s="9"/>
      <c r="M68" s="9"/>
      <c r="N68" s="9"/>
      <c r="O68" s="9"/>
      <c r="P68" s="9"/>
    </row>
    <row r="69" spans="1:16" ht="15.75" customHeight="1" x14ac:dyDescent="0.25">
      <c r="A69" s="9"/>
      <c r="B69" s="217" t="s">
        <v>120</v>
      </c>
      <c r="C69" s="218"/>
      <c r="D69" s="218"/>
      <c r="E69" s="218"/>
      <c r="F69" s="219"/>
      <c r="G69" s="11"/>
      <c r="H69" s="11"/>
      <c r="I69" s="11"/>
      <c r="J69" s="11"/>
      <c r="K69" s="11"/>
      <c r="L69" s="11"/>
      <c r="M69" s="11"/>
      <c r="N69" s="11"/>
      <c r="O69" s="11"/>
      <c r="P69" s="11"/>
    </row>
    <row r="70" spans="1:16" ht="31.5" x14ac:dyDescent="0.25">
      <c r="A70" s="9"/>
      <c r="B70" s="224" t="s">
        <v>121</v>
      </c>
      <c r="C70" s="41" t="s">
        <v>1</v>
      </c>
      <c r="D70" s="46" t="s">
        <v>122</v>
      </c>
      <c r="E70" s="41" t="s">
        <v>1</v>
      </c>
      <c r="F70" s="23" t="s">
        <v>123</v>
      </c>
      <c r="G70" s="9"/>
      <c r="H70" s="9"/>
      <c r="I70" s="9"/>
      <c r="J70" s="9"/>
      <c r="K70" s="9"/>
      <c r="L70" s="9"/>
      <c r="M70" s="9"/>
      <c r="N70" s="9"/>
      <c r="O70" s="9"/>
      <c r="P70" s="9"/>
    </row>
    <row r="71" spans="1:16" ht="31.5" x14ac:dyDescent="0.25">
      <c r="A71" s="9"/>
      <c r="B71" s="225"/>
      <c r="C71" s="50"/>
      <c r="D71" s="9"/>
      <c r="E71" s="52" t="s">
        <v>1</v>
      </c>
      <c r="F71" s="22" t="s">
        <v>124</v>
      </c>
      <c r="G71" s="9"/>
      <c r="H71" s="9"/>
      <c r="I71" s="9"/>
      <c r="J71" s="9"/>
      <c r="K71" s="9"/>
      <c r="L71" s="9"/>
      <c r="M71" s="9"/>
      <c r="N71" s="9"/>
      <c r="O71" s="9"/>
      <c r="P71" s="9"/>
    </row>
    <row r="72" spans="1:16" ht="18.75" x14ac:dyDescent="0.25">
      <c r="A72" s="9"/>
      <c r="B72" s="209" t="s">
        <v>125</v>
      </c>
      <c r="C72" s="210"/>
      <c r="D72" s="210"/>
      <c r="E72" s="218"/>
      <c r="F72" s="219"/>
      <c r="G72" s="9"/>
      <c r="H72" s="9"/>
      <c r="I72" s="9"/>
      <c r="J72" s="9"/>
      <c r="K72" s="9"/>
      <c r="L72" s="9"/>
      <c r="M72" s="9"/>
      <c r="N72" s="9"/>
      <c r="O72" s="9"/>
      <c r="P72" s="9"/>
    </row>
    <row r="73" spans="1:16" ht="31.5" x14ac:dyDescent="0.25">
      <c r="A73" s="9"/>
      <c r="B73" s="189" t="s">
        <v>126</v>
      </c>
      <c r="C73" s="41" t="s">
        <v>1</v>
      </c>
      <c r="D73" s="42" t="s">
        <v>127</v>
      </c>
      <c r="E73" s="41" t="s">
        <v>1</v>
      </c>
      <c r="F73" s="23" t="s">
        <v>128</v>
      </c>
      <c r="G73" s="9"/>
      <c r="H73" s="9"/>
      <c r="I73" s="9"/>
      <c r="J73" s="9"/>
      <c r="K73" s="9"/>
      <c r="L73" s="9"/>
      <c r="M73" s="9"/>
      <c r="N73" s="9"/>
      <c r="O73" s="9"/>
      <c r="P73" s="9"/>
    </row>
    <row r="74" spans="1:16" ht="47.25" x14ac:dyDescent="0.25">
      <c r="A74" s="9"/>
      <c r="B74" s="190"/>
      <c r="C74" s="52"/>
      <c r="D74" s="58"/>
      <c r="E74" s="52" t="s">
        <v>1</v>
      </c>
      <c r="F74" s="22" t="s">
        <v>129</v>
      </c>
      <c r="G74" s="9"/>
      <c r="H74" s="9"/>
      <c r="I74" s="9"/>
      <c r="J74" s="9"/>
      <c r="K74" s="9"/>
      <c r="L74" s="9"/>
      <c r="M74" s="9"/>
      <c r="N74" s="9"/>
      <c r="O74" s="9"/>
      <c r="P74" s="9"/>
    </row>
    <row r="75" spans="1:16" ht="15.75" customHeight="1" x14ac:dyDescent="0.25">
      <c r="A75" s="9"/>
      <c r="B75" s="209" t="s">
        <v>130</v>
      </c>
      <c r="C75" s="210"/>
      <c r="D75" s="210"/>
      <c r="E75" s="211"/>
      <c r="F75" s="212"/>
      <c r="G75" s="9"/>
      <c r="H75" s="9"/>
      <c r="I75" s="9"/>
      <c r="J75" s="9"/>
      <c r="K75" s="9"/>
      <c r="L75" s="9"/>
      <c r="M75" s="9"/>
      <c r="N75" s="9"/>
      <c r="O75" s="9"/>
      <c r="P75" s="9"/>
    </row>
    <row r="76" spans="1:16" ht="31.5" customHeight="1" x14ac:dyDescent="0.25">
      <c r="A76" s="9"/>
      <c r="B76" s="39" t="s">
        <v>1</v>
      </c>
      <c r="C76" s="230" t="s">
        <v>131</v>
      </c>
      <c r="D76" s="230"/>
      <c r="E76" s="230"/>
      <c r="F76" s="231"/>
      <c r="G76" s="9"/>
      <c r="H76" s="9"/>
      <c r="I76" s="9"/>
      <c r="J76" s="9"/>
      <c r="K76" s="9"/>
      <c r="L76" s="9"/>
      <c r="M76" s="9"/>
      <c r="N76" s="9"/>
      <c r="O76" s="9"/>
      <c r="P76" s="9"/>
    </row>
    <row r="77" spans="1:16" ht="33" customHeight="1" x14ac:dyDescent="0.25">
      <c r="A77" s="9"/>
      <c r="B77" s="39" t="s">
        <v>1</v>
      </c>
      <c r="C77" s="230" t="s">
        <v>132</v>
      </c>
      <c r="D77" s="230"/>
      <c r="E77" s="230"/>
      <c r="F77" s="231"/>
      <c r="G77" s="9"/>
      <c r="H77" s="9"/>
      <c r="I77" s="9"/>
      <c r="J77" s="9"/>
      <c r="K77" s="9"/>
      <c r="L77" s="9"/>
      <c r="M77" s="9"/>
      <c r="N77" s="9"/>
      <c r="O77" s="9"/>
      <c r="P77" s="9"/>
    </row>
    <row r="78" spans="1:16" x14ac:dyDescent="0.25">
      <c r="A78" s="9"/>
      <c r="B78" s="10"/>
      <c r="C78" s="10"/>
      <c r="D78" s="10"/>
      <c r="E78" s="9"/>
      <c r="G78" s="9"/>
      <c r="H78" s="9"/>
      <c r="I78" s="9"/>
      <c r="J78" s="9"/>
      <c r="K78" s="9"/>
      <c r="L78" s="9"/>
      <c r="M78" s="9"/>
      <c r="N78" s="9"/>
      <c r="O78" s="9"/>
      <c r="P78" s="9"/>
    </row>
    <row r="79" spans="1:16" ht="18.75" x14ac:dyDescent="0.3">
      <c r="A79" s="9"/>
      <c r="B79" s="213" t="s">
        <v>133</v>
      </c>
      <c r="C79" s="214"/>
      <c r="D79" s="215"/>
      <c r="E79" s="9"/>
      <c r="G79" s="9"/>
      <c r="H79" s="9"/>
      <c r="I79" s="9"/>
      <c r="J79" s="9"/>
      <c r="K79" s="9"/>
      <c r="L79" s="9"/>
      <c r="M79" s="9"/>
      <c r="N79" s="9"/>
      <c r="O79" s="9"/>
      <c r="P79" s="9"/>
    </row>
    <row r="80" spans="1:16" x14ac:dyDescent="0.25">
      <c r="A80" s="9"/>
      <c r="B80" s="36" t="s">
        <v>134</v>
      </c>
      <c r="C80" s="32"/>
      <c r="D80" s="12" t="s">
        <v>135</v>
      </c>
      <c r="E80" s="9"/>
      <c r="G80" s="9"/>
      <c r="H80" s="9"/>
      <c r="I80" s="9"/>
      <c r="J80" s="9"/>
      <c r="K80" s="9"/>
      <c r="L80" s="9"/>
      <c r="M80" s="9"/>
      <c r="N80" s="9"/>
      <c r="O80" s="9"/>
      <c r="P80" s="9"/>
    </row>
    <row r="81" spans="1:16" ht="15.75" customHeight="1" x14ac:dyDescent="0.25">
      <c r="A81" s="9"/>
      <c r="B81" s="37" t="s">
        <v>136</v>
      </c>
      <c r="C81" s="31"/>
      <c r="D81" s="24" t="s">
        <v>137</v>
      </c>
      <c r="E81" s="9"/>
      <c r="G81" s="9"/>
      <c r="H81" s="9"/>
      <c r="I81" s="9"/>
      <c r="J81" s="9"/>
      <c r="K81" s="9"/>
      <c r="L81" s="9"/>
      <c r="M81" s="9"/>
      <c r="N81" s="9"/>
      <c r="O81" s="9"/>
      <c r="P81" s="9"/>
    </row>
    <row r="82" spans="1:16" x14ac:dyDescent="0.25">
      <c r="A82" s="9"/>
      <c r="B82" s="37" t="s">
        <v>138</v>
      </c>
      <c r="C82" s="10"/>
      <c r="D82" s="29" t="s">
        <v>139</v>
      </c>
      <c r="E82" s="9"/>
      <c r="G82" s="9"/>
      <c r="H82" s="9"/>
      <c r="I82" s="9"/>
      <c r="J82" s="9"/>
      <c r="K82" s="9"/>
      <c r="L82" s="9"/>
      <c r="M82" s="9"/>
      <c r="N82" s="9"/>
      <c r="O82" s="9"/>
      <c r="P82" s="9"/>
    </row>
    <row r="83" spans="1:16" x14ac:dyDescent="0.25">
      <c r="A83" s="9"/>
      <c r="B83" s="37" t="s">
        <v>140</v>
      </c>
      <c r="C83" s="11"/>
      <c r="D83" s="29" t="s">
        <v>141</v>
      </c>
      <c r="E83" s="11"/>
      <c r="G83" s="11"/>
      <c r="H83" s="11"/>
      <c r="I83" s="11"/>
      <c r="J83" s="11"/>
      <c r="K83" s="11"/>
      <c r="L83" s="11"/>
      <c r="M83" s="11"/>
      <c r="N83" s="11"/>
      <c r="O83" s="11"/>
      <c r="P83" s="11"/>
    </row>
    <row r="84" spans="1:16" x14ac:dyDescent="0.25">
      <c r="A84" s="9"/>
      <c r="B84" s="37" t="s">
        <v>142</v>
      </c>
      <c r="C84" s="10"/>
      <c r="D84" s="29" t="s">
        <v>143</v>
      </c>
      <c r="E84" s="9"/>
      <c r="F84" s="9"/>
      <c r="G84" s="9"/>
      <c r="H84" s="9"/>
      <c r="I84" s="9"/>
      <c r="J84" s="9"/>
      <c r="K84" s="9"/>
      <c r="L84" s="9"/>
      <c r="M84" s="9"/>
      <c r="N84" s="9"/>
      <c r="O84" s="9"/>
      <c r="P84" s="9"/>
    </row>
    <row r="85" spans="1:16" x14ac:dyDescent="0.25">
      <c r="B85" s="37" t="s">
        <v>144</v>
      </c>
      <c r="C85" s="10"/>
      <c r="D85" s="29" t="s">
        <v>145</v>
      </c>
      <c r="E85" s="9"/>
      <c r="F85" s="9"/>
      <c r="G85" s="9"/>
      <c r="H85" s="9"/>
      <c r="I85" s="9"/>
      <c r="J85" s="9"/>
      <c r="K85" s="9"/>
      <c r="L85" s="9"/>
      <c r="M85" s="9"/>
      <c r="N85" s="9"/>
      <c r="O85" s="9"/>
      <c r="P85" s="9"/>
    </row>
    <row r="86" spans="1:16" ht="15.75" customHeight="1" x14ac:dyDescent="0.25">
      <c r="A86" s="9"/>
      <c r="B86" s="37" t="s">
        <v>146</v>
      </c>
      <c r="C86" s="11"/>
      <c r="D86" s="29" t="s">
        <v>147</v>
      </c>
      <c r="E86" s="11"/>
      <c r="F86" s="11"/>
      <c r="G86" s="11"/>
      <c r="H86" s="11"/>
      <c r="I86" s="11"/>
      <c r="J86" s="11"/>
      <c r="K86" s="11"/>
      <c r="L86" s="11"/>
      <c r="M86" s="11"/>
      <c r="N86" s="11"/>
      <c r="O86" s="11"/>
      <c r="P86" s="11"/>
    </row>
    <row r="87" spans="1:16" ht="18.75" x14ac:dyDescent="0.3">
      <c r="B87" s="122" t="s">
        <v>148</v>
      </c>
      <c r="C87" s="123"/>
      <c r="D87" s="124" t="s">
        <v>149</v>
      </c>
    </row>
    <row r="88" spans="1:16" x14ac:dyDescent="0.25">
      <c r="B88" s="38" t="s">
        <v>150</v>
      </c>
      <c r="C88" s="34"/>
      <c r="D88" s="35" t="s">
        <v>151</v>
      </c>
    </row>
    <row r="91" spans="1:16" ht="18.75" x14ac:dyDescent="0.3">
      <c r="B91" s="213" t="s">
        <v>152</v>
      </c>
      <c r="C91" s="214"/>
      <c r="D91" s="215"/>
    </row>
    <row r="92" spans="1:16" ht="15.75" customHeight="1" x14ac:dyDescent="0.25">
      <c r="B92" s="206" t="s">
        <v>153</v>
      </c>
      <c r="C92" s="32"/>
      <c r="D92" s="64" t="s">
        <v>154</v>
      </c>
    </row>
    <row r="93" spans="1:16" ht="15.75" customHeight="1" x14ac:dyDescent="0.25">
      <c r="B93" s="207"/>
      <c r="C93" s="31"/>
      <c r="D93" s="65" t="s">
        <v>155</v>
      </c>
    </row>
    <row r="94" spans="1:16" ht="15.75" customHeight="1" x14ac:dyDescent="0.25">
      <c r="B94" s="207"/>
      <c r="C94" s="10"/>
      <c r="D94" s="65" t="s">
        <v>156</v>
      </c>
    </row>
    <row r="95" spans="1:16" ht="15.75" customHeight="1" x14ac:dyDescent="0.25">
      <c r="B95" s="207"/>
      <c r="C95" s="11"/>
      <c r="D95" s="65" t="s">
        <v>157</v>
      </c>
    </row>
    <row r="96" spans="1:16" ht="15.75" customHeight="1" x14ac:dyDescent="0.25">
      <c r="B96" s="207"/>
      <c r="C96" s="10"/>
      <c r="D96" s="65" t="s">
        <v>158</v>
      </c>
    </row>
    <row r="97" spans="2:11" ht="15.75" customHeight="1" x14ac:dyDescent="0.25">
      <c r="B97" s="207"/>
      <c r="C97" s="10"/>
      <c r="D97" s="65" t="s">
        <v>159</v>
      </c>
    </row>
    <row r="98" spans="2:11" ht="15.75" customHeight="1" x14ac:dyDescent="0.25">
      <c r="B98" s="208"/>
      <c r="C98" s="63"/>
      <c r="D98" s="66" t="s">
        <v>160</v>
      </c>
      <c r="F98" s="134"/>
      <c r="G98" s="134"/>
      <c r="H98" s="134"/>
      <c r="I98" s="134"/>
      <c r="J98" s="134"/>
      <c r="K98" s="134"/>
    </row>
    <row r="99" spans="2:11" ht="31.5" x14ac:dyDescent="0.3">
      <c r="B99" s="67" t="s">
        <v>161</v>
      </c>
      <c r="C99" s="68"/>
      <c r="D99" s="69" t="s">
        <v>162</v>
      </c>
      <c r="F99" s="135"/>
      <c r="G99" s="135"/>
      <c r="H99" s="135"/>
      <c r="I99" s="135"/>
    </row>
    <row r="100" spans="2:11" ht="15.75" customHeight="1" x14ac:dyDescent="0.3">
      <c r="B100" s="38"/>
      <c r="C100" s="70"/>
      <c r="D100" s="71" t="s">
        <v>163</v>
      </c>
      <c r="F100" s="204"/>
      <c r="G100" s="204"/>
      <c r="H100" s="135"/>
      <c r="I100" s="135"/>
      <c r="J100" s="135"/>
      <c r="K100" s="135"/>
    </row>
    <row r="101" spans="2:11" ht="31.5" x14ac:dyDescent="0.25">
      <c r="B101" s="206" t="s">
        <v>164</v>
      </c>
      <c r="C101" s="41" t="s">
        <v>1</v>
      </c>
      <c r="D101" s="69" t="s">
        <v>165</v>
      </c>
      <c r="F101" s="204"/>
      <c r="G101" s="204"/>
      <c r="H101" s="135"/>
      <c r="I101" s="135"/>
      <c r="J101" s="135"/>
      <c r="K101" s="135"/>
    </row>
    <row r="102" spans="2:11" ht="47.25" x14ac:dyDescent="0.25">
      <c r="B102" s="207"/>
      <c r="C102" s="27" t="s">
        <v>1</v>
      </c>
      <c r="D102" s="72" t="s">
        <v>166</v>
      </c>
      <c r="F102" s="204"/>
      <c r="G102" s="204"/>
      <c r="H102" s="135"/>
      <c r="I102" s="135"/>
      <c r="J102" s="135"/>
      <c r="K102" s="135"/>
    </row>
    <row r="103" spans="2:11" x14ac:dyDescent="0.25">
      <c r="B103" s="207"/>
      <c r="C103" s="27"/>
      <c r="D103" s="78"/>
      <c r="F103" s="204"/>
      <c r="G103" s="204"/>
      <c r="H103" s="135"/>
      <c r="I103" s="135"/>
      <c r="J103" s="135"/>
      <c r="K103" s="135"/>
    </row>
    <row r="104" spans="2:11" x14ac:dyDescent="0.25">
      <c r="B104" s="207"/>
      <c r="C104" s="76" t="s">
        <v>167</v>
      </c>
      <c r="D104" s="33"/>
      <c r="E104" s="59"/>
      <c r="F104" s="204"/>
      <c r="G104" s="204"/>
      <c r="H104" s="135"/>
      <c r="I104" s="135"/>
      <c r="J104" s="135"/>
      <c r="K104" s="135"/>
    </row>
    <row r="105" spans="2:11" x14ac:dyDescent="0.25">
      <c r="B105" s="207"/>
      <c r="C105" s="50"/>
      <c r="D105" s="73" t="s">
        <v>168</v>
      </c>
      <c r="F105" s="204"/>
      <c r="G105" s="204"/>
      <c r="H105" s="135"/>
      <c r="I105" s="135"/>
      <c r="J105" s="135"/>
      <c r="K105" s="135"/>
    </row>
    <row r="106" spans="2:11" x14ac:dyDescent="0.25">
      <c r="B106" s="207"/>
      <c r="C106" s="74">
        <v>2010</v>
      </c>
      <c r="D106" s="75">
        <v>92.05</v>
      </c>
      <c r="F106" s="204"/>
      <c r="G106" s="204"/>
      <c r="H106" s="135"/>
      <c r="I106" s="135"/>
      <c r="J106" s="135"/>
      <c r="K106" s="135"/>
    </row>
    <row r="107" spans="2:11" x14ac:dyDescent="0.25">
      <c r="B107" s="207"/>
      <c r="C107" s="74">
        <v>2011</v>
      </c>
      <c r="D107" s="75">
        <v>94.32</v>
      </c>
      <c r="F107" s="204"/>
      <c r="G107" s="204"/>
      <c r="H107" s="135"/>
      <c r="I107" s="135"/>
      <c r="J107" s="135"/>
      <c r="K107" s="135"/>
    </row>
    <row r="108" spans="2:11" x14ac:dyDescent="0.25">
      <c r="B108" s="207"/>
      <c r="C108" s="74">
        <v>2012</v>
      </c>
      <c r="D108" s="75">
        <v>96.99</v>
      </c>
      <c r="F108" s="204"/>
      <c r="G108" s="204"/>
      <c r="H108" s="135"/>
      <c r="I108" s="135"/>
      <c r="J108" s="135"/>
      <c r="K108" s="135"/>
    </row>
    <row r="109" spans="2:11" x14ac:dyDescent="0.25">
      <c r="B109" s="207"/>
      <c r="C109" s="74">
        <v>2013</v>
      </c>
      <c r="D109" s="75">
        <v>99.47</v>
      </c>
      <c r="F109" s="204"/>
      <c r="G109" s="204"/>
      <c r="H109" s="135"/>
      <c r="I109" s="135"/>
      <c r="J109" s="135"/>
      <c r="K109" s="135"/>
    </row>
    <row r="110" spans="2:11" x14ac:dyDescent="0.25">
      <c r="B110" s="207"/>
      <c r="C110" s="74">
        <v>2014</v>
      </c>
      <c r="D110" s="75">
        <v>99.79</v>
      </c>
      <c r="F110" s="204"/>
      <c r="G110" s="204"/>
      <c r="H110" s="135"/>
      <c r="I110" s="135"/>
      <c r="J110" s="135"/>
      <c r="K110" s="135"/>
    </row>
    <row r="111" spans="2:11" x14ac:dyDescent="0.25">
      <c r="B111" s="207"/>
      <c r="C111" s="74">
        <v>2015</v>
      </c>
      <c r="D111" s="75">
        <v>100</v>
      </c>
      <c r="F111" s="205"/>
      <c r="G111" s="205"/>
      <c r="H111" s="136"/>
      <c r="I111" s="136"/>
      <c r="J111" s="135"/>
      <c r="K111" s="135"/>
    </row>
    <row r="112" spans="2:11" x14ac:dyDescent="0.25">
      <c r="B112" s="207"/>
      <c r="C112" s="74">
        <v>2016</v>
      </c>
      <c r="D112" s="75">
        <v>100.11</v>
      </c>
      <c r="F112" s="205"/>
      <c r="G112" s="205"/>
      <c r="H112" s="136"/>
      <c r="I112" s="136"/>
      <c r="J112" s="135"/>
      <c r="K112" s="135"/>
    </row>
    <row r="113" spans="1:11" x14ac:dyDescent="0.25">
      <c r="B113" s="207"/>
      <c r="C113" s="74">
        <v>2017</v>
      </c>
      <c r="D113" s="75">
        <v>101.4</v>
      </c>
      <c r="F113" s="205"/>
      <c r="G113" s="205"/>
      <c r="H113" s="136"/>
      <c r="I113" s="136"/>
      <c r="J113" s="135"/>
      <c r="K113" s="135"/>
    </row>
    <row r="114" spans="1:11" x14ac:dyDescent="0.25">
      <c r="B114" s="207"/>
      <c r="C114" s="137">
        <v>2018</v>
      </c>
      <c r="D114" s="75">
        <v>103.02</v>
      </c>
      <c r="F114" s="205"/>
      <c r="G114" s="205"/>
      <c r="H114" s="136"/>
      <c r="I114" s="9"/>
    </row>
    <row r="115" spans="1:11" x14ac:dyDescent="0.25">
      <c r="B115" s="207"/>
      <c r="C115" s="202" t="s">
        <v>169</v>
      </c>
      <c r="D115" s="203"/>
      <c r="F115" s="192"/>
      <c r="G115" s="192"/>
      <c r="H115" s="136"/>
      <c r="I115" s="9"/>
    </row>
    <row r="116" spans="1:11" x14ac:dyDescent="0.25">
      <c r="B116" s="208"/>
      <c r="C116" s="77" t="s">
        <v>170</v>
      </c>
      <c r="D116" s="35"/>
      <c r="F116" s="9"/>
      <c r="G116" s="9"/>
      <c r="H116" s="9"/>
      <c r="I116" s="9"/>
    </row>
    <row r="117" spans="1:11" x14ac:dyDescent="0.25">
      <c r="F117" s="9"/>
      <c r="G117" s="9"/>
      <c r="H117" s="9"/>
      <c r="I117" s="9"/>
    </row>
    <row r="119" spans="1:11" ht="21" x14ac:dyDescent="0.35">
      <c r="A119" s="4" t="s">
        <v>171</v>
      </c>
    </row>
    <row r="120" spans="1:11" x14ac:dyDescent="0.25">
      <c r="C120" s="59"/>
      <c r="D120" s="59"/>
    </row>
    <row r="121" spans="1:11" x14ac:dyDescent="0.25">
      <c r="B121" s="154" t="s">
        <v>172</v>
      </c>
      <c r="C121" s="155"/>
      <c r="D121" s="156" t="s">
        <v>173</v>
      </c>
      <c r="E121" s="155"/>
      <c r="F121" s="157"/>
    </row>
    <row r="122" spans="1:11" x14ac:dyDescent="0.25">
      <c r="B122" s="149">
        <v>43404</v>
      </c>
      <c r="C122" s="9"/>
      <c r="D122" s="150" t="s">
        <v>174</v>
      </c>
      <c r="E122" s="9"/>
      <c r="F122" s="33"/>
    </row>
    <row r="123" spans="1:11" x14ac:dyDescent="0.25">
      <c r="B123" s="152">
        <v>43586</v>
      </c>
      <c r="C123" s="148"/>
      <c r="D123" s="153" t="s">
        <v>175</v>
      </c>
      <c r="E123" s="148"/>
      <c r="F123" s="129"/>
    </row>
    <row r="124" spans="1:11" x14ac:dyDescent="0.25">
      <c r="B124" s="50"/>
      <c r="C124" s="9"/>
      <c r="D124" s="150" t="s">
        <v>176</v>
      </c>
      <c r="E124" s="9"/>
      <c r="F124" s="33"/>
    </row>
    <row r="125" spans="1:11" x14ac:dyDescent="0.25">
      <c r="B125" s="50"/>
      <c r="C125" s="9"/>
      <c r="D125" s="150" t="s">
        <v>177</v>
      </c>
      <c r="E125" s="9"/>
      <c r="F125" s="33"/>
    </row>
    <row r="126" spans="1:11" x14ac:dyDescent="0.25">
      <c r="B126" s="51"/>
      <c r="C126" s="34"/>
      <c r="D126" s="151" t="s">
        <v>178</v>
      </c>
      <c r="E126" s="34"/>
      <c r="F126" s="35"/>
    </row>
    <row r="127" spans="1:11" x14ac:dyDescent="0.25">
      <c r="B127" s="159">
        <v>43594</v>
      </c>
      <c r="C127" s="155"/>
      <c r="D127" s="158" t="s">
        <v>179</v>
      </c>
      <c r="E127" s="155"/>
      <c r="F127" s="157"/>
    </row>
    <row r="128" spans="1:11" x14ac:dyDescent="0.25">
      <c r="D128" s="59"/>
    </row>
    <row r="129" spans="1:4" x14ac:dyDescent="0.25">
      <c r="D129" s="59"/>
    </row>
    <row r="130" spans="1:4" x14ac:dyDescent="0.25">
      <c r="D130" s="59"/>
    </row>
    <row r="131" spans="1:4" x14ac:dyDescent="0.25">
      <c r="D131" s="59"/>
    </row>
    <row r="132" spans="1:4" x14ac:dyDescent="0.25">
      <c r="A132" s="59"/>
      <c r="B132" s="59"/>
      <c r="C132" s="59"/>
      <c r="D132" s="59"/>
    </row>
    <row r="133" spans="1:4" x14ac:dyDescent="0.25">
      <c r="C133" s="59"/>
      <c r="D133" s="59"/>
    </row>
    <row r="134" spans="1:4" x14ac:dyDescent="0.25">
      <c r="C134" s="59"/>
      <c r="D134" s="59"/>
    </row>
    <row r="135" spans="1:4" x14ac:dyDescent="0.25">
      <c r="C135" s="59"/>
      <c r="D135" s="59"/>
    </row>
    <row r="136" spans="1:4" x14ac:dyDescent="0.25">
      <c r="C136" s="59"/>
      <c r="D136" s="59"/>
    </row>
    <row r="137" spans="1:4" x14ac:dyDescent="0.25">
      <c r="C137" s="59"/>
      <c r="D137" s="59"/>
    </row>
    <row r="138" spans="1:4" ht="18" customHeight="1" x14ac:dyDescent="0.25">
      <c r="C138" s="59"/>
      <c r="D138" s="59"/>
    </row>
    <row r="139" spans="1:4" ht="18" customHeight="1" x14ac:dyDescent="0.25">
      <c r="C139" s="59"/>
      <c r="D139" s="59"/>
    </row>
    <row r="140" spans="1:4" ht="18" customHeight="1" x14ac:dyDescent="0.25">
      <c r="C140" s="59"/>
      <c r="D140" s="59"/>
    </row>
    <row r="141" spans="1:4" x14ac:dyDescent="0.25">
      <c r="C141" s="59"/>
      <c r="D141" s="59"/>
    </row>
    <row r="142" spans="1:4" x14ac:dyDescent="0.25">
      <c r="C142" s="59"/>
      <c r="D142" s="59"/>
    </row>
    <row r="143" spans="1:4" x14ac:dyDescent="0.25">
      <c r="C143" s="59"/>
      <c r="D143" s="59"/>
    </row>
    <row r="144" spans="1:4" x14ac:dyDescent="0.25">
      <c r="A144" s="59"/>
      <c r="C144" s="59"/>
      <c r="D144" s="59"/>
    </row>
    <row r="145" spans="1:4" x14ac:dyDescent="0.25">
      <c r="A145" s="59"/>
      <c r="C145" s="59"/>
      <c r="D145" s="59"/>
    </row>
    <row r="146" spans="1:4" x14ac:dyDescent="0.25">
      <c r="A146" s="59"/>
      <c r="C146" s="59"/>
      <c r="D146" s="59"/>
    </row>
    <row r="147" spans="1:4" x14ac:dyDescent="0.25">
      <c r="A147" s="59"/>
      <c r="C147" s="59"/>
      <c r="D147" s="59"/>
    </row>
    <row r="148" spans="1:4" x14ac:dyDescent="0.25">
      <c r="A148" s="59"/>
      <c r="B148" s="59"/>
      <c r="C148" s="59"/>
      <c r="D148" s="59"/>
    </row>
    <row r="149" spans="1:4" x14ac:dyDescent="0.25">
      <c r="A149" s="59"/>
      <c r="B149" s="59"/>
      <c r="C149" s="59"/>
      <c r="D149" s="59"/>
    </row>
    <row r="150" spans="1:4" x14ac:dyDescent="0.25">
      <c r="A150" s="59"/>
      <c r="B150" s="59"/>
      <c r="C150" s="59"/>
      <c r="D150" s="59"/>
    </row>
    <row r="151" spans="1:4" x14ac:dyDescent="0.25">
      <c r="A151" s="59"/>
      <c r="B151" s="59"/>
      <c r="C151" s="59"/>
      <c r="D151" s="59"/>
    </row>
    <row r="152" spans="1:4" x14ac:dyDescent="0.25">
      <c r="A152" s="59"/>
      <c r="B152" s="59"/>
      <c r="C152" s="59"/>
      <c r="D152" s="59"/>
    </row>
  </sheetData>
  <mergeCells count="43">
    <mergeCell ref="B48:B49"/>
    <mergeCell ref="D56:D57"/>
    <mergeCell ref="C76:F76"/>
    <mergeCell ref="C77:F77"/>
    <mergeCell ref="B70:B71"/>
    <mergeCell ref="B64:B66"/>
    <mergeCell ref="B55:B56"/>
    <mergeCell ref="B58:B60"/>
    <mergeCell ref="B69:F69"/>
    <mergeCell ref="B72:F72"/>
    <mergeCell ref="D58:D59"/>
    <mergeCell ref="B92:B98"/>
    <mergeCell ref="B101:B116"/>
    <mergeCell ref="B75:F75"/>
    <mergeCell ref="B91:D91"/>
    <mergeCell ref="E17:F17"/>
    <mergeCell ref="B35:F35"/>
    <mergeCell ref="B53:F53"/>
    <mergeCell ref="B63:F63"/>
    <mergeCell ref="B67:F67"/>
    <mergeCell ref="B18:B19"/>
    <mergeCell ref="C17:D17"/>
    <mergeCell ref="B23:B34"/>
    <mergeCell ref="B36:B37"/>
    <mergeCell ref="B38:B39"/>
    <mergeCell ref="B79:D79"/>
    <mergeCell ref="B43:B44"/>
    <mergeCell ref="F100:G100"/>
    <mergeCell ref="F101:G101"/>
    <mergeCell ref="F102:G102"/>
    <mergeCell ref="F103:G103"/>
    <mergeCell ref="F104:G104"/>
    <mergeCell ref="F105:G105"/>
    <mergeCell ref="F106:G106"/>
    <mergeCell ref="F107:G107"/>
    <mergeCell ref="F108:G108"/>
    <mergeCell ref="F109:G109"/>
    <mergeCell ref="C115:D115"/>
    <mergeCell ref="F110:G110"/>
    <mergeCell ref="F111:G111"/>
    <mergeCell ref="F112:G112"/>
    <mergeCell ref="F113:G113"/>
    <mergeCell ref="F114:G114"/>
  </mergeCells>
  <hyperlinks>
    <hyperlink ref="D100"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Z84"/>
  <sheetViews>
    <sheetView zoomScale="80" zoomScaleNormal="80" workbookViewId="0">
      <pane ySplit="1" topLeftCell="A2" activePane="bottomLeft" state="frozen"/>
      <selection activeCell="D11" sqref="F11"/>
      <selection pane="bottomLeft" activeCell="D11" sqref="F11"/>
    </sheetView>
  </sheetViews>
  <sheetFormatPr defaultColWidth="9" defaultRowHeight="15.75" x14ac:dyDescent="0.25"/>
  <cols>
    <col min="1" max="1" width="10.125" style="9" bestFit="1" customWidth="1"/>
    <col min="2" max="2" width="24" style="2" bestFit="1" customWidth="1"/>
    <col min="3" max="3" width="10.125" style="2" bestFit="1" customWidth="1"/>
    <col min="4" max="6" width="18.375" style="2" customWidth="1"/>
    <col min="7" max="7" width="10.125" style="2" bestFit="1" customWidth="1"/>
    <col min="8" max="8" width="13.875" style="2" bestFit="1" customWidth="1"/>
    <col min="9" max="9" width="10.125" style="2" bestFit="1" customWidth="1"/>
    <col min="10" max="11" width="10.125" style="2" customWidth="1"/>
    <col min="12" max="12" width="25.625" style="2" customWidth="1"/>
    <col min="13" max="13" width="10.125" style="2" bestFit="1" customWidth="1"/>
    <col min="14" max="14" width="19.375" style="2" bestFit="1" customWidth="1"/>
    <col min="15" max="15" width="10.125" style="2" bestFit="1" customWidth="1"/>
    <col min="16" max="16" width="14" style="2" customWidth="1"/>
    <col min="17" max="17" width="10.125" style="2" bestFit="1" customWidth="1"/>
    <col min="18" max="18" width="13.125" style="2" bestFit="1" customWidth="1"/>
    <col min="19" max="19" width="10.125" style="2" bestFit="1" customWidth="1"/>
    <col min="20" max="20" width="14.5" style="2" bestFit="1" customWidth="1"/>
    <col min="21" max="25" width="9" style="2"/>
    <col min="26" max="26" width="9" style="2" hidden="1" customWidth="1"/>
    <col min="27" max="16384" width="9" style="2"/>
  </cols>
  <sheetData>
    <row r="1" spans="1:26" x14ac:dyDescent="0.25">
      <c r="A1" s="19"/>
      <c r="B1" s="19" t="s">
        <v>180</v>
      </c>
      <c r="C1" s="9"/>
      <c r="D1" s="19" t="s">
        <v>181</v>
      </c>
      <c r="E1" s="19"/>
      <c r="F1" s="19" t="s">
        <v>182</v>
      </c>
      <c r="G1" s="19"/>
      <c r="H1" s="19" t="s">
        <v>183</v>
      </c>
      <c r="I1" s="9"/>
      <c r="J1" s="19" t="s">
        <v>184</v>
      </c>
      <c r="K1" s="9"/>
      <c r="L1" s="19" t="s">
        <v>185</v>
      </c>
      <c r="M1" s="19"/>
      <c r="N1" s="19" t="s">
        <v>186</v>
      </c>
      <c r="O1" s="19"/>
      <c r="P1" s="19" t="s">
        <v>187</v>
      </c>
      <c r="Q1" s="19"/>
      <c r="R1" s="19" t="s">
        <v>188</v>
      </c>
      <c r="S1" s="19"/>
      <c r="T1" s="19" t="s">
        <v>189</v>
      </c>
    </row>
    <row r="2" spans="1:26" hidden="1" x14ac:dyDescent="0.25">
      <c r="A2" s="19"/>
      <c r="B2" s="19"/>
      <c r="C2" s="9"/>
      <c r="D2" s="19"/>
      <c r="E2" s="19"/>
      <c r="F2" s="19"/>
      <c r="G2" s="19"/>
      <c r="H2" s="19"/>
      <c r="I2" s="9"/>
      <c r="J2" s="9"/>
      <c r="K2" s="9"/>
      <c r="L2" s="21" t="s">
        <v>190</v>
      </c>
      <c r="M2" s="19"/>
      <c r="N2" s="19"/>
      <c r="O2" s="19"/>
      <c r="P2" s="19"/>
      <c r="Q2" s="19"/>
      <c r="R2" s="19"/>
      <c r="S2" s="19"/>
      <c r="T2" s="19"/>
      <c r="Z2" s="61" t="s">
        <v>191</v>
      </c>
    </row>
    <row r="3" spans="1:26" hidden="1" x14ac:dyDescent="0.25">
      <c r="A3" s="21"/>
      <c r="B3" s="21" t="s">
        <v>191</v>
      </c>
      <c r="C3" s="9"/>
      <c r="D3" s="21" t="s">
        <v>191</v>
      </c>
      <c r="E3" s="21"/>
      <c r="F3" s="21" t="s">
        <v>191</v>
      </c>
      <c r="G3" s="21"/>
      <c r="H3" s="21" t="s">
        <v>191</v>
      </c>
      <c r="I3" s="21"/>
      <c r="J3" s="21" t="s">
        <v>192</v>
      </c>
      <c r="K3" s="21"/>
      <c r="L3" s="21" t="s">
        <v>191</v>
      </c>
      <c r="M3" s="21"/>
      <c r="N3" s="21" t="s">
        <v>191</v>
      </c>
      <c r="O3" s="20"/>
      <c r="P3" s="21" t="s">
        <v>191</v>
      </c>
      <c r="Q3" s="21"/>
      <c r="R3" s="21" t="s">
        <v>191</v>
      </c>
      <c r="S3" s="21"/>
      <c r="T3" s="21" t="s">
        <v>191</v>
      </c>
      <c r="Z3" s="2" t="s">
        <v>193</v>
      </c>
    </row>
    <row r="4" spans="1:26" x14ac:dyDescent="0.25">
      <c r="B4" s="9" t="s">
        <v>194</v>
      </c>
      <c r="C4" s="9"/>
      <c r="D4" s="9" t="s">
        <v>195</v>
      </c>
      <c r="E4" s="9"/>
      <c r="F4" s="9" t="s">
        <v>136</v>
      </c>
      <c r="G4" s="9"/>
      <c r="H4" s="9" t="s">
        <v>196</v>
      </c>
      <c r="I4" s="9"/>
      <c r="J4" s="9" t="s">
        <v>197</v>
      </c>
      <c r="K4" s="9"/>
      <c r="L4" s="9" t="s">
        <v>198</v>
      </c>
      <c r="M4" s="9"/>
      <c r="N4" s="43" t="s">
        <v>150</v>
      </c>
      <c r="O4" s="20"/>
      <c r="P4" s="40"/>
      <c r="Q4" s="9"/>
      <c r="R4" s="9" t="s">
        <v>199</v>
      </c>
      <c r="S4" s="9"/>
      <c r="T4" s="9" t="s">
        <v>138</v>
      </c>
      <c r="Z4" s="2" t="s">
        <v>200</v>
      </c>
    </row>
    <row r="5" spans="1:26" x14ac:dyDescent="0.25">
      <c r="B5" s="9" t="s">
        <v>201</v>
      </c>
      <c r="C5" s="9"/>
      <c r="D5" s="9" t="s">
        <v>202</v>
      </c>
      <c r="E5" s="9"/>
      <c r="F5" s="2" t="s">
        <v>203</v>
      </c>
      <c r="G5" s="9"/>
      <c r="H5" s="9" t="s">
        <v>204</v>
      </c>
      <c r="I5" s="9"/>
      <c r="J5" s="9" t="s">
        <v>150</v>
      </c>
      <c r="K5" s="9"/>
      <c r="L5" s="2" t="s">
        <v>205</v>
      </c>
      <c r="M5" s="20" t="s">
        <v>206</v>
      </c>
      <c r="N5" s="40"/>
      <c r="O5" s="20" t="s">
        <v>206</v>
      </c>
      <c r="P5" s="9"/>
      <c r="Q5" s="9"/>
      <c r="R5" s="9" t="s">
        <v>207</v>
      </c>
      <c r="S5" s="9"/>
      <c r="T5" s="9" t="s">
        <v>140</v>
      </c>
    </row>
    <row r="6" spans="1:26" x14ac:dyDescent="0.25">
      <c r="B6" s="9" t="s">
        <v>208</v>
      </c>
      <c r="C6" s="9"/>
      <c r="D6" s="9" t="s">
        <v>209</v>
      </c>
      <c r="E6" s="9"/>
      <c r="F6" s="9" t="s">
        <v>138</v>
      </c>
      <c r="G6" s="9"/>
      <c r="H6" s="9" t="s">
        <v>210</v>
      </c>
      <c r="I6" s="9"/>
      <c r="J6" s="9" t="s">
        <v>211</v>
      </c>
      <c r="K6" s="9"/>
      <c r="L6" s="2" t="s">
        <v>212</v>
      </c>
      <c r="M6" s="20" t="s">
        <v>206</v>
      </c>
      <c r="N6" s="40"/>
      <c r="O6" s="20" t="s">
        <v>206</v>
      </c>
      <c r="P6" s="9"/>
      <c r="Q6" s="9"/>
      <c r="R6" s="9" t="s">
        <v>213</v>
      </c>
      <c r="S6" s="9"/>
      <c r="T6" s="9" t="s">
        <v>214</v>
      </c>
      <c r="Z6" s="2" t="s">
        <v>191</v>
      </c>
    </row>
    <row r="7" spans="1:26" x14ac:dyDescent="0.25">
      <c r="B7" s="9" t="s">
        <v>215</v>
      </c>
      <c r="C7" s="9"/>
      <c r="D7" s="9" t="s">
        <v>216</v>
      </c>
      <c r="E7" s="9"/>
      <c r="F7" s="9" t="s">
        <v>140</v>
      </c>
      <c r="G7" s="9"/>
      <c r="H7" s="9" t="s">
        <v>217</v>
      </c>
      <c r="I7" s="9"/>
      <c r="J7" s="9"/>
      <c r="K7" s="9"/>
      <c r="L7" s="2" t="s">
        <v>218</v>
      </c>
      <c r="M7" s="20" t="s">
        <v>206</v>
      </c>
      <c r="N7" s="40"/>
      <c r="O7" s="20" t="s">
        <v>206</v>
      </c>
      <c r="P7" s="9"/>
      <c r="Q7" s="9"/>
      <c r="R7" s="9" t="s">
        <v>219</v>
      </c>
      <c r="S7" s="20" t="s">
        <v>206</v>
      </c>
      <c r="T7" s="9" t="s">
        <v>220</v>
      </c>
      <c r="Z7" s="2" t="s">
        <v>221</v>
      </c>
    </row>
    <row r="8" spans="1:26" x14ac:dyDescent="0.25">
      <c r="B8" s="9" t="s">
        <v>222</v>
      </c>
      <c r="C8" s="9"/>
      <c r="D8" s="9" t="s">
        <v>223</v>
      </c>
      <c r="E8" s="9"/>
      <c r="F8" s="9" t="s">
        <v>142</v>
      </c>
      <c r="G8" s="9"/>
      <c r="H8" s="9" t="s">
        <v>224</v>
      </c>
      <c r="I8" s="9"/>
      <c r="J8" s="9"/>
      <c r="K8" s="9"/>
      <c r="L8" s="2" t="s">
        <v>225</v>
      </c>
      <c r="M8" s="20" t="s">
        <v>206</v>
      </c>
      <c r="N8" s="9"/>
      <c r="O8" s="20" t="s">
        <v>206</v>
      </c>
      <c r="P8" s="9"/>
      <c r="Q8" s="9"/>
      <c r="R8" s="9" t="s">
        <v>226</v>
      </c>
      <c r="S8" s="20" t="s">
        <v>206</v>
      </c>
      <c r="T8" s="9"/>
      <c r="Z8" s="2" t="s">
        <v>227</v>
      </c>
    </row>
    <row r="9" spans="1:26" x14ac:dyDescent="0.25">
      <c r="B9" s="2" t="s">
        <v>228</v>
      </c>
      <c r="C9" s="20"/>
      <c r="D9" s="9" t="s">
        <v>229</v>
      </c>
      <c r="E9" s="9"/>
      <c r="F9" s="9" t="s">
        <v>144</v>
      </c>
      <c r="G9" s="9"/>
      <c r="H9" s="9" t="s">
        <v>230</v>
      </c>
      <c r="I9" s="9"/>
      <c r="J9" s="9"/>
      <c r="K9" s="9"/>
      <c r="L9" s="9" t="s">
        <v>231</v>
      </c>
      <c r="M9" s="20" t="s">
        <v>206</v>
      </c>
      <c r="N9" s="9"/>
      <c r="O9" s="20" t="s">
        <v>206</v>
      </c>
      <c r="P9" s="9"/>
      <c r="Q9" s="9"/>
      <c r="R9" s="9" t="s">
        <v>232</v>
      </c>
      <c r="S9" s="20" t="s">
        <v>206</v>
      </c>
      <c r="T9" s="9"/>
    </row>
    <row r="10" spans="1:26" x14ac:dyDescent="0.25">
      <c r="B10" s="9" t="s">
        <v>233</v>
      </c>
      <c r="C10" s="20"/>
      <c r="D10" s="9" t="s">
        <v>234</v>
      </c>
      <c r="E10" s="9"/>
      <c r="F10" s="9" t="s">
        <v>146</v>
      </c>
      <c r="G10" s="9"/>
      <c r="H10" s="9" t="s">
        <v>235</v>
      </c>
      <c r="I10" s="9"/>
      <c r="J10" s="9"/>
      <c r="K10" s="9"/>
      <c r="L10" s="9" t="s">
        <v>236</v>
      </c>
      <c r="N10" s="9"/>
      <c r="O10" s="20" t="s">
        <v>206</v>
      </c>
      <c r="P10" s="9"/>
      <c r="Q10" s="9"/>
      <c r="R10" s="9" t="s">
        <v>237</v>
      </c>
      <c r="S10" s="20" t="s">
        <v>206</v>
      </c>
      <c r="T10" s="9"/>
      <c r="Z10" s="61" t="s">
        <v>238</v>
      </c>
    </row>
    <row r="11" spans="1:26" x14ac:dyDescent="0.25">
      <c r="B11" s="9" t="s">
        <v>239</v>
      </c>
      <c r="C11" s="20"/>
      <c r="D11" s="9" t="s">
        <v>240</v>
      </c>
      <c r="E11" s="9"/>
      <c r="F11" s="9" t="s">
        <v>148</v>
      </c>
      <c r="G11" s="20" t="s">
        <v>206</v>
      </c>
      <c r="H11" s="9"/>
      <c r="I11" s="9"/>
      <c r="J11" s="9"/>
      <c r="K11" s="9"/>
      <c r="L11" s="9" t="s">
        <v>241</v>
      </c>
      <c r="N11" s="9"/>
      <c r="O11" s="20" t="s">
        <v>206</v>
      </c>
      <c r="P11" s="9"/>
      <c r="Q11" s="9"/>
      <c r="R11" s="9" t="s">
        <v>242</v>
      </c>
      <c r="S11" s="20" t="s">
        <v>206</v>
      </c>
      <c r="T11" s="9"/>
      <c r="Z11" s="2" t="s">
        <v>243</v>
      </c>
    </row>
    <row r="12" spans="1:26" x14ac:dyDescent="0.25">
      <c r="B12" s="9" t="s">
        <v>244</v>
      </c>
      <c r="C12" s="20"/>
      <c r="D12" s="9" t="s">
        <v>245</v>
      </c>
      <c r="F12" s="9" t="s">
        <v>150</v>
      </c>
      <c r="G12" s="20" t="s">
        <v>206</v>
      </c>
      <c r="H12" s="9"/>
      <c r="I12" s="9"/>
      <c r="J12" s="9"/>
      <c r="K12" s="9"/>
      <c r="L12" s="9" t="s">
        <v>246</v>
      </c>
      <c r="M12" s="9"/>
      <c r="N12" s="9"/>
      <c r="O12" s="20" t="s">
        <v>206</v>
      </c>
      <c r="P12" s="9"/>
      <c r="Q12" s="9"/>
      <c r="R12" s="9" t="s">
        <v>247</v>
      </c>
      <c r="S12" s="9"/>
      <c r="T12" s="9"/>
      <c r="Z12" s="2" t="s">
        <v>248</v>
      </c>
    </row>
    <row r="13" spans="1:26" x14ac:dyDescent="0.25">
      <c r="B13" s="9" t="s">
        <v>249</v>
      </c>
      <c r="C13" s="20" t="s">
        <v>206</v>
      </c>
      <c r="D13" s="9"/>
      <c r="E13" s="20"/>
      <c r="F13" s="9" t="s">
        <v>250</v>
      </c>
      <c r="G13" s="20" t="s">
        <v>206</v>
      </c>
      <c r="H13" s="9"/>
      <c r="I13" s="9"/>
      <c r="J13" s="9"/>
      <c r="K13" s="9"/>
      <c r="L13" s="2" t="s">
        <v>251</v>
      </c>
      <c r="M13" s="9"/>
      <c r="N13" s="9"/>
      <c r="O13" s="20" t="s">
        <v>206</v>
      </c>
      <c r="P13" s="9"/>
      <c r="Q13" s="9"/>
      <c r="R13" s="9" t="s">
        <v>252</v>
      </c>
      <c r="S13" s="9"/>
      <c r="T13" s="9"/>
      <c r="Z13" s="2" t="s">
        <v>253</v>
      </c>
    </row>
    <row r="14" spans="1:26" x14ac:dyDescent="0.25">
      <c r="B14" s="9" t="s">
        <v>254</v>
      </c>
      <c r="C14" s="20" t="s">
        <v>206</v>
      </c>
      <c r="D14" s="9"/>
      <c r="E14" s="20" t="s">
        <v>206</v>
      </c>
      <c r="F14" s="150" t="s">
        <v>255</v>
      </c>
      <c r="G14" s="20" t="s">
        <v>206</v>
      </c>
      <c r="H14" s="9"/>
      <c r="I14" s="9"/>
      <c r="J14" s="9"/>
      <c r="K14" s="9"/>
      <c r="L14" s="43" t="s">
        <v>256</v>
      </c>
      <c r="M14" s="9"/>
      <c r="N14" s="9"/>
      <c r="O14" s="9"/>
      <c r="P14" s="9"/>
      <c r="Q14" s="20" t="s">
        <v>206</v>
      </c>
      <c r="S14" s="9"/>
      <c r="T14" s="9"/>
    </row>
    <row r="15" spans="1:26" x14ac:dyDescent="0.25">
      <c r="B15" s="9" t="s">
        <v>257</v>
      </c>
      <c r="C15" s="20" t="s">
        <v>206</v>
      </c>
      <c r="D15" s="9"/>
      <c r="E15" s="20" t="s">
        <v>206</v>
      </c>
      <c r="F15" s="9" t="s">
        <v>258</v>
      </c>
      <c r="G15" s="20" t="s">
        <v>206</v>
      </c>
      <c r="H15" s="9"/>
      <c r="I15" s="9"/>
      <c r="J15" s="9"/>
      <c r="K15" s="9"/>
      <c r="L15" s="43" t="s">
        <v>259</v>
      </c>
      <c r="M15" s="9"/>
      <c r="N15" s="9"/>
      <c r="O15" s="9"/>
      <c r="P15" s="9"/>
      <c r="Q15" s="20" t="s">
        <v>206</v>
      </c>
      <c r="R15" s="9"/>
      <c r="S15" s="9"/>
      <c r="T15" s="9"/>
      <c r="Z15" s="2" t="s">
        <v>260</v>
      </c>
    </row>
    <row r="16" spans="1:26" x14ac:dyDescent="0.25">
      <c r="B16" s="9" t="s">
        <v>261</v>
      </c>
      <c r="C16" s="20" t="s">
        <v>206</v>
      </c>
      <c r="D16" s="9"/>
      <c r="E16" s="20" t="s">
        <v>206</v>
      </c>
      <c r="F16" s="9"/>
      <c r="H16" s="9"/>
      <c r="I16" s="9"/>
      <c r="J16" s="9"/>
      <c r="K16" s="9"/>
      <c r="L16" s="43" t="s">
        <v>262</v>
      </c>
      <c r="M16" s="9"/>
      <c r="N16" s="9"/>
      <c r="O16" s="9"/>
      <c r="P16" s="9"/>
      <c r="Q16" s="20" t="s">
        <v>206</v>
      </c>
      <c r="R16" s="9"/>
      <c r="S16" s="9"/>
      <c r="T16" s="9"/>
      <c r="Z16" s="2" t="s">
        <v>263</v>
      </c>
    </row>
    <row r="17" spans="1:20" x14ac:dyDescent="0.25">
      <c r="B17" s="9" t="s">
        <v>264</v>
      </c>
      <c r="C17" s="20" t="s">
        <v>206</v>
      </c>
      <c r="D17" s="9"/>
      <c r="E17" s="20" t="s">
        <v>206</v>
      </c>
      <c r="F17" s="9"/>
      <c r="H17" s="9"/>
      <c r="I17" s="9"/>
      <c r="J17" s="9"/>
      <c r="K17" s="9"/>
      <c r="L17" s="116" t="s">
        <v>265</v>
      </c>
      <c r="M17" s="9"/>
      <c r="N17" s="9"/>
      <c r="O17" s="9"/>
      <c r="P17" s="9"/>
      <c r="Q17" s="20" t="s">
        <v>206</v>
      </c>
      <c r="R17" s="9"/>
      <c r="S17" s="9"/>
      <c r="T17" s="9"/>
    </row>
    <row r="18" spans="1:20" x14ac:dyDescent="0.25">
      <c r="B18" s="9" t="s">
        <v>266</v>
      </c>
      <c r="C18" s="9"/>
      <c r="D18" s="9"/>
      <c r="E18" s="20" t="s">
        <v>206</v>
      </c>
      <c r="F18" s="9"/>
      <c r="G18" s="9"/>
      <c r="H18" s="9"/>
      <c r="I18" s="9"/>
      <c r="J18" s="9"/>
      <c r="K18" s="9"/>
      <c r="L18" s="9" t="s">
        <v>267</v>
      </c>
      <c r="M18" s="9"/>
      <c r="N18" s="9"/>
      <c r="O18" s="9"/>
      <c r="P18" s="9"/>
      <c r="Q18" s="20" t="s">
        <v>206</v>
      </c>
      <c r="R18" s="9"/>
      <c r="S18" s="9"/>
      <c r="T18" s="9"/>
    </row>
    <row r="19" spans="1:20" x14ac:dyDescent="0.25">
      <c r="B19" s="9" t="s">
        <v>268</v>
      </c>
      <c r="C19" s="9"/>
      <c r="D19" s="9"/>
      <c r="E19" s="9"/>
      <c r="F19" s="9"/>
      <c r="G19" s="9"/>
      <c r="H19" s="9"/>
      <c r="I19" s="9"/>
      <c r="J19" s="9"/>
      <c r="K19" s="9"/>
      <c r="L19" s="2" t="s">
        <v>269</v>
      </c>
      <c r="M19" s="9"/>
      <c r="O19" s="9"/>
      <c r="P19" s="9"/>
      <c r="Q19" s="9"/>
      <c r="R19" s="9"/>
      <c r="S19" s="9"/>
      <c r="T19" s="9"/>
    </row>
    <row r="20" spans="1:20" x14ac:dyDescent="0.25">
      <c r="B20" s="9" t="s">
        <v>270</v>
      </c>
      <c r="C20" s="9"/>
      <c r="D20" s="9"/>
      <c r="E20" s="9"/>
      <c r="F20" s="9"/>
      <c r="G20" s="9"/>
      <c r="H20" s="9"/>
      <c r="I20" s="9"/>
      <c r="J20" s="9"/>
      <c r="K20" s="9"/>
      <c r="L20" s="2" t="s">
        <v>271</v>
      </c>
      <c r="M20" s="9"/>
      <c r="O20" s="9"/>
      <c r="P20" s="9"/>
      <c r="Q20" s="9"/>
      <c r="R20" s="9"/>
      <c r="S20" s="9"/>
      <c r="T20" s="9"/>
    </row>
    <row r="21" spans="1:20" x14ac:dyDescent="0.25">
      <c r="A21" s="2"/>
      <c r="B21" s="9" t="s">
        <v>272</v>
      </c>
      <c r="C21" s="9"/>
      <c r="D21" s="9"/>
      <c r="E21" s="9"/>
      <c r="F21" s="9"/>
      <c r="G21" s="9"/>
      <c r="H21" s="9"/>
      <c r="I21" s="9"/>
      <c r="J21" s="9"/>
      <c r="K21" s="9"/>
      <c r="L21" s="2" t="s">
        <v>273</v>
      </c>
      <c r="M21" s="9"/>
      <c r="O21" s="9"/>
      <c r="P21" s="9"/>
      <c r="Q21" s="9"/>
      <c r="R21" s="9"/>
      <c r="S21" s="9"/>
      <c r="T21" s="9"/>
    </row>
    <row r="22" spans="1:20" x14ac:dyDescent="0.25">
      <c r="A22" s="20"/>
      <c r="B22" s="43" t="s">
        <v>202</v>
      </c>
      <c r="C22" s="9"/>
      <c r="D22" s="9"/>
      <c r="E22" s="9"/>
      <c r="F22" s="9"/>
      <c r="G22" s="9"/>
      <c r="H22" s="9"/>
      <c r="I22" s="9"/>
      <c r="J22" s="9"/>
      <c r="K22" s="9"/>
      <c r="L22" s="2" t="s">
        <v>274</v>
      </c>
      <c r="M22" s="9"/>
      <c r="O22" s="9"/>
      <c r="P22" s="9"/>
      <c r="Q22" s="9"/>
      <c r="R22" s="9"/>
      <c r="S22" s="9"/>
      <c r="T22" s="9"/>
    </row>
    <row r="23" spans="1:20" x14ac:dyDescent="0.25">
      <c r="A23" s="20" t="s">
        <v>206</v>
      </c>
      <c r="B23" s="9"/>
      <c r="C23" s="9"/>
      <c r="D23" s="9"/>
      <c r="E23" s="9"/>
      <c r="F23" s="9"/>
      <c r="G23" s="9"/>
      <c r="H23" s="9"/>
      <c r="I23" s="9"/>
      <c r="J23" s="9"/>
      <c r="K23" s="9"/>
      <c r="L23" s="9" t="s">
        <v>275</v>
      </c>
      <c r="M23" s="9"/>
      <c r="O23" s="9"/>
      <c r="P23" s="9"/>
      <c r="Q23" s="9"/>
      <c r="R23" s="9"/>
      <c r="S23" s="9"/>
      <c r="T23" s="9"/>
    </row>
    <row r="24" spans="1:20" x14ac:dyDescent="0.25">
      <c r="A24" s="20" t="s">
        <v>206</v>
      </c>
      <c r="B24" s="9"/>
      <c r="C24" s="9"/>
      <c r="D24" s="9"/>
      <c r="E24" s="9"/>
      <c r="F24" s="9"/>
      <c r="G24" s="9"/>
      <c r="H24" s="9"/>
      <c r="I24" s="9"/>
      <c r="J24" s="9"/>
      <c r="K24" s="9"/>
      <c r="L24" s="9" t="s">
        <v>276</v>
      </c>
      <c r="M24" s="9"/>
      <c r="O24" s="9"/>
      <c r="P24" s="9"/>
      <c r="Q24" s="9"/>
      <c r="R24" s="9"/>
      <c r="S24" s="9"/>
      <c r="T24" s="9"/>
    </row>
    <row r="25" spans="1:20" x14ac:dyDescent="0.25">
      <c r="A25" s="20" t="s">
        <v>206</v>
      </c>
      <c r="B25" s="9"/>
      <c r="C25" s="9"/>
      <c r="D25" s="9"/>
      <c r="E25" s="9"/>
      <c r="F25" s="9"/>
      <c r="G25" s="9"/>
      <c r="H25" s="9"/>
      <c r="I25" s="9"/>
      <c r="J25" s="9"/>
      <c r="K25" s="9"/>
      <c r="L25" s="9" t="s">
        <v>277</v>
      </c>
      <c r="M25" s="9"/>
      <c r="O25" s="9"/>
      <c r="P25" s="9"/>
      <c r="Q25" s="9"/>
      <c r="R25" s="9"/>
      <c r="S25" s="9"/>
      <c r="T25" s="9"/>
    </row>
    <row r="26" spans="1:20" x14ac:dyDescent="0.25">
      <c r="A26" s="20" t="s">
        <v>206</v>
      </c>
      <c r="B26" s="9"/>
      <c r="C26" s="9"/>
      <c r="D26" s="9"/>
      <c r="E26" s="9"/>
      <c r="F26" s="9"/>
      <c r="G26" s="9"/>
      <c r="H26" s="9"/>
      <c r="I26" s="9"/>
      <c r="J26" s="9"/>
      <c r="K26" s="9"/>
      <c r="L26" s="9" t="s">
        <v>278</v>
      </c>
      <c r="M26" s="9"/>
      <c r="O26" s="9"/>
      <c r="P26" s="9"/>
      <c r="Q26" s="9"/>
      <c r="R26" s="9"/>
      <c r="S26" s="9"/>
      <c r="T26" s="9"/>
    </row>
    <row r="27" spans="1:20" x14ac:dyDescent="0.25">
      <c r="A27" s="20" t="s">
        <v>206</v>
      </c>
      <c r="B27" s="9"/>
      <c r="C27" s="9"/>
      <c r="D27" s="9"/>
      <c r="E27" s="9"/>
      <c r="F27" s="9"/>
      <c r="G27" s="9"/>
      <c r="H27" s="9"/>
      <c r="I27" s="9"/>
      <c r="J27" s="9"/>
      <c r="K27" s="9"/>
      <c r="L27" s="9" t="s">
        <v>279</v>
      </c>
      <c r="M27" s="9"/>
      <c r="O27" s="9"/>
      <c r="P27" s="9"/>
      <c r="Q27" s="9"/>
      <c r="R27" s="9"/>
      <c r="S27" s="9"/>
      <c r="T27" s="9"/>
    </row>
    <row r="28" spans="1:20" x14ac:dyDescent="0.25">
      <c r="B28" s="9"/>
      <c r="C28" s="9"/>
      <c r="D28" s="9"/>
      <c r="E28" s="9"/>
      <c r="F28" s="9"/>
      <c r="G28" s="9"/>
      <c r="H28" s="9"/>
      <c r="I28" s="9"/>
      <c r="J28" s="9"/>
      <c r="K28" s="9"/>
      <c r="L28" s="9" t="s">
        <v>280</v>
      </c>
      <c r="M28" s="9"/>
      <c r="O28" s="9"/>
      <c r="P28" s="9"/>
      <c r="Q28" s="9"/>
      <c r="R28" s="9"/>
      <c r="S28" s="9"/>
      <c r="T28" s="9"/>
    </row>
    <row r="29" spans="1:20" x14ac:dyDescent="0.25">
      <c r="B29" s="9"/>
      <c r="C29" s="9"/>
      <c r="D29" s="9"/>
      <c r="E29" s="9"/>
      <c r="F29" s="9"/>
      <c r="G29" s="9"/>
      <c r="H29" s="9"/>
      <c r="I29" s="9"/>
      <c r="J29" s="9"/>
      <c r="K29" s="9"/>
      <c r="L29" s="9" t="s">
        <v>281</v>
      </c>
      <c r="M29" s="9"/>
      <c r="O29" s="9"/>
      <c r="P29" s="9"/>
      <c r="Q29" s="9"/>
      <c r="R29" s="9"/>
      <c r="S29" s="9"/>
      <c r="T29" s="9"/>
    </row>
    <row r="30" spans="1:20" x14ac:dyDescent="0.25">
      <c r="B30" s="9"/>
      <c r="C30" s="9"/>
      <c r="D30" s="9"/>
      <c r="E30" s="9"/>
      <c r="F30" s="9"/>
      <c r="G30" s="9"/>
      <c r="H30" s="9"/>
      <c r="I30" s="9"/>
      <c r="J30" s="9"/>
      <c r="K30" s="9"/>
      <c r="L30" s="9" t="s">
        <v>282</v>
      </c>
      <c r="M30" s="9"/>
      <c r="O30" s="9"/>
      <c r="P30" s="9"/>
      <c r="Q30" s="9"/>
      <c r="R30" s="9"/>
      <c r="S30" s="9"/>
      <c r="T30" s="9"/>
    </row>
    <row r="31" spans="1:20" x14ac:dyDescent="0.25">
      <c r="B31" s="9"/>
      <c r="C31" s="9"/>
      <c r="D31" s="9"/>
      <c r="E31" s="9"/>
      <c r="F31" s="9"/>
      <c r="G31" s="9"/>
      <c r="H31" s="9"/>
      <c r="I31" s="9"/>
      <c r="J31" s="9"/>
      <c r="K31" s="9"/>
      <c r="L31" s="9" t="s">
        <v>283</v>
      </c>
      <c r="M31" s="9"/>
      <c r="O31" s="9"/>
      <c r="P31" s="9"/>
      <c r="Q31" s="9"/>
      <c r="R31" s="9"/>
      <c r="S31" s="9"/>
      <c r="T31" s="9"/>
    </row>
    <row r="32" spans="1:20" x14ac:dyDescent="0.25">
      <c r="B32" s="9"/>
      <c r="C32" s="9"/>
      <c r="D32" s="9"/>
      <c r="E32" s="9"/>
      <c r="F32" s="9"/>
      <c r="G32" s="9"/>
      <c r="H32" s="9"/>
      <c r="I32" s="9"/>
      <c r="J32" s="9"/>
      <c r="K32" s="9"/>
      <c r="L32" s="9" t="s">
        <v>284</v>
      </c>
      <c r="M32" s="9"/>
      <c r="O32" s="9"/>
      <c r="P32" s="9"/>
      <c r="Q32" s="9"/>
      <c r="R32" s="9"/>
      <c r="S32" s="9"/>
      <c r="T32" s="9"/>
    </row>
    <row r="33" spans="2:20" x14ac:dyDescent="0.25">
      <c r="B33" s="9"/>
      <c r="C33" s="9"/>
      <c r="D33" s="9"/>
      <c r="E33" s="9"/>
      <c r="F33" s="9"/>
      <c r="G33" s="9"/>
      <c r="H33" s="9"/>
      <c r="I33" s="9"/>
      <c r="J33" s="9"/>
      <c r="K33" s="9"/>
      <c r="L33" s="9" t="s">
        <v>285</v>
      </c>
      <c r="M33" s="9"/>
      <c r="O33" s="9"/>
      <c r="P33" s="9"/>
      <c r="Q33" s="9"/>
      <c r="R33" s="9"/>
      <c r="S33" s="9"/>
      <c r="T33" s="9"/>
    </row>
    <row r="34" spans="2:20" x14ac:dyDescent="0.25">
      <c r="B34" s="9"/>
      <c r="C34" s="9"/>
      <c r="D34" s="9"/>
      <c r="E34" s="9"/>
      <c r="F34" s="9"/>
      <c r="G34" s="9"/>
      <c r="H34" s="9"/>
      <c r="I34" s="9"/>
      <c r="J34" s="9"/>
      <c r="K34" s="9"/>
      <c r="L34" s="9" t="s">
        <v>286</v>
      </c>
      <c r="M34" s="9"/>
      <c r="O34" s="9"/>
      <c r="P34" s="9"/>
      <c r="Q34" s="9"/>
      <c r="R34" s="9"/>
      <c r="S34" s="9"/>
      <c r="T34" s="9"/>
    </row>
    <row r="35" spans="2:20" x14ac:dyDescent="0.25">
      <c r="B35" s="9"/>
      <c r="C35" s="9"/>
      <c r="D35" s="9"/>
      <c r="E35" s="9"/>
      <c r="F35" s="9"/>
      <c r="G35" s="9"/>
      <c r="H35" s="9"/>
      <c r="I35" s="9"/>
      <c r="J35" s="9"/>
      <c r="K35" s="9"/>
      <c r="L35" s="9" t="s">
        <v>287</v>
      </c>
      <c r="M35" s="9"/>
      <c r="O35" s="9"/>
      <c r="P35" s="9"/>
      <c r="Q35" s="9"/>
      <c r="R35" s="9"/>
      <c r="S35" s="9"/>
      <c r="T35" s="9"/>
    </row>
    <row r="36" spans="2:20" x14ac:dyDescent="0.25">
      <c r="B36" s="9"/>
      <c r="C36" s="9"/>
      <c r="D36" s="9"/>
      <c r="E36" s="9"/>
      <c r="F36" s="9"/>
      <c r="G36" s="9"/>
      <c r="H36" s="9"/>
      <c r="I36" s="9"/>
      <c r="J36" s="9"/>
      <c r="K36" s="9"/>
      <c r="L36" s="9" t="s">
        <v>288</v>
      </c>
      <c r="M36" s="9"/>
      <c r="O36" s="9"/>
      <c r="P36" s="9"/>
      <c r="Q36" s="9"/>
      <c r="R36" s="9"/>
      <c r="S36" s="9"/>
      <c r="T36" s="9"/>
    </row>
    <row r="37" spans="2:20" x14ac:dyDescent="0.25">
      <c r="B37" s="9"/>
      <c r="C37" s="9"/>
      <c r="D37" s="9"/>
      <c r="E37" s="9"/>
      <c r="F37" s="9"/>
      <c r="G37" s="9"/>
      <c r="H37" s="9"/>
      <c r="I37" s="9"/>
      <c r="J37" s="9"/>
      <c r="K37" s="9"/>
      <c r="L37" s="9" t="s">
        <v>289</v>
      </c>
      <c r="M37" s="9"/>
      <c r="O37" s="9"/>
      <c r="P37" s="9"/>
      <c r="Q37" s="9"/>
      <c r="R37" s="9"/>
      <c r="S37" s="9"/>
      <c r="T37" s="9"/>
    </row>
    <row r="38" spans="2:20" x14ac:dyDescent="0.25">
      <c r="B38" s="9"/>
      <c r="C38" s="9"/>
      <c r="D38" s="9"/>
      <c r="E38" s="9"/>
      <c r="F38" s="9"/>
      <c r="G38" s="9"/>
      <c r="H38" s="9"/>
      <c r="I38" s="9"/>
      <c r="J38" s="9"/>
      <c r="K38" s="9"/>
      <c r="L38" s="9" t="s">
        <v>228</v>
      </c>
      <c r="M38" s="9"/>
      <c r="O38" s="9"/>
      <c r="P38" s="9"/>
      <c r="Q38" s="9"/>
      <c r="R38" s="9"/>
      <c r="S38" s="9"/>
      <c r="T38" s="9"/>
    </row>
    <row r="39" spans="2:20" x14ac:dyDescent="0.25">
      <c r="B39" s="9"/>
      <c r="C39" s="9"/>
      <c r="D39" s="9"/>
      <c r="E39" s="9"/>
      <c r="F39" s="9"/>
      <c r="G39" s="9"/>
      <c r="H39" s="9"/>
      <c r="I39" s="9"/>
      <c r="J39" s="9"/>
      <c r="K39" s="9"/>
      <c r="L39" s="9" t="s">
        <v>290</v>
      </c>
      <c r="M39" s="9"/>
      <c r="O39" s="9"/>
      <c r="P39" s="9"/>
      <c r="Q39" s="9"/>
      <c r="R39" s="9"/>
      <c r="S39" s="9"/>
      <c r="T39" s="9"/>
    </row>
    <row r="40" spans="2:20" x14ac:dyDescent="0.25">
      <c r="B40" s="9"/>
      <c r="C40" s="9"/>
      <c r="D40" s="9"/>
      <c r="E40" s="9"/>
      <c r="F40" s="9"/>
      <c r="G40" s="9"/>
      <c r="H40" s="9"/>
      <c r="I40" s="9"/>
      <c r="J40" s="9"/>
      <c r="K40" s="9"/>
      <c r="L40" s="9" t="s">
        <v>291</v>
      </c>
      <c r="M40" s="9"/>
      <c r="O40" s="9"/>
      <c r="P40" s="9"/>
      <c r="Q40" s="9"/>
      <c r="R40" s="9"/>
      <c r="S40" s="9"/>
      <c r="T40" s="9"/>
    </row>
    <row r="41" spans="2:20" x14ac:dyDescent="0.25">
      <c r="B41" s="9"/>
      <c r="C41" s="9"/>
      <c r="D41" s="9"/>
      <c r="E41" s="9"/>
      <c r="F41" s="9"/>
      <c r="G41" s="9"/>
      <c r="H41" s="9"/>
      <c r="I41" s="9"/>
      <c r="J41" s="9"/>
      <c r="K41" s="9"/>
      <c r="L41" s="9" t="s">
        <v>292</v>
      </c>
      <c r="M41" s="9"/>
      <c r="O41" s="9"/>
      <c r="P41" s="9"/>
      <c r="Q41" s="9"/>
      <c r="R41" s="9"/>
      <c r="S41" s="9"/>
      <c r="T41" s="9"/>
    </row>
    <row r="42" spans="2:20" x14ac:dyDescent="0.25">
      <c r="B42" s="9"/>
      <c r="C42" s="9"/>
      <c r="D42" s="9"/>
      <c r="E42" s="9"/>
      <c r="F42" s="9"/>
      <c r="G42" s="9"/>
      <c r="H42" s="9"/>
      <c r="I42" s="9"/>
      <c r="J42" s="9"/>
      <c r="K42" s="9"/>
      <c r="L42" s="9" t="s">
        <v>293</v>
      </c>
      <c r="M42" s="9"/>
      <c r="O42" s="9"/>
      <c r="P42" s="9"/>
      <c r="Q42" s="9"/>
      <c r="R42" s="9"/>
      <c r="S42" s="9"/>
      <c r="T42" s="9"/>
    </row>
    <row r="43" spans="2:20" x14ac:dyDescent="0.25">
      <c r="B43" s="9"/>
      <c r="C43" s="9"/>
      <c r="D43" s="9"/>
      <c r="E43" s="9"/>
      <c r="F43" s="9"/>
      <c r="G43" s="9"/>
      <c r="H43" s="9"/>
      <c r="I43" s="9"/>
      <c r="J43" s="9"/>
      <c r="K43" s="9"/>
      <c r="L43" s="9" t="s">
        <v>294</v>
      </c>
      <c r="M43" s="9"/>
      <c r="O43" s="9"/>
      <c r="P43" s="9"/>
      <c r="Q43" s="9"/>
      <c r="R43" s="9"/>
      <c r="S43" s="9"/>
      <c r="T43" s="9"/>
    </row>
    <row r="44" spans="2:20" x14ac:dyDescent="0.25">
      <c r="B44" s="9"/>
      <c r="C44" s="9"/>
      <c r="D44" s="9"/>
      <c r="E44" s="9"/>
      <c r="F44" s="9"/>
      <c r="G44" s="9"/>
      <c r="H44" s="9"/>
      <c r="L44" s="9" t="s">
        <v>295</v>
      </c>
      <c r="M44" s="9"/>
      <c r="O44" s="9"/>
      <c r="P44" s="9"/>
      <c r="Q44" s="9"/>
      <c r="R44" s="9"/>
      <c r="S44" s="9"/>
      <c r="T44" s="9"/>
    </row>
    <row r="45" spans="2:20" x14ac:dyDescent="0.25">
      <c r="B45" s="9"/>
      <c r="C45" s="9"/>
      <c r="D45" s="9"/>
      <c r="E45" s="9"/>
      <c r="F45" s="9"/>
      <c r="G45" s="9"/>
      <c r="H45" s="9"/>
      <c r="L45" s="9" t="s">
        <v>296</v>
      </c>
      <c r="M45" s="40"/>
      <c r="O45" s="9"/>
      <c r="P45" s="9"/>
      <c r="Q45" s="9"/>
      <c r="R45" s="9"/>
      <c r="S45" s="9"/>
      <c r="T45" s="9"/>
    </row>
    <row r="46" spans="2:20" x14ac:dyDescent="0.25">
      <c r="B46" s="9"/>
      <c r="C46" s="9"/>
      <c r="D46" s="9"/>
      <c r="E46" s="9"/>
      <c r="F46" s="9"/>
      <c r="G46" s="9"/>
      <c r="H46" s="9"/>
      <c r="L46" s="2" t="s">
        <v>297</v>
      </c>
      <c r="M46" s="40"/>
      <c r="O46" s="9"/>
      <c r="P46" s="9"/>
      <c r="Q46" s="9"/>
      <c r="R46" s="9"/>
      <c r="S46" s="9"/>
      <c r="T46" s="9"/>
    </row>
    <row r="47" spans="2:20" x14ac:dyDescent="0.25">
      <c r="B47" s="9"/>
      <c r="C47" s="9"/>
      <c r="D47" s="9"/>
      <c r="E47" s="9"/>
      <c r="F47" s="9"/>
      <c r="G47" s="9"/>
      <c r="H47" s="9"/>
      <c r="L47" s="116" t="s">
        <v>298</v>
      </c>
      <c r="M47" s="40"/>
      <c r="O47" s="9"/>
      <c r="P47" s="9"/>
      <c r="Q47" s="9"/>
      <c r="R47" s="9"/>
      <c r="S47" s="9"/>
      <c r="T47" s="9"/>
    </row>
    <row r="48" spans="2:20" x14ac:dyDescent="0.25">
      <c r="B48" s="9"/>
      <c r="C48" s="9"/>
      <c r="D48" s="9"/>
      <c r="E48" s="9"/>
      <c r="F48" s="9"/>
      <c r="G48" s="9"/>
      <c r="H48" s="9"/>
      <c r="L48" s="43" t="s">
        <v>299</v>
      </c>
      <c r="M48" s="40"/>
      <c r="O48" s="9"/>
      <c r="P48" s="9"/>
      <c r="Q48" s="9"/>
      <c r="R48" s="9"/>
      <c r="S48" s="9"/>
      <c r="T48" s="9"/>
    </row>
    <row r="49" spans="2:21" x14ac:dyDescent="0.25">
      <c r="B49" s="9"/>
      <c r="C49" s="9"/>
      <c r="D49" s="9"/>
      <c r="E49" s="9"/>
      <c r="F49" s="9"/>
      <c r="G49" s="9"/>
      <c r="H49" s="9"/>
      <c r="L49" s="43" t="s">
        <v>300</v>
      </c>
      <c r="M49" s="9"/>
      <c r="O49" s="9"/>
      <c r="P49" s="9"/>
      <c r="Q49" s="9"/>
      <c r="R49" s="9"/>
      <c r="S49" s="9"/>
      <c r="T49" s="9"/>
    </row>
    <row r="50" spans="2:21" x14ac:dyDescent="0.25">
      <c r="B50" s="9"/>
      <c r="H50" s="9"/>
      <c r="I50" s="9"/>
      <c r="J50" s="9"/>
      <c r="K50" s="9"/>
      <c r="L50" s="43" t="s">
        <v>301</v>
      </c>
      <c r="M50" s="9"/>
      <c r="O50" s="9"/>
      <c r="P50" s="9"/>
      <c r="Q50" s="9"/>
      <c r="R50" s="9"/>
      <c r="S50" s="9"/>
      <c r="T50" s="9"/>
      <c r="U50" s="9"/>
    </row>
    <row r="51" spans="2:21" x14ac:dyDescent="0.25">
      <c r="B51" s="9"/>
      <c r="H51" s="9"/>
      <c r="L51" s="2" t="s">
        <v>302</v>
      </c>
      <c r="M51" s="9"/>
      <c r="O51" s="9"/>
      <c r="P51" s="9"/>
      <c r="Q51" s="9"/>
      <c r="R51" s="9"/>
      <c r="S51" s="9"/>
      <c r="T51" s="9"/>
      <c r="U51" s="9"/>
    </row>
    <row r="52" spans="2:21" x14ac:dyDescent="0.25">
      <c r="B52" s="9"/>
      <c r="H52" s="9"/>
      <c r="L52" s="9" t="s">
        <v>303</v>
      </c>
      <c r="M52" s="9"/>
      <c r="O52" s="9"/>
      <c r="P52" s="9"/>
      <c r="Q52" s="9"/>
      <c r="R52" s="9"/>
      <c r="S52" s="9"/>
      <c r="T52" s="9"/>
      <c r="U52" s="9"/>
    </row>
    <row r="53" spans="2:21" x14ac:dyDescent="0.25">
      <c r="B53" s="9"/>
      <c r="H53" s="9"/>
      <c r="L53" s="9" t="s">
        <v>304</v>
      </c>
      <c r="M53" s="9"/>
      <c r="O53" s="9"/>
      <c r="P53" s="9"/>
      <c r="Q53" s="9"/>
      <c r="R53" s="9"/>
      <c r="S53" s="9"/>
      <c r="T53" s="9"/>
      <c r="U53" s="9"/>
    </row>
    <row r="54" spans="2:21" x14ac:dyDescent="0.25">
      <c r="B54" s="9"/>
      <c r="H54" s="9"/>
      <c r="L54" s="9" t="s">
        <v>305</v>
      </c>
      <c r="M54" s="9"/>
      <c r="O54" s="9"/>
      <c r="P54" s="9"/>
      <c r="Q54" s="9"/>
      <c r="R54" s="9"/>
      <c r="S54" s="9"/>
      <c r="T54" s="9"/>
      <c r="U54" s="9"/>
    </row>
    <row r="55" spans="2:21" x14ac:dyDescent="0.25">
      <c r="B55" s="9"/>
      <c r="H55" s="9"/>
      <c r="J55" s="20"/>
      <c r="K55" s="20"/>
      <c r="L55" s="43" t="s">
        <v>306</v>
      </c>
      <c r="M55" s="9"/>
      <c r="O55" s="9"/>
      <c r="P55" s="9"/>
      <c r="Q55" s="9"/>
      <c r="R55" s="9"/>
      <c r="S55" s="9"/>
      <c r="T55" s="9"/>
      <c r="U55" s="9"/>
    </row>
    <row r="56" spans="2:21" x14ac:dyDescent="0.25">
      <c r="B56" s="9"/>
      <c r="H56" s="9"/>
      <c r="J56" s="20"/>
      <c r="K56" s="20"/>
      <c r="L56" s="116" t="s">
        <v>307</v>
      </c>
      <c r="M56" s="9"/>
      <c r="O56" s="9"/>
      <c r="P56" s="9"/>
      <c r="Q56" s="9"/>
      <c r="R56" s="9"/>
      <c r="S56" s="9"/>
      <c r="T56" s="9"/>
      <c r="U56" s="9"/>
    </row>
    <row r="57" spans="2:21" x14ac:dyDescent="0.25">
      <c r="B57" s="9"/>
      <c r="H57" s="9"/>
      <c r="J57" s="20"/>
      <c r="K57" s="20"/>
      <c r="L57" s="43" t="s">
        <v>308</v>
      </c>
      <c r="M57" s="9"/>
      <c r="O57" s="9"/>
      <c r="P57" s="9"/>
      <c r="Q57" s="9"/>
      <c r="R57" s="9"/>
      <c r="S57" s="9"/>
      <c r="T57" s="9"/>
      <c r="U57" s="9"/>
    </row>
    <row r="58" spans="2:21" x14ac:dyDescent="0.25">
      <c r="B58" s="9"/>
      <c r="H58" s="9"/>
      <c r="J58" s="20"/>
      <c r="K58" s="20"/>
      <c r="L58" s="43" t="s">
        <v>309</v>
      </c>
      <c r="M58" s="9"/>
      <c r="O58" s="9"/>
      <c r="P58" s="9"/>
      <c r="Q58" s="9"/>
      <c r="R58" s="9"/>
      <c r="S58" s="9"/>
      <c r="T58" s="9"/>
      <c r="U58" s="9"/>
    </row>
    <row r="59" spans="2:21" x14ac:dyDescent="0.25">
      <c r="B59" s="9"/>
      <c r="H59" s="9"/>
      <c r="J59" s="20"/>
      <c r="K59" s="20"/>
      <c r="L59" s="43" t="s">
        <v>310</v>
      </c>
      <c r="M59" s="9"/>
      <c r="O59" s="9"/>
      <c r="P59" s="9"/>
      <c r="Q59" s="9"/>
      <c r="R59" s="9"/>
      <c r="S59" s="9"/>
      <c r="T59" s="9"/>
      <c r="U59" s="9"/>
    </row>
    <row r="60" spans="2:21" x14ac:dyDescent="0.25">
      <c r="B60" s="9"/>
      <c r="H60" s="9"/>
      <c r="I60" s="20"/>
      <c r="J60" s="20"/>
      <c r="K60" s="20"/>
      <c r="L60" s="43" t="s">
        <v>311</v>
      </c>
      <c r="M60" s="9"/>
      <c r="O60" s="9"/>
      <c r="P60" s="9"/>
      <c r="Q60" s="9"/>
      <c r="R60" s="9"/>
      <c r="S60" s="9"/>
      <c r="T60" s="9"/>
      <c r="U60" s="9"/>
    </row>
    <row r="61" spans="2:21" x14ac:dyDescent="0.25">
      <c r="B61" s="9"/>
      <c r="H61" s="9"/>
      <c r="I61" s="20"/>
      <c r="J61" s="20"/>
      <c r="K61" s="20"/>
      <c r="L61" s="43" t="s">
        <v>312</v>
      </c>
      <c r="M61" s="9"/>
      <c r="O61" s="9"/>
      <c r="P61" s="9"/>
      <c r="Q61" s="9"/>
      <c r="R61" s="9"/>
      <c r="S61" s="9"/>
      <c r="T61" s="9"/>
      <c r="U61" s="9"/>
    </row>
    <row r="62" spans="2:21" x14ac:dyDescent="0.25">
      <c r="B62" s="9"/>
      <c r="H62" s="9"/>
      <c r="I62" s="20"/>
      <c r="J62" s="20"/>
      <c r="K62" s="20"/>
      <c r="L62" s="116" t="s">
        <v>313</v>
      </c>
      <c r="M62" s="9"/>
      <c r="O62" s="9"/>
      <c r="P62" s="9"/>
      <c r="Q62" s="9"/>
      <c r="R62" s="9"/>
      <c r="S62" s="9"/>
      <c r="T62" s="9"/>
      <c r="U62" s="9"/>
    </row>
    <row r="63" spans="2:21" x14ac:dyDescent="0.25">
      <c r="B63" s="9"/>
      <c r="H63" s="9"/>
      <c r="I63" s="20"/>
      <c r="J63" s="20"/>
      <c r="K63" s="20"/>
      <c r="L63" s="116" t="s">
        <v>314</v>
      </c>
      <c r="M63" s="9"/>
      <c r="O63" s="9"/>
      <c r="P63" s="9"/>
      <c r="Q63" s="9"/>
      <c r="R63" s="9"/>
      <c r="S63" s="9"/>
      <c r="T63" s="9"/>
      <c r="U63" s="9"/>
    </row>
    <row r="64" spans="2:21" x14ac:dyDescent="0.25">
      <c r="B64" s="9"/>
      <c r="H64" s="9"/>
      <c r="I64" s="20"/>
      <c r="J64" s="20"/>
      <c r="K64" s="20"/>
      <c r="L64" s="116" t="s">
        <v>315</v>
      </c>
      <c r="M64" s="9"/>
      <c r="O64" s="9"/>
      <c r="P64" s="9"/>
      <c r="Q64" s="9"/>
      <c r="R64" s="9"/>
      <c r="S64" s="9"/>
      <c r="T64" s="9"/>
      <c r="U64" s="9"/>
    </row>
    <row r="65" spans="9:12" x14ac:dyDescent="0.25">
      <c r="I65" s="20"/>
      <c r="J65" s="20"/>
      <c r="K65" s="20"/>
      <c r="L65" s="43" t="s">
        <v>316</v>
      </c>
    </row>
    <row r="66" spans="9:12" x14ac:dyDescent="0.25">
      <c r="I66" s="20"/>
      <c r="J66" s="20"/>
      <c r="K66" s="20"/>
      <c r="L66" s="43" t="s">
        <v>317</v>
      </c>
    </row>
    <row r="67" spans="9:12" x14ac:dyDescent="0.25">
      <c r="I67" s="20"/>
      <c r="J67" s="20"/>
      <c r="K67" s="20"/>
      <c r="L67" s="43" t="s">
        <v>318</v>
      </c>
    </row>
    <row r="68" spans="9:12" x14ac:dyDescent="0.25">
      <c r="I68" s="20"/>
      <c r="J68" s="20"/>
      <c r="K68" s="20"/>
      <c r="L68" s="43" t="s">
        <v>319</v>
      </c>
    </row>
    <row r="69" spans="9:12" x14ac:dyDescent="0.25">
      <c r="L69" s="43" t="s">
        <v>320</v>
      </c>
    </row>
    <row r="70" spans="9:12" x14ac:dyDescent="0.25">
      <c r="L70" s="43" t="s">
        <v>321</v>
      </c>
    </row>
    <row r="71" spans="9:12" x14ac:dyDescent="0.25">
      <c r="K71" s="20" t="s">
        <v>206</v>
      </c>
      <c r="L71" s="116"/>
    </row>
    <row r="72" spans="9:12" x14ac:dyDescent="0.25">
      <c r="K72" s="20" t="s">
        <v>206</v>
      </c>
      <c r="L72" s="43"/>
    </row>
    <row r="73" spans="9:12" x14ac:dyDescent="0.25">
      <c r="K73" s="20" t="s">
        <v>206</v>
      </c>
      <c r="L73" s="43"/>
    </row>
    <row r="74" spans="9:12" x14ac:dyDescent="0.25">
      <c r="K74" s="20" t="s">
        <v>206</v>
      </c>
      <c r="L74" s="43"/>
    </row>
    <row r="75" spans="9:12" x14ac:dyDescent="0.25">
      <c r="K75" s="20"/>
      <c r="L75" s="116"/>
    </row>
    <row r="84" spans="12:12" x14ac:dyDescent="0.25">
      <c r="L84" s="60"/>
    </row>
  </sheetData>
  <sortState xmlns:xlrd2="http://schemas.microsoft.com/office/spreadsheetml/2017/richdata2" ref="L55:L68">
    <sortCondition ref="L55"/>
  </sortState>
  <conditionalFormatting sqref="L10">
    <cfRule type="duplicateValues" dxfId="635" priority="17"/>
  </conditionalFormatting>
  <conditionalFormatting sqref="L55">
    <cfRule type="duplicateValues" dxfId="634" priority="15"/>
  </conditionalFormatting>
  <conditionalFormatting sqref="L55">
    <cfRule type="duplicateValues" dxfId="633" priority="16"/>
  </conditionalFormatting>
  <conditionalFormatting sqref="L56">
    <cfRule type="duplicateValues" dxfId="632" priority="13"/>
  </conditionalFormatting>
  <conditionalFormatting sqref="L56">
    <cfRule type="duplicateValues" dxfId="631" priority="14"/>
  </conditionalFormatting>
  <conditionalFormatting sqref="L57">
    <cfRule type="duplicateValues" dxfId="630" priority="11"/>
  </conditionalFormatting>
  <conditionalFormatting sqref="L57">
    <cfRule type="duplicateValues" dxfId="629" priority="12"/>
  </conditionalFormatting>
  <conditionalFormatting sqref="L62:L63">
    <cfRule type="duplicateValues" dxfId="628" priority="9"/>
  </conditionalFormatting>
  <conditionalFormatting sqref="L62:L63">
    <cfRule type="duplicateValues" dxfId="627" priority="10"/>
  </conditionalFormatting>
  <conditionalFormatting sqref="L64">
    <cfRule type="duplicateValues" dxfId="626" priority="7"/>
  </conditionalFormatting>
  <conditionalFormatting sqref="L64">
    <cfRule type="duplicateValues" dxfId="625" priority="8"/>
  </conditionalFormatting>
  <conditionalFormatting sqref="L66">
    <cfRule type="duplicateValues" dxfId="624" priority="3"/>
  </conditionalFormatting>
  <conditionalFormatting sqref="L66">
    <cfRule type="duplicateValues" dxfId="623" priority="4"/>
  </conditionalFormatting>
  <conditionalFormatting sqref="L67">
    <cfRule type="duplicateValues" dxfId="622" priority="1"/>
  </conditionalFormatting>
  <conditionalFormatting sqref="L67">
    <cfRule type="duplicateValues" dxfId="621" priority="2"/>
  </conditionalFormatting>
  <conditionalFormatting sqref="L94:L1048576 L1:L3 L72:L92 L68:L70">
    <cfRule type="duplicateValues" dxfId="620" priority="755"/>
  </conditionalFormatting>
  <conditionalFormatting sqref="L4:L54 L72:L74 L68:L70">
    <cfRule type="duplicateValues" dxfId="619" priority="760"/>
  </conditionalFormatting>
  <conditionalFormatting sqref="L65">
    <cfRule type="duplicateValues" dxfId="618" priority="764"/>
  </conditionalFormatting>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368AD-D0B4-45F6-9B6A-844C62143FD6}">
  <sheetPr>
    <tabColor theme="7" tint="0.59999389629810485"/>
    <pageSetUpPr fitToPage="1"/>
  </sheetPr>
  <dimension ref="A1:BA107"/>
  <sheetViews>
    <sheetView topLeftCell="A13" zoomScale="80" zoomScaleNormal="80" workbookViewId="0">
      <selection activeCell="D11" sqref="F11"/>
    </sheetView>
  </sheetViews>
  <sheetFormatPr defaultColWidth="11" defaultRowHeight="15" x14ac:dyDescent="0.25"/>
  <cols>
    <col min="1" max="1" width="4.5" style="79" customWidth="1"/>
    <col min="2" max="2" width="11" style="79"/>
    <col min="3" max="3" width="27.625" style="79" customWidth="1"/>
    <col min="4" max="5" width="16.625" style="79" customWidth="1"/>
    <col min="6" max="21" width="12.5" style="79" customWidth="1"/>
    <col min="22" max="51" width="11" style="79"/>
    <col min="52" max="52" width="101.375" style="119" hidden="1" customWidth="1"/>
    <col min="53" max="53" width="182" style="119" hidden="1" customWidth="1"/>
    <col min="54" max="16384" width="11" style="79"/>
  </cols>
  <sheetData>
    <row r="1" spans="1:52" ht="21" x14ac:dyDescent="0.35">
      <c r="A1" s="4" t="s">
        <v>322</v>
      </c>
      <c r="B1" s="168"/>
      <c r="C1" s="168"/>
      <c r="D1" s="109"/>
      <c r="E1" s="168"/>
      <c r="F1" s="168"/>
      <c r="G1" s="168"/>
      <c r="H1" s="168"/>
      <c r="I1" s="168"/>
      <c r="J1" s="168"/>
      <c r="K1" s="168"/>
      <c r="L1" s="168"/>
      <c r="M1" s="168"/>
      <c r="N1" s="168"/>
      <c r="O1" s="168"/>
      <c r="P1" s="168"/>
      <c r="Q1" s="168"/>
      <c r="R1" s="168"/>
      <c r="S1" s="168"/>
      <c r="T1" s="168"/>
      <c r="U1" s="168"/>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2" x14ac:dyDescent="0.25">
      <c r="A2" s="109" t="s">
        <v>323</v>
      </c>
      <c r="B2" s="168"/>
      <c r="C2" s="168"/>
      <c r="D2" s="109"/>
      <c r="E2" s="168"/>
      <c r="F2" s="168"/>
      <c r="G2" s="168"/>
      <c r="H2" s="168"/>
      <c r="I2" s="168"/>
      <c r="J2" s="168"/>
      <c r="K2" s="168"/>
      <c r="L2" s="168"/>
      <c r="M2" s="168"/>
      <c r="N2" s="168"/>
      <c r="O2" s="168"/>
      <c r="P2" s="168"/>
      <c r="Q2" s="168"/>
      <c r="R2" s="168"/>
      <c r="S2" s="168"/>
      <c r="T2" s="168"/>
      <c r="U2" s="168"/>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3" spans="1:52" x14ac:dyDescent="0.25">
      <c r="A3" s="168"/>
      <c r="B3" s="168"/>
      <c r="C3" s="168"/>
      <c r="D3" s="168"/>
      <c r="E3" s="168"/>
      <c r="F3" s="168"/>
      <c r="G3" s="168"/>
      <c r="H3" s="168"/>
      <c r="I3" s="168"/>
      <c r="J3" s="168"/>
      <c r="K3" s="168"/>
      <c r="L3" s="168"/>
      <c r="M3" s="168"/>
      <c r="N3" s="168"/>
      <c r="O3" s="168"/>
      <c r="P3" s="168"/>
      <c r="Q3" s="168"/>
      <c r="R3" s="168"/>
      <c r="S3" s="168"/>
      <c r="T3" s="168"/>
      <c r="U3" s="168"/>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row>
    <row r="4" spans="1:52" ht="21" customHeight="1" x14ac:dyDescent="0.25">
      <c r="A4" s="168"/>
      <c r="B4" s="234" t="s">
        <v>324</v>
      </c>
      <c r="C4" s="235"/>
      <c r="D4" s="235"/>
      <c r="E4" s="235"/>
      <c r="F4" s="235"/>
      <c r="G4" s="235"/>
      <c r="H4" s="235"/>
      <c r="I4" s="235"/>
      <c r="J4" s="235"/>
      <c r="K4" s="236"/>
      <c r="L4" s="83"/>
      <c r="M4" s="83"/>
      <c r="N4" s="83"/>
      <c r="O4" s="83"/>
      <c r="P4" s="168"/>
      <c r="Q4" s="168"/>
      <c r="R4" s="168"/>
      <c r="S4" s="168"/>
      <c r="T4" s="168"/>
      <c r="U4" s="168"/>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2" ht="15.75" customHeight="1" x14ac:dyDescent="0.25">
      <c r="A5" s="168"/>
      <c r="B5" s="237" t="s">
        <v>325</v>
      </c>
      <c r="C5" s="237"/>
      <c r="D5" s="238" t="s">
        <v>326</v>
      </c>
      <c r="E5" s="239"/>
      <c r="F5" s="239"/>
      <c r="G5" s="239"/>
      <c r="H5" s="239"/>
      <c r="I5" s="239"/>
      <c r="J5" s="239"/>
      <c r="K5" s="240"/>
      <c r="L5" s="84"/>
      <c r="M5" s="84"/>
      <c r="N5" s="84"/>
      <c r="O5" s="84"/>
      <c r="P5" s="168"/>
      <c r="Q5" s="168"/>
      <c r="R5" s="168"/>
      <c r="S5" s="168"/>
      <c r="T5" s="168"/>
      <c r="U5" s="168"/>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2" ht="15.75" customHeight="1" x14ac:dyDescent="0.25">
      <c r="A6" s="168"/>
      <c r="B6" s="237" t="s">
        <v>327</v>
      </c>
      <c r="C6" s="237"/>
      <c r="D6" s="241">
        <v>44151</v>
      </c>
      <c r="E6" s="242"/>
      <c r="F6" s="242"/>
      <c r="G6" s="242"/>
      <c r="H6" s="242"/>
      <c r="I6" s="242"/>
      <c r="J6" s="242"/>
      <c r="K6" s="243"/>
      <c r="L6" s="84"/>
      <c r="M6" s="84"/>
      <c r="N6" s="84"/>
      <c r="O6" s="84"/>
      <c r="P6" s="168"/>
      <c r="Q6" s="168"/>
      <c r="R6" s="168"/>
      <c r="S6" s="168"/>
      <c r="T6" s="168"/>
      <c r="U6" s="168"/>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2" ht="15.75" customHeight="1" x14ac:dyDescent="0.25">
      <c r="A7" s="168"/>
      <c r="B7" s="244" t="s">
        <v>328</v>
      </c>
      <c r="C7" s="245"/>
      <c r="D7" s="238" t="s">
        <v>329</v>
      </c>
      <c r="E7" s="239"/>
      <c r="F7" s="239"/>
      <c r="G7" s="239"/>
      <c r="H7" s="239"/>
      <c r="I7" s="239"/>
      <c r="J7" s="239"/>
      <c r="K7" s="240"/>
      <c r="L7" s="84"/>
      <c r="M7" s="84"/>
      <c r="N7" s="84"/>
      <c r="O7" s="84"/>
      <c r="P7" s="168"/>
      <c r="Q7" s="168"/>
      <c r="R7" s="168"/>
      <c r="S7" s="168"/>
      <c r="T7" s="168"/>
      <c r="U7" s="168"/>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2" x14ac:dyDescent="0.25">
      <c r="A8" s="168"/>
      <c r="B8" s="255" t="s">
        <v>18</v>
      </c>
      <c r="C8" s="256"/>
      <c r="D8" s="259" t="s">
        <v>228</v>
      </c>
      <c r="E8" s="260"/>
      <c r="F8" s="260"/>
      <c r="G8" s="260"/>
      <c r="H8" s="260"/>
      <c r="I8" s="260"/>
      <c r="J8" s="260"/>
      <c r="K8" s="261"/>
      <c r="L8" s="81"/>
      <c r="M8" s="81"/>
      <c r="N8" s="81"/>
      <c r="O8" s="81"/>
      <c r="P8" s="168"/>
      <c r="Q8" s="168"/>
      <c r="R8" s="168"/>
      <c r="S8" s="168"/>
      <c r="T8" s="168"/>
      <c r="U8" s="168"/>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2" ht="15.75" customHeight="1" x14ac:dyDescent="0.25">
      <c r="A9" s="168"/>
      <c r="B9" s="257"/>
      <c r="C9" s="258"/>
      <c r="D9" s="259" t="s">
        <v>330</v>
      </c>
      <c r="E9" s="260"/>
      <c r="F9" s="260"/>
      <c r="G9" s="260"/>
      <c r="H9" s="260"/>
      <c r="I9" s="260"/>
      <c r="J9" s="260"/>
      <c r="K9" s="261"/>
      <c r="L9" s="81"/>
      <c r="M9" s="81"/>
      <c r="N9" s="81"/>
      <c r="O9" s="81"/>
      <c r="P9" s="168"/>
      <c r="Q9" s="168"/>
      <c r="R9" s="168"/>
      <c r="S9" s="168"/>
      <c r="T9" s="168"/>
      <c r="U9" s="168"/>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row>
    <row r="10" spans="1:52" ht="15.75" customHeight="1" x14ac:dyDescent="0.25">
      <c r="A10" s="168"/>
      <c r="B10" s="262" t="s">
        <v>22</v>
      </c>
      <c r="C10" s="262"/>
      <c r="D10" s="263" t="s">
        <v>200</v>
      </c>
      <c r="E10" s="264"/>
      <c r="F10" s="264"/>
      <c r="G10" s="264"/>
      <c r="H10" s="264"/>
      <c r="I10" s="264"/>
      <c r="J10" s="264"/>
      <c r="K10" s="265"/>
      <c r="L10" s="82"/>
      <c r="M10" s="82"/>
      <c r="N10" s="82"/>
      <c r="O10" s="82"/>
      <c r="P10" s="168"/>
      <c r="Q10" s="168"/>
      <c r="R10" s="168"/>
      <c r="S10" s="168"/>
      <c r="T10" s="168"/>
      <c r="U10" s="168"/>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1:52" ht="15.75" customHeight="1" x14ac:dyDescent="0.25">
      <c r="A11" s="168"/>
      <c r="B11" s="262" t="s">
        <v>24</v>
      </c>
      <c r="C11" s="262"/>
      <c r="D11" s="263" t="s">
        <v>245</v>
      </c>
      <c r="E11" s="264"/>
      <c r="F11" s="264"/>
      <c r="G11" s="264"/>
      <c r="H11" s="264"/>
      <c r="I11" s="264"/>
      <c r="J11" s="264"/>
      <c r="K11" s="265"/>
      <c r="L11" s="84"/>
      <c r="M11" s="84"/>
      <c r="N11" s="84"/>
      <c r="O11" s="84"/>
      <c r="P11" s="168"/>
      <c r="Q11" s="168"/>
      <c r="R11" s="168"/>
      <c r="S11" s="168"/>
      <c r="T11" s="168"/>
      <c r="U11" s="168"/>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2" spans="1:52" ht="262.35000000000002" customHeight="1" x14ac:dyDescent="0.25">
      <c r="A12" s="168"/>
      <c r="B12" s="246" t="s">
        <v>27</v>
      </c>
      <c r="C12" s="246"/>
      <c r="D12" s="247" t="s">
        <v>438</v>
      </c>
      <c r="E12" s="248"/>
      <c r="F12" s="248"/>
      <c r="G12" s="248"/>
      <c r="H12" s="248"/>
      <c r="I12" s="248"/>
      <c r="J12" s="248"/>
      <c r="K12" s="249"/>
      <c r="L12" s="81"/>
      <c r="M12" s="81"/>
      <c r="N12" s="81"/>
      <c r="O12" s="81"/>
      <c r="P12" s="168"/>
      <c r="Q12" s="168"/>
      <c r="R12" s="168"/>
      <c r="S12" s="168"/>
      <c r="T12" s="168"/>
      <c r="U12" s="168"/>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20" t="str">
        <f>D12</f>
        <v xml:space="preserve">High-temperature solid-oxide electolyser (SOEC) is a technology for electrolysis of steam into hydrogen or co-electrolysis of steam and CO2 into syngas [1-6]. In this factsheet, the focus is on hydrogen production. Solid-oxide electrolyzers are most commonly used high-temperature electrolyzers [5] but it is also the least developed electrolysis technology [2]. Solid-oxide electrolysers operate between 650-1000 °C and already offers impressively higher efficiency level (93%, higher heating value (HHV)) than other electrolyzers [3]. The electrical efficiencies could be increased up to 97 % (HHV) by integrating derived heat and thermal coupling to exothermal processes such as chemical methanation [3]. Broadly, there are two categories of SOEC: electrolyte supported (operating temperature &gt; 800 °C) and anode supported (operating temperature 600 -850°C).  As it mainly requires ceramics and few rare materials for the catalyst layer, It has a substantial cost reduction potential in the future [6].  Yet, the need for external high-temperature heat source (preferably from renewables such as concentrated solar power (CSP) or geothermal or industrial waste heat) at vincinity also provides challenges to its economic viability [6]. However,  It can, in principle, also be operated without external high-temperature heat sources by using heat recovery, high-efficiency insulation, and compensating heat losses from electrical heating. Despite high capacity and efficiency, the electrolyser currently has reached life-time of 25000 operation hours and technology improvements such as stabilising components materials, developing new materials and lowering the operation temperature (500 -700 C) are being done to improve it further [2]. Current capacities of operational SOEC system are in the range lower than 1 MW, however, a 2.6 MW SOEC system is currently being developed in Rotterdam within the framework of H2020 MULTIPLHY [7].  </v>
      </c>
    </row>
    <row r="13" spans="1:52" ht="15.75" customHeight="1" x14ac:dyDescent="0.25">
      <c r="A13" s="168"/>
      <c r="B13" s="250" t="s">
        <v>331</v>
      </c>
      <c r="C13" s="250"/>
      <c r="D13" s="251" t="s">
        <v>40</v>
      </c>
      <c r="E13" s="242"/>
      <c r="F13" s="242"/>
      <c r="G13" s="242"/>
      <c r="H13" s="242"/>
      <c r="I13" s="242"/>
      <c r="J13" s="242"/>
      <c r="K13" s="243"/>
      <c r="L13" s="84"/>
      <c r="M13" s="84"/>
      <c r="N13" s="84"/>
      <c r="O13" s="84"/>
      <c r="P13" s="168"/>
      <c r="Q13" s="168"/>
      <c r="R13" s="168"/>
      <c r="S13" s="168"/>
      <c r="T13" s="168"/>
      <c r="U13" s="168"/>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row>
    <row r="14" spans="1:52" ht="73.5" customHeight="1" x14ac:dyDescent="0.25">
      <c r="A14" s="168"/>
      <c r="B14" s="250"/>
      <c r="C14" s="250"/>
      <c r="D14" s="252" t="s">
        <v>332</v>
      </c>
      <c r="E14" s="253"/>
      <c r="F14" s="253"/>
      <c r="G14" s="253"/>
      <c r="H14" s="253"/>
      <c r="I14" s="253"/>
      <c r="J14" s="253"/>
      <c r="K14" s="254"/>
      <c r="L14" s="81"/>
      <c r="M14" s="81"/>
      <c r="N14" s="81"/>
      <c r="O14" s="81"/>
      <c r="P14" s="168"/>
      <c r="Q14" s="168"/>
      <c r="R14" s="168"/>
      <c r="S14" s="168"/>
      <c r="T14" s="168"/>
      <c r="U14" s="168"/>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20" t="str">
        <f>D14</f>
        <v xml:space="preserve">There are varying reports on current TRL level of SOEC technology. Adelung et al (2018) reports TRL 7 as the SOEC prototype has been demonstrated in a relevant operational environment [1] whereas Store&amp;go(2019) reports that it has been demonstrated in an industrial environment with TRL 6 [3]. Hychain 3 reports TRL 5-6 for SOEC [5]. Solid-Oxide eletrolysis still needs large scale research and demonstration to reach the commercial stage. It is expected that the TRL 9 will be reached in 2030 [1]. </v>
      </c>
    </row>
    <row r="15" spans="1:52" ht="21" customHeight="1" x14ac:dyDescent="0.25">
      <c r="A15" s="168"/>
      <c r="B15" s="234" t="s">
        <v>52</v>
      </c>
      <c r="C15" s="235"/>
      <c r="D15" s="235"/>
      <c r="E15" s="235"/>
      <c r="F15" s="235"/>
      <c r="G15" s="235"/>
      <c r="H15" s="235"/>
      <c r="I15" s="235"/>
      <c r="J15" s="235"/>
      <c r="K15" s="236"/>
      <c r="L15" s="83"/>
      <c r="M15" s="83"/>
      <c r="N15" s="83"/>
      <c r="O15" s="83"/>
      <c r="P15" s="168"/>
      <c r="Q15" s="168"/>
      <c r="R15" s="168"/>
      <c r="S15" s="168"/>
      <c r="T15" s="168"/>
      <c r="U15" s="168"/>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row>
    <row r="16" spans="1:52" ht="15" customHeight="1" x14ac:dyDescent="0.25">
      <c r="A16" s="168"/>
      <c r="B16" s="281" t="s">
        <v>53</v>
      </c>
      <c r="C16" s="281"/>
      <c r="D16" s="282" t="s">
        <v>258</v>
      </c>
      <c r="E16" s="283"/>
      <c r="F16" s="283"/>
      <c r="G16" s="283"/>
      <c r="H16" s="283"/>
      <c r="I16" s="283"/>
      <c r="J16" s="283"/>
      <c r="K16" s="284"/>
      <c r="L16" s="83"/>
      <c r="M16" s="83"/>
      <c r="N16" s="83"/>
      <c r="O16" s="83"/>
      <c r="P16" s="168"/>
      <c r="Q16" s="168"/>
      <c r="R16" s="168"/>
      <c r="S16" s="168"/>
      <c r="T16" s="168"/>
      <c r="U16" s="168"/>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row>
    <row r="17" spans="1:51" ht="15" customHeight="1" x14ac:dyDescent="0.25">
      <c r="A17" s="168"/>
      <c r="B17" s="281"/>
      <c r="C17" s="281"/>
      <c r="D17" s="285"/>
      <c r="E17" s="286"/>
      <c r="F17" s="286"/>
      <c r="G17" s="286"/>
      <c r="H17" s="286"/>
      <c r="I17" s="286"/>
      <c r="J17" s="286"/>
      <c r="K17" s="287"/>
      <c r="L17" s="83"/>
      <c r="M17" s="83"/>
      <c r="N17" s="83"/>
      <c r="O17" s="83"/>
      <c r="P17" s="168"/>
      <c r="Q17" s="168"/>
      <c r="R17" s="168"/>
      <c r="S17" s="168"/>
      <c r="T17" s="168"/>
      <c r="U17" s="168"/>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row>
    <row r="18" spans="1:51" x14ac:dyDescent="0.25">
      <c r="A18" s="168"/>
      <c r="B18" s="288"/>
      <c r="C18" s="288"/>
      <c r="D18" s="289" t="s">
        <v>333</v>
      </c>
      <c r="E18" s="289"/>
      <c r="F18" s="289"/>
      <c r="G18" s="198" t="s">
        <v>334</v>
      </c>
      <c r="H18" s="198" t="s">
        <v>335</v>
      </c>
      <c r="I18" s="198" t="s">
        <v>336</v>
      </c>
      <c r="J18" s="198" t="s">
        <v>337</v>
      </c>
      <c r="K18" s="198" t="s">
        <v>338</v>
      </c>
      <c r="L18" s="85"/>
      <c r="M18" s="85"/>
      <c r="N18" s="85"/>
      <c r="O18" s="85"/>
      <c r="P18" s="168"/>
      <c r="Q18" s="168"/>
      <c r="R18" s="168"/>
      <c r="S18" s="168"/>
      <c r="T18" s="168"/>
      <c r="U18" s="168"/>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row>
    <row r="19" spans="1:51" ht="15.75" customHeight="1" x14ac:dyDescent="0.25">
      <c r="A19" s="168"/>
      <c r="B19" s="281" t="s">
        <v>57</v>
      </c>
      <c r="C19" s="281"/>
      <c r="D19" s="290" t="str">
        <f>IF(D16="Please select","Select Functional Unit above",D16)</f>
        <v>MWe</v>
      </c>
      <c r="E19" s="290"/>
      <c r="F19" s="290"/>
      <c r="G19" s="103">
        <v>5</v>
      </c>
      <c r="H19" s="102">
        <v>100</v>
      </c>
      <c r="I19" s="102">
        <v>20</v>
      </c>
      <c r="J19" s="102">
        <v>10</v>
      </c>
      <c r="K19" s="102">
        <v>1</v>
      </c>
      <c r="L19" s="86"/>
      <c r="M19" s="86"/>
      <c r="N19" s="86"/>
      <c r="O19" s="86"/>
      <c r="P19" s="168"/>
      <c r="Q19" s="168"/>
      <c r="R19" s="168"/>
      <c r="S19" s="168"/>
      <c r="T19" s="168"/>
      <c r="U19" s="168"/>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row>
    <row r="20" spans="1:51" ht="15.75" customHeight="1" x14ac:dyDescent="0.25">
      <c r="A20" s="168"/>
      <c r="B20" s="281"/>
      <c r="C20" s="281"/>
      <c r="D20" s="290"/>
      <c r="E20" s="290"/>
      <c r="F20" s="290"/>
      <c r="G20" s="113" t="s">
        <v>339</v>
      </c>
      <c r="H20" s="113" t="s">
        <v>340</v>
      </c>
      <c r="I20" s="113" t="s">
        <v>341</v>
      </c>
      <c r="J20" s="113" t="s">
        <v>342</v>
      </c>
      <c r="K20" s="113" t="s">
        <v>342</v>
      </c>
      <c r="L20" s="86"/>
      <c r="M20" s="86"/>
      <c r="N20" s="86"/>
      <c r="O20" s="86"/>
      <c r="P20" s="168"/>
      <c r="Q20" s="168"/>
      <c r="R20" s="168"/>
      <c r="S20" s="168"/>
      <c r="T20" s="168"/>
      <c r="U20" s="168"/>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row>
    <row r="21" spans="1:51" ht="15.75" customHeight="1" x14ac:dyDescent="0.25">
      <c r="A21" s="168"/>
      <c r="B21" s="288"/>
      <c r="C21" s="288"/>
      <c r="D21" s="297" t="s">
        <v>343</v>
      </c>
      <c r="E21" s="298"/>
      <c r="F21" s="200" t="s">
        <v>344</v>
      </c>
      <c r="G21" s="267" t="s">
        <v>345</v>
      </c>
      <c r="H21" s="267"/>
      <c r="I21" s="267"/>
      <c r="J21" s="267"/>
      <c r="K21" s="267"/>
      <c r="L21" s="266">
        <v>2030</v>
      </c>
      <c r="M21" s="266"/>
      <c r="N21" s="266"/>
      <c r="O21" s="266"/>
      <c r="P21" s="266"/>
      <c r="Q21" s="267">
        <v>2050</v>
      </c>
      <c r="R21" s="267"/>
      <c r="S21" s="267"/>
      <c r="T21" s="267"/>
      <c r="U21" s="267"/>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row>
    <row r="22" spans="1:51" ht="15.75" customHeight="1" x14ac:dyDescent="0.25">
      <c r="A22" s="168"/>
      <c r="B22" s="268" t="s">
        <v>62</v>
      </c>
      <c r="C22" s="269"/>
      <c r="D22" s="274" t="s">
        <v>238</v>
      </c>
      <c r="E22" s="275"/>
      <c r="F22" s="278" t="s">
        <v>191</v>
      </c>
      <c r="G22" s="198" t="s">
        <v>334</v>
      </c>
      <c r="H22" s="198" t="s">
        <v>335</v>
      </c>
      <c r="I22" s="198" t="s">
        <v>336</v>
      </c>
      <c r="J22" s="198" t="s">
        <v>337</v>
      </c>
      <c r="K22" s="198" t="s">
        <v>338</v>
      </c>
      <c r="L22" s="199" t="s">
        <v>334</v>
      </c>
      <c r="M22" s="199" t="s">
        <v>335</v>
      </c>
      <c r="N22" s="199" t="s">
        <v>336</v>
      </c>
      <c r="O22" s="199" t="s">
        <v>337</v>
      </c>
      <c r="P22" s="199" t="s">
        <v>338</v>
      </c>
      <c r="Q22" s="198" t="s">
        <v>334</v>
      </c>
      <c r="R22" s="198" t="s">
        <v>335</v>
      </c>
      <c r="S22" s="198" t="s">
        <v>336</v>
      </c>
      <c r="T22" s="198" t="s">
        <v>337</v>
      </c>
      <c r="U22" s="198" t="s">
        <v>338</v>
      </c>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row>
    <row r="23" spans="1:51" ht="15" customHeight="1" x14ac:dyDescent="0.25">
      <c r="A23" s="168"/>
      <c r="B23" s="270"/>
      <c r="C23" s="271"/>
      <c r="D23" s="276"/>
      <c r="E23" s="277"/>
      <c r="F23" s="279"/>
      <c r="G23" s="103"/>
      <c r="H23" s="102"/>
      <c r="I23" s="102"/>
      <c r="J23" s="102"/>
      <c r="K23" s="102"/>
      <c r="L23" s="101"/>
      <c r="M23" s="112"/>
      <c r="N23" s="112"/>
      <c r="O23" s="112"/>
      <c r="P23" s="112"/>
      <c r="Q23" s="101"/>
      <c r="R23" s="112"/>
      <c r="S23" s="112"/>
      <c r="T23" s="112"/>
      <c r="U23" s="112"/>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row>
    <row r="24" spans="1:51" x14ac:dyDescent="0.25">
      <c r="A24" s="168"/>
      <c r="B24" s="272"/>
      <c r="C24" s="273"/>
      <c r="D24" s="276"/>
      <c r="E24" s="277"/>
      <c r="F24" s="280"/>
      <c r="G24" s="113" t="s">
        <v>346</v>
      </c>
      <c r="H24" s="113" t="s">
        <v>346</v>
      </c>
      <c r="I24" s="113" t="s">
        <v>346</v>
      </c>
      <c r="J24" s="113" t="s">
        <v>346</v>
      </c>
      <c r="K24" s="113" t="s">
        <v>346</v>
      </c>
      <c r="L24" s="113" t="s">
        <v>346</v>
      </c>
      <c r="M24" s="113" t="s">
        <v>346</v>
      </c>
      <c r="N24" s="113" t="s">
        <v>346</v>
      </c>
      <c r="O24" s="113" t="s">
        <v>346</v>
      </c>
      <c r="P24" s="113" t="s">
        <v>346</v>
      </c>
      <c r="Q24" s="113" t="s">
        <v>346</v>
      </c>
      <c r="R24" s="113" t="s">
        <v>346</v>
      </c>
      <c r="S24" s="113" t="s">
        <v>346</v>
      </c>
      <c r="T24" s="113" t="s">
        <v>346</v>
      </c>
      <c r="U24" s="113" t="s">
        <v>346</v>
      </c>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row>
    <row r="25" spans="1:51" ht="15.75" customHeight="1" x14ac:dyDescent="0.25">
      <c r="A25" s="168"/>
      <c r="B25" s="281" t="s">
        <v>347</v>
      </c>
      <c r="C25" s="281"/>
      <c r="D25" s="282" t="s">
        <v>253</v>
      </c>
      <c r="E25" s="284"/>
      <c r="F25" s="291" t="s">
        <v>348</v>
      </c>
      <c r="G25" s="183"/>
      <c r="H25" s="166"/>
      <c r="I25" s="102"/>
      <c r="J25" s="102"/>
      <c r="K25" s="102"/>
      <c r="L25" s="184">
        <v>0.1</v>
      </c>
      <c r="M25" s="167"/>
      <c r="N25" s="112"/>
      <c r="O25" s="112"/>
      <c r="P25" s="112"/>
      <c r="Q25" s="184">
        <v>0.2</v>
      </c>
      <c r="R25" s="167"/>
      <c r="S25" s="112"/>
      <c r="T25" s="112"/>
      <c r="U25" s="112"/>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row>
    <row r="26" spans="1:51" ht="15.75" customHeight="1" x14ac:dyDescent="0.25">
      <c r="A26" s="168"/>
      <c r="B26" s="281"/>
      <c r="C26" s="281"/>
      <c r="D26" s="285"/>
      <c r="E26" s="287"/>
      <c r="F26" s="292"/>
      <c r="G26" s="113"/>
      <c r="H26" s="113"/>
      <c r="I26" s="113" t="s">
        <v>346</v>
      </c>
      <c r="J26" s="113" t="s">
        <v>346</v>
      </c>
      <c r="K26" s="113" t="s">
        <v>346</v>
      </c>
      <c r="L26" s="113" t="s">
        <v>342</v>
      </c>
      <c r="M26" s="113"/>
      <c r="N26" s="113" t="s">
        <v>346</v>
      </c>
      <c r="O26" s="113" t="s">
        <v>346</v>
      </c>
      <c r="P26" s="113" t="s">
        <v>346</v>
      </c>
      <c r="Q26" s="113" t="s">
        <v>342</v>
      </c>
      <c r="R26" s="113"/>
      <c r="S26" s="113" t="s">
        <v>346</v>
      </c>
      <c r="T26" s="113" t="s">
        <v>346</v>
      </c>
      <c r="U26" s="113" t="s">
        <v>346</v>
      </c>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row>
    <row r="27" spans="1:51" x14ac:dyDescent="0.25">
      <c r="A27" s="168"/>
      <c r="B27" s="293" t="s">
        <v>71</v>
      </c>
      <c r="C27" s="293"/>
      <c r="D27" s="294" t="s">
        <v>349</v>
      </c>
      <c r="E27" s="295"/>
      <c r="F27" s="295"/>
      <c r="G27" s="295"/>
      <c r="H27" s="295"/>
      <c r="I27" s="295"/>
      <c r="J27" s="295"/>
      <c r="K27" s="296"/>
      <c r="L27" s="88"/>
      <c r="M27" s="88"/>
      <c r="N27" s="88"/>
      <c r="O27" s="88"/>
      <c r="P27" s="168"/>
      <c r="Q27" s="168"/>
      <c r="R27" s="168"/>
      <c r="S27" s="168"/>
      <c r="T27" s="168"/>
      <c r="U27" s="168"/>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row>
    <row r="28" spans="1:51" x14ac:dyDescent="0.25">
      <c r="A28" s="168"/>
      <c r="B28" s="293" t="s">
        <v>74</v>
      </c>
      <c r="C28" s="293"/>
      <c r="D28" s="294">
        <v>8000</v>
      </c>
      <c r="E28" s="295"/>
      <c r="F28" s="295"/>
      <c r="G28" s="295"/>
      <c r="H28" s="295"/>
      <c r="I28" s="295"/>
      <c r="J28" s="295"/>
      <c r="K28" s="296"/>
      <c r="L28" s="88"/>
      <c r="M28" s="88"/>
      <c r="N28" s="88"/>
      <c r="O28" s="88"/>
      <c r="P28" s="168"/>
      <c r="Q28" s="168"/>
      <c r="R28" s="168"/>
      <c r="S28" s="168"/>
      <c r="T28" s="168"/>
      <c r="U28" s="168"/>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row>
    <row r="29" spans="1:51" ht="15" customHeight="1" x14ac:dyDescent="0.25">
      <c r="A29" s="168"/>
      <c r="B29" s="293" t="s">
        <v>76</v>
      </c>
      <c r="C29" s="293"/>
      <c r="D29" s="238" t="s">
        <v>191</v>
      </c>
      <c r="E29" s="239"/>
      <c r="F29" s="239"/>
      <c r="G29" s="239"/>
      <c r="H29" s="239"/>
      <c r="I29" s="239"/>
      <c r="J29" s="239"/>
      <c r="K29" s="240"/>
      <c r="L29" s="88"/>
      <c r="M29" s="88"/>
      <c r="N29" s="88"/>
      <c r="O29" s="88"/>
      <c r="P29" s="168"/>
      <c r="Q29" s="168"/>
      <c r="R29" s="168"/>
      <c r="S29" s="168"/>
      <c r="T29" s="168"/>
      <c r="U29" s="168"/>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row>
    <row r="30" spans="1:51" ht="15.75" customHeight="1" x14ac:dyDescent="0.25">
      <c r="A30" s="168"/>
      <c r="B30" s="293" t="s">
        <v>79</v>
      </c>
      <c r="C30" s="293"/>
      <c r="D30" s="294" t="s">
        <v>350</v>
      </c>
      <c r="E30" s="295"/>
      <c r="F30" s="295"/>
      <c r="G30" s="295"/>
      <c r="H30" s="295"/>
      <c r="I30" s="295"/>
      <c r="J30" s="295"/>
      <c r="K30" s="296"/>
      <c r="L30" s="87"/>
      <c r="M30" s="87"/>
      <c r="N30" s="87"/>
      <c r="O30" s="87"/>
      <c r="P30" s="168"/>
      <c r="Q30" s="168"/>
      <c r="R30" s="168"/>
      <c r="S30" s="168"/>
      <c r="T30" s="168"/>
      <c r="U30" s="168"/>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row>
    <row r="31" spans="1:51" x14ac:dyDescent="0.25">
      <c r="A31" s="168"/>
      <c r="B31" s="293" t="s">
        <v>351</v>
      </c>
      <c r="C31" s="293"/>
      <c r="D31" s="294">
        <v>20</v>
      </c>
      <c r="E31" s="295"/>
      <c r="F31" s="295"/>
      <c r="G31" s="295"/>
      <c r="H31" s="295"/>
      <c r="I31" s="295"/>
      <c r="J31" s="295"/>
      <c r="K31" s="296"/>
      <c r="L31" s="88"/>
      <c r="M31" s="88"/>
      <c r="N31" s="88"/>
      <c r="O31" s="88"/>
      <c r="P31" s="168"/>
      <c r="Q31" s="168"/>
      <c r="R31" s="168"/>
      <c r="S31" s="168"/>
      <c r="T31" s="168"/>
      <c r="U31" s="168"/>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row>
    <row r="32" spans="1:51" x14ac:dyDescent="0.25">
      <c r="A32" s="168"/>
      <c r="B32" s="293" t="s">
        <v>86</v>
      </c>
      <c r="C32" s="293"/>
      <c r="D32" s="294"/>
      <c r="E32" s="295"/>
      <c r="F32" s="295"/>
      <c r="G32" s="295"/>
      <c r="H32" s="295"/>
      <c r="I32" s="295"/>
      <c r="J32" s="295"/>
      <c r="K32" s="296"/>
      <c r="L32" s="88"/>
      <c r="M32" s="88"/>
      <c r="N32" s="88"/>
      <c r="O32" s="88"/>
      <c r="P32" s="168"/>
      <c r="Q32" s="168"/>
      <c r="R32" s="168"/>
      <c r="S32" s="168"/>
      <c r="T32" s="168"/>
      <c r="U32" s="168"/>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row>
    <row r="33" spans="1:53" x14ac:dyDescent="0.25">
      <c r="A33" s="168"/>
      <c r="B33" s="293" t="s">
        <v>88</v>
      </c>
      <c r="C33" s="293"/>
      <c r="D33" s="238" t="s">
        <v>221</v>
      </c>
      <c r="E33" s="239"/>
      <c r="F33" s="239"/>
      <c r="G33" s="239"/>
      <c r="H33" s="239"/>
      <c r="I33" s="239"/>
      <c r="J33" s="239"/>
      <c r="K33" s="240"/>
      <c r="L33" s="88"/>
      <c r="M33" s="88"/>
      <c r="N33" s="88"/>
      <c r="O33" s="88"/>
      <c r="P33" s="168"/>
      <c r="Q33" s="168"/>
      <c r="R33" s="168"/>
      <c r="S33" s="168"/>
      <c r="T33" s="168"/>
      <c r="U33" s="168"/>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row>
    <row r="34" spans="1:53" ht="66" customHeight="1" x14ac:dyDescent="0.25">
      <c r="A34" s="168"/>
      <c r="B34" s="281" t="s">
        <v>352</v>
      </c>
      <c r="C34" s="281"/>
      <c r="D34" s="299" t="s">
        <v>353</v>
      </c>
      <c r="E34" s="300"/>
      <c r="F34" s="300"/>
      <c r="G34" s="300"/>
      <c r="H34" s="300"/>
      <c r="I34" s="300"/>
      <c r="J34" s="300"/>
      <c r="K34" s="301"/>
      <c r="L34" s="81"/>
      <c r="M34" s="81"/>
      <c r="N34" s="81"/>
      <c r="O34" s="81"/>
      <c r="P34" s="168"/>
      <c r="Q34" s="168"/>
      <c r="R34" s="168"/>
      <c r="S34" s="168"/>
      <c r="T34" s="168"/>
      <c r="U34" s="168"/>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20" t="str">
        <f>D34</f>
        <v xml:space="preserve">Current functional capacities of SOEC system are below 1 MW. A 2.6 MW Sunfire SOEC demonstrator is being developed in Rotterdam within H2020 MULTIPLHY project . Based on available theoretical studies, 5 MW is used as reference functional capacity in this factsheet, with the range of 1-100 MW for the year 2020, 2030 and 2050. However, it is unlikely that 100 MW SOEC systems will be available in 2020 [3]. The expected lifetime is 20 years [8]. </v>
      </c>
    </row>
    <row r="35" spans="1:53" ht="21" customHeight="1" x14ac:dyDescent="0.25">
      <c r="A35" s="168"/>
      <c r="B35" s="307" t="s">
        <v>354</v>
      </c>
      <c r="C35" s="307"/>
      <c r="D35" s="307"/>
      <c r="E35" s="307"/>
      <c r="F35" s="307"/>
      <c r="G35" s="307"/>
      <c r="H35" s="307"/>
      <c r="I35" s="307"/>
      <c r="J35" s="307"/>
      <c r="K35" s="307"/>
      <c r="L35" s="307"/>
      <c r="M35" s="307"/>
      <c r="N35" s="307"/>
      <c r="O35" s="307"/>
      <c r="P35" s="307"/>
      <c r="Q35" s="307"/>
      <c r="R35" s="307"/>
      <c r="S35" s="307"/>
      <c r="T35" s="307"/>
      <c r="U35" s="307"/>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row>
    <row r="36" spans="1:53" ht="15.75" customHeight="1" x14ac:dyDescent="0.25">
      <c r="A36" s="168"/>
      <c r="B36" s="308" t="s">
        <v>355</v>
      </c>
      <c r="C36" s="308"/>
      <c r="D36" s="308"/>
      <c r="E36" s="308"/>
      <c r="F36" s="308"/>
      <c r="G36" s="267" t="s">
        <v>345</v>
      </c>
      <c r="H36" s="267"/>
      <c r="I36" s="267"/>
      <c r="J36" s="267"/>
      <c r="K36" s="267"/>
      <c r="L36" s="266">
        <v>2030</v>
      </c>
      <c r="M36" s="266"/>
      <c r="N36" s="266"/>
      <c r="O36" s="266"/>
      <c r="P36" s="266"/>
      <c r="Q36" s="267">
        <v>2050</v>
      </c>
      <c r="R36" s="267"/>
      <c r="S36" s="267"/>
      <c r="T36" s="267"/>
      <c r="U36" s="267"/>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row>
    <row r="37" spans="1:53" ht="15.75" customHeight="1" x14ac:dyDescent="0.25">
      <c r="A37" s="168"/>
      <c r="B37" s="308"/>
      <c r="C37" s="308"/>
      <c r="D37" s="309"/>
      <c r="E37" s="309"/>
      <c r="F37" s="309"/>
      <c r="G37" s="198" t="s">
        <v>334</v>
      </c>
      <c r="H37" s="198" t="s">
        <v>335</v>
      </c>
      <c r="I37" s="198" t="s">
        <v>336</v>
      </c>
      <c r="J37" s="198" t="s">
        <v>337</v>
      </c>
      <c r="K37" s="198" t="s">
        <v>338</v>
      </c>
      <c r="L37" s="199" t="s">
        <v>334</v>
      </c>
      <c r="M37" s="199" t="s">
        <v>335</v>
      </c>
      <c r="N37" s="199" t="s">
        <v>336</v>
      </c>
      <c r="O37" s="199" t="s">
        <v>337</v>
      </c>
      <c r="P37" s="199" t="s">
        <v>338</v>
      </c>
      <c r="Q37" s="198" t="s">
        <v>334</v>
      </c>
      <c r="R37" s="198" t="s">
        <v>335</v>
      </c>
      <c r="S37" s="198" t="s">
        <v>336</v>
      </c>
      <c r="T37" s="198" t="s">
        <v>337</v>
      </c>
      <c r="U37" s="198" t="s">
        <v>338</v>
      </c>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row>
    <row r="38" spans="1:53" ht="15.75" customHeight="1" x14ac:dyDescent="0.25">
      <c r="A38" s="168"/>
      <c r="B38" s="250" t="s">
        <v>95</v>
      </c>
      <c r="C38" s="310"/>
      <c r="D38" s="302" t="s">
        <v>260</v>
      </c>
      <c r="E38" s="304" t="str">
        <f>IF(D16="Please select","Please select 'Functional Unit' above",D16)</f>
        <v>MWe</v>
      </c>
      <c r="F38" s="305"/>
      <c r="G38" s="162">
        <v>1.96</v>
      </c>
      <c r="H38" s="163">
        <v>2.41</v>
      </c>
      <c r="I38" s="112">
        <v>3.44</v>
      </c>
      <c r="J38" s="112">
        <v>3</v>
      </c>
      <c r="K38" s="112">
        <v>4.37</v>
      </c>
      <c r="L38" s="103">
        <v>1.06</v>
      </c>
      <c r="M38" s="112">
        <v>0.48</v>
      </c>
      <c r="N38" s="112">
        <v>2.19</v>
      </c>
      <c r="O38" s="112">
        <v>1.05</v>
      </c>
      <c r="P38" s="112">
        <v>4.25</v>
      </c>
      <c r="Q38" s="103">
        <v>0.53</v>
      </c>
      <c r="R38" s="112">
        <v>0.28000000000000003</v>
      </c>
      <c r="S38" s="112">
        <v>2.04</v>
      </c>
      <c r="T38" s="112"/>
      <c r="U38" s="112"/>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row>
    <row r="39" spans="1:53" x14ac:dyDescent="0.25">
      <c r="A39" s="168"/>
      <c r="B39" s="250"/>
      <c r="C39" s="310"/>
      <c r="D39" s="303"/>
      <c r="E39" s="306"/>
      <c r="F39" s="229"/>
      <c r="G39" s="185" t="s">
        <v>339</v>
      </c>
      <c r="H39" s="164" t="s">
        <v>342</v>
      </c>
      <c r="I39" s="164" t="s">
        <v>356</v>
      </c>
      <c r="J39" s="113" t="s">
        <v>357</v>
      </c>
      <c r="K39" s="113" t="s">
        <v>357</v>
      </c>
      <c r="L39" s="113" t="s">
        <v>339</v>
      </c>
      <c r="M39" s="113" t="s">
        <v>342</v>
      </c>
      <c r="N39" s="113" t="s">
        <v>356</v>
      </c>
      <c r="O39" s="113" t="s">
        <v>357</v>
      </c>
      <c r="P39" s="113" t="s">
        <v>357</v>
      </c>
      <c r="Q39" s="113" t="s">
        <v>339</v>
      </c>
      <c r="R39" s="113" t="s">
        <v>342</v>
      </c>
      <c r="S39" s="113" t="s">
        <v>356</v>
      </c>
      <c r="T39" s="113" t="s">
        <v>346</v>
      </c>
      <c r="U39" s="113" t="s">
        <v>346</v>
      </c>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row>
    <row r="40" spans="1:53" ht="15" customHeight="1" x14ac:dyDescent="0.25">
      <c r="A40" s="168"/>
      <c r="B40" s="250" t="s">
        <v>358</v>
      </c>
      <c r="C40" s="250"/>
      <c r="D40" s="302" t="s">
        <v>260</v>
      </c>
      <c r="E40" s="304" t="str">
        <f>IF(D16="Please select","Please select 'Functional Unit' above",D16)</f>
        <v>MWe</v>
      </c>
      <c r="F40" s="305"/>
      <c r="G40" s="103"/>
      <c r="H40" s="112"/>
      <c r="I40" s="112"/>
      <c r="J40" s="112"/>
      <c r="K40" s="112"/>
      <c r="L40" s="103"/>
      <c r="M40" s="112"/>
      <c r="N40" s="112"/>
      <c r="O40" s="112"/>
      <c r="P40" s="112"/>
      <c r="Q40" s="103"/>
      <c r="R40" s="112"/>
      <c r="S40" s="112"/>
      <c r="T40" s="112"/>
      <c r="U40" s="112"/>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row>
    <row r="41" spans="1:53" ht="15" customHeight="1" x14ac:dyDescent="0.25">
      <c r="A41" s="168"/>
      <c r="B41" s="250"/>
      <c r="C41" s="250"/>
      <c r="D41" s="303"/>
      <c r="E41" s="306"/>
      <c r="F41" s="229"/>
      <c r="G41" s="113" t="s">
        <v>346</v>
      </c>
      <c r="H41" s="113" t="s">
        <v>346</v>
      </c>
      <c r="I41" s="113" t="s">
        <v>346</v>
      </c>
      <c r="J41" s="113" t="s">
        <v>346</v>
      </c>
      <c r="K41" s="113" t="s">
        <v>346</v>
      </c>
      <c r="L41" s="113" t="s">
        <v>346</v>
      </c>
      <c r="M41" s="113" t="s">
        <v>346</v>
      </c>
      <c r="N41" s="113" t="s">
        <v>346</v>
      </c>
      <c r="O41" s="113" t="s">
        <v>346</v>
      </c>
      <c r="P41" s="113" t="s">
        <v>346</v>
      </c>
      <c r="Q41" s="113" t="s">
        <v>346</v>
      </c>
      <c r="R41" s="113" t="s">
        <v>346</v>
      </c>
      <c r="S41" s="113" t="s">
        <v>346</v>
      </c>
      <c r="T41" s="113" t="s">
        <v>346</v>
      </c>
      <c r="U41" s="113" t="s">
        <v>346</v>
      </c>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row>
    <row r="42" spans="1:53" ht="15.75" customHeight="1" x14ac:dyDescent="0.25">
      <c r="A42" s="168"/>
      <c r="B42" s="250" t="s">
        <v>359</v>
      </c>
      <c r="C42" s="250"/>
      <c r="D42" s="302" t="s">
        <v>260</v>
      </c>
      <c r="E42" s="304" t="str">
        <f>IF(D16="Please select","Please select 'Functional Unit' above",D16)</f>
        <v>MWe</v>
      </c>
      <c r="F42" s="305"/>
      <c r="G42" s="103">
        <v>0.13300000000000001</v>
      </c>
      <c r="H42" s="112">
        <v>0.11</v>
      </c>
      <c r="I42" s="112"/>
      <c r="J42" s="112"/>
      <c r="K42" s="112"/>
      <c r="L42" s="103">
        <v>4.8000000000000001E-2</v>
      </c>
      <c r="M42" s="112"/>
      <c r="N42" s="112"/>
      <c r="O42" s="112"/>
      <c r="P42" s="112"/>
      <c r="Q42" s="103"/>
      <c r="R42" s="112"/>
      <c r="S42" s="112"/>
      <c r="T42" s="112"/>
      <c r="U42" s="112"/>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row>
    <row r="43" spans="1:53" ht="15" customHeight="1" x14ac:dyDescent="0.25">
      <c r="A43" s="168"/>
      <c r="B43" s="250"/>
      <c r="C43" s="250"/>
      <c r="D43" s="303"/>
      <c r="E43" s="306"/>
      <c r="F43" s="229"/>
      <c r="G43" s="113" t="s">
        <v>339</v>
      </c>
      <c r="H43" s="113" t="s">
        <v>357</v>
      </c>
      <c r="I43" s="113" t="s">
        <v>346</v>
      </c>
      <c r="J43" s="113" t="s">
        <v>346</v>
      </c>
      <c r="K43" s="113" t="s">
        <v>346</v>
      </c>
      <c r="L43" s="113" t="s">
        <v>339</v>
      </c>
      <c r="M43" s="113" t="s">
        <v>346</v>
      </c>
      <c r="N43" s="113" t="s">
        <v>346</v>
      </c>
      <c r="O43" s="113" t="s">
        <v>346</v>
      </c>
      <c r="P43" s="113" t="s">
        <v>346</v>
      </c>
      <c r="Q43" s="113" t="s">
        <v>346</v>
      </c>
      <c r="R43" s="113" t="s">
        <v>346</v>
      </c>
      <c r="S43" s="113" t="s">
        <v>346</v>
      </c>
      <c r="T43" s="113" t="s">
        <v>346</v>
      </c>
      <c r="U43" s="113" t="s">
        <v>346</v>
      </c>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row>
    <row r="44" spans="1:53" ht="15.75" customHeight="1" x14ac:dyDescent="0.25">
      <c r="A44" s="168"/>
      <c r="B44" s="250" t="s">
        <v>360</v>
      </c>
      <c r="C44" s="250"/>
      <c r="D44" s="302" t="s">
        <v>260</v>
      </c>
      <c r="E44" s="304" t="s">
        <v>192</v>
      </c>
      <c r="F44" s="305"/>
      <c r="G44" s="103"/>
      <c r="H44" s="112"/>
      <c r="I44" s="112"/>
      <c r="J44" s="112"/>
      <c r="K44" s="112"/>
      <c r="L44" s="103"/>
      <c r="M44" s="112"/>
      <c r="N44" s="112"/>
      <c r="O44" s="112"/>
      <c r="P44" s="112"/>
      <c r="Q44" s="103"/>
      <c r="R44" s="112"/>
      <c r="S44" s="112"/>
      <c r="T44" s="112"/>
      <c r="U44" s="112"/>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row>
    <row r="45" spans="1:53" ht="15" customHeight="1" x14ac:dyDescent="0.25">
      <c r="A45" s="168"/>
      <c r="B45" s="250"/>
      <c r="C45" s="250"/>
      <c r="D45" s="303"/>
      <c r="E45" s="306"/>
      <c r="F45" s="229"/>
      <c r="G45" s="113" t="s">
        <v>346</v>
      </c>
      <c r="H45" s="113" t="s">
        <v>346</v>
      </c>
      <c r="I45" s="113" t="s">
        <v>346</v>
      </c>
      <c r="J45" s="113" t="s">
        <v>346</v>
      </c>
      <c r="K45" s="113" t="s">
        <v>346</v>
      </c>
      <c r="L45" s="113" t="s">
        <v>346</v>
      </c>
      <c r="M45" s="113" t="s">
        <v>346</v>
      </c>
      <c r="N45" s="113" t="s">
        <v>346</v>
      </c>
      <c r="O45" s="113" t="s">
        <v>346</v>
      </c>
      <c r="P45" s="113" t="s">
        <v>346</v>
      </c>
      <c r="Q45" s="113" t="s">
        <v>346</v>
      </c>
      <c r="R45" s="113" t="s">
        <v>346</v>
      </c>
      <c r="S45" s="113" t="s">
        <v>346</v>
      </c>
      <c r="T45" s="113" t="s">
        <v>346</v>
      </c>
      <c r="U45" s="113" t="s">
        <v>346</v>
      </c>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row>
    <row r="46" spans="1:53" ht="40.5" customHeight="1" x14ac:dyDescent="0.25">
      <c r="A46" s="168"/>
      <c r="B46" s="246" t="s">
        <v>361</v>
      </c>
      <c r="C46" s="246"/>
      <c r="D46" s="316" t="s">
        <v>362</v>
      </c>
      <c r="E46" s="316"/>
      <c r="F46" s="316"/>
      <c r="G46" s="316"/>
      <c r="H46" s="316"/>
      <c r="I46" s="316"/>
      <c r="J46" s="316"/>
      <c r="K46" s="316"/>
      <c r="L46" s="316"/>
      <c r="M46" s="316"/>
      <c r="N46" s="316"/>
      <c r="O46" s="316"/>
      <c r="P46" s="316"/>
      <c r="Q46" s="316"/>
      <c r="R46" s="316"/>
      <c r="S46" s="316"/>
      <c r="T46" s="316"/>
      <c r="U46" s="316"/>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BA46" s="120" t="str">
        <f>D46</f>
        <v>Due to low TRL level, there are significant differences on the cost development of SOEC. Cost development of electrolysis systems related to scaling effects and technological learning [3]. The study estimated the global electrolysers capacity of 6400 -14200 GW in 2050 [3]. Further investigations into cost structures and experience rates are still necessary to allow reasonable estimations of future investment costs [3].</v>
      </c>
    </row>
    <row r="47" spans="1:53" ht="21" customHeight="1" x14ac:dyDescent="0.25">
      <c r="A47" s="168"/>
      <c r="B47" s="307" t="s">
        <v>109</v>
      </c>
      <c r="C47" s="307"/>
      <c r="D47" s="307"/>
      <c r="E47" s="307"/>
      <c r="F47" s="307"/>
      <c r="G47" s="307"/>
      <c r="H47" s="307"/>
      <c r="I47" s="307"/>
      <c r="J47" s="307"/>
      <c r="K47" s="307"/>
      <c r="L47" s="307"/>
      <c r="M47" s="307"/>
      <c r="N47" s="307"/>
      <c r="O47" s="307"/>
      <c r="P47" s="307"/>
      <c r="Q47" s="307"/>
      <c r="R47" s="307"/>
      <c r="S47" s="307"/>
      <c r="T47" s="307"/>
      <c r="U47" s="307"/>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row>
    <row r="48" spans="1:53" ht="15.75" customHeight="1" x14ac:dyDescent="0.25">
      <c r="A48" s="168"/>
      <c r="B48" s="311" t="s">
        <v>363</v>
      </c>
      <c r="C48" s="312"/>
      <c r="D48" s="315" t="s">
        <v>364</v>
      </c>
      <c r="E48" s="315"/>
      <c r="F48" s="315" t="s">
        <v>344</v>
      </c>
      <c r="G48" s="267" t="s">
        <v>345</v>
      </c>
      <c r="H48" s="267"/>
      <c r="I48" s="267"/>
      <c r="J48" s="267"/>
      <c r="K48" s="267"/>
      <c r="L48" s="266">
        <v>2030</v>
      </c>
      <c r="M48" s="266"/>
      <c r="N48" s="266"/>
      <c r="O48" s="266"/>
      <c r="P48" s="266"/>
      <c r="Q48" s="267">
        <v>2050</v>
      </c>
      <c r="R48" s="267"/>
      <c r="S48" s="267"/>
      <c r="T48" s="267"/>
      <c r="U48" s="267"/>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row>
    <row r="49" spans="1:53" x14ac:dyDescent="0.25">
      <c r="A49" s="168"/>
      <c r="B49" s="313"/>
      <c r="C49" s="314"/>
      <c r="D49" s="315"/>
      <c r="E49" s="315"/>
      <c r="F49" s="315"/>
      <c r="G49" s="198" t="s">
        <v>334</v>
      </c>
      <c r="H49" s="198" t="s">
        <v>335</v>
      </c>
      <c r="I49" s="198" t="s">
        <v>336</v>
      </c>
      <c r="J49" s="198" t="s">
        <v>337</v>
      </c>
      <c r="K49" s="198" t="s">
        <v>338</v>
      </c>
      <c r="L49" s="199" t="s">
        <v>334</v>
      </c>
      <c r="M49" s="199" t="s">
        <v>335</v>
      </c>
      <c r="N49" s="199" t="s">
        <v>336</v>
      </c>
      <c r="O49" s="199" t="s">
        <v>337</v>
      </c>
      <c r="P49" s="199" t="s">
        <v>338</v>
      </c>
      <c r="Q49" s="198" t="s">
        <v>334</v>
      </c>
      <c r="R49" s="198" t="s">
        <v>335</v>
      </c>
      <c r="S49" s="198" t="s">
        <v>336</v>
      </c>
      <c r="T49" s="198" t="s">
        <v>337</v>
      </c>
      <c r="U49" s="198" t="s">
        <v>338</v>
      </c>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row>
    <row r="50" spans="1:53" ht="15.75" customHeight="1" x14ac:dyDescent="0.25">
      <c r="A50" s="168"/>
      <c r="B50" s="317" t="s">
        <v>365</v>
      </c>
      <c r="C50" s="318"/>
      <c r="D50" s="323" t="s">
        <v>283</v>
      </c>
      <c r="E50" s="323"/>
      <c r="F50" s="324" t="s">
        <v>197</v>
      </c>
      <c r="G50" s="103">
        <v>1.07</v>
      </c>
      <c r="H50" s="112">
        <v>1.1000000000000001</v>
      </c>
      <c r="I50" s="112">
        <v>1.07</v>
      </c>
      <c r="J50" s="112">
        <v>1.05</v>
      </c>
      <c r="K50" s="112"/>
      <c r="L50" s="103">
        <v>1.03</v>
      </c>
      <c r="M50" s="112">
        <v>1.05</v>
      </c>
      <c r="N50" s="112">
        <v>1.03</v>
      </c>
      <c r="O50" s="112">
        <v>1.02</v>
      </c>
      <c r="P50" s="112"/>
      <c r="Q50" s="103">
        <v>1.03</v>
      </c>
      <c r="R50" s="112">
        <v>1.05</v>
      </c>
      <c r="S50" s="112">
        <v>1.03</v>
      </c>
      <c r="T50" s="112">
        <v>1.02</v>
      </c>
      <c r="U50" s="112"/>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row>
    <row r="51" spans="1:53" x14ac:dyDescent="0.25">
      <c r="A51" s="168"/>
      <c r="B51" s="319"/>
      <c r="C51" s="320"/>
      <c r="D51" s="323"/>
      <c r="E51" s="323"/>
      <c r="F51" s="324"/>
      <c r="G51" s="114" t="s">
        <v>342</v>
      </c>
      <c r="H51" s="113" t="s">
        <v>342</v>
      </c>
      <c r="I51" s="113" t="s">
        <v>342</v>
      </c>
      <c r="J51" s="113" t="s">
        <v>342</v>
      </c>
      <c r="K51" s="113" t="s">
        <v>346</v>
      </c>
      <c r="L51" s="114" t="s">
        <v>342</v>
      </c>
      <c r="M51" s="113" t="s">
        <v>342</v>
      </c>
      <c r="N51" s="113" t="s">
        <v>342</v>
      </c>
      <c r="O51" s="113" t="s">
        <v>342</v>
      </c>
      <c r="P51" s="113" t="s">
        <v>346</v>
      </c>
      <c r="Q51" s="114" t="s">
        <v>342</v>
      </c>
      <c r="R51" s="113" t="s">
        <v>342</v>
      </c>
      <c r="S51" s="113" t="s">
        <v>342</v>
      </c>
      <c r="T51" s="113" t="s">
        <v>342</v>
      </c>
      <c r="U51" s="113" t="s">
        <v>346</v>
      </c>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row>
    <row r="52" spans="1:53" ht="15" customHeight="1" x14ac:dyDescent="0.25">
      <c r="A52" s="168"/>
      <c r="B52" s="319"/>
      <c r="C52" s="320"/>
      <c r="D52" s="325" t="s">
        <v>228</v>
      </c>
      <c r="E52" s="326"/>
      <c r="F52" s="324" t="s">
        <v>197</v>
      </c>
      <c r="G52" s="103">
        <v>-1</v>
      </c>
      <c r="H52" s="112"/>
      <c r="I52" s="112"/>
      <c r="J52" s="112"/>
      <c r="K52" s="112"/>
      <c r="L52" s="103">
        <v>-1</v>
      </c>
      <c r="M52" s="112"/>
      <c r="N52" s="112"/>
      <c r="O52" s="112"/>
      <c r="P52" s="112"/>
      <c r="Q52" s="103">
        <v>-1</v>
      </c>
      <c r="R52" s="112"/>
      <c r="S52" s="112"/>
      <c r="T52" s="112"/>
      <c r="U52" s="112"/>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row>
    <row r="53" spans="1:53" x14ac:dyDescent="0.25">
      <c r="A53" s="168"/>
      <c r="B53" s="319"/>
      <c r="C53" s="320"/>
      <c r="D53" s="327"/>
      <c r="E53" s="328"/>
      <c r="F53" s="324"/>
      <c r="G53" s="113" t="s">
        <v>346</v>
      </c>
      <c r="H53" s="113" t="s">
        <v>346</v>
      </c>
      <c r="I53" s="113" t="s">
        <v>346</v>
      </c>
      <c r="J53" s="113" t="s">
        <v>346</v>
      </c>
      <c r="K53" s="113" t="s">
        <v>346</v>
      </c>
      <c r="L53" s="113" t="s">
        <v>346</v>
      </c>
      <c r="M53" s="113" t="s">
        <v>346</v>
      </c>
      <c r="N53" s="113" t="s">
        <v>346</v>
      </c>
      <c r="O53" s="113" t="s">
        <v>346</v>
      </c>
      <c r="P53" s="113" t="s">
        <v>346</v>
      </c>
      <c r="Q53" s="113" t="s">
        <v>346</v>
      </c>
      <c r="R53" s="113" t="s">
        <v>346</v>
      </c>
      <c r="S53" s="113" t="s">
        <v>346</v>
      </c>
      <c r="T53" s="113" t="s">
        <v>346</v>
      </c>
      <c r="U53" s="113" t="s">
        <v>346</v>
      </c>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row>
    <row r="54" spans="1:53" x14ac:dyDescent="0.25">
      <c r="A54" s="168"/>
      <c r="B54" s="319"/>
      <c r="C54" s="320"/>
      <c r="D54" s="323" t="s">
        <v>191</v>
      </c>
      <c r="E54" s="323"/>
      <c r="F54" s="324"/>
      <c r="G54" s="103"/>
      <c r="H54" s="112"/>
      <c r="I54" s="112"/>
      <c r="J54" s="112"/>
      <c r="K54" s="112"/>
      <c r="L54" s="103"/>
      <c r="M54" s="112"/>
      <c r="N54" s="112"/>
      <c r="O54" s="112"/>
      <c r="P54" s="112"/>
      <c r="Q54" s="103"/>
      <c r="R54" s="112"/>
      <c r="S54" s="112"/>
      <c r="T54" s="112"/>
      <c r="U54" s="112"/>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row>
    <row r="55" spans="1:53" x14ac:dyDescent="0.25">
      <c r="A55" s="168"/>
      <c r="B55" s="319"/>
      <c r="C55" s="320"/>
      <c r="D55" s="323"/>
      <c r="E55" s="323"/>
      <c r="F55" s="324"/>
      <c r="G55" s="113" t="s">
        <v>346</v>
      </c>
      <c r="H55" s="113" t="s">
        <v>346</v>
      </c>
      <c r="I55" s="113" t="s">
        <v>346</v>
      </c>
      <c r="J55" s="113" t="s">
        <v>346</v>
      </c>
      <c r="K55" s="113" t="s">
        <v>346</v>
      </c>
      <c r="L55" s="113" t="s">
        <v>346</v>
      </c>
      <c r="M55" s="113" t="s">
        <v>346</v>
      </c>
      <c r="N55" s="113" t="s">
        <v>346</v>
      </c>
      <c r="O55" s="113" t="s">
        <v>346</v>
      </c>
      <c r="P55" s="113" t="s">
        <v>346</v>
      </c>
      <c r="Q55" s="113" t="s">
        <v>346</v>
      </c>
      <c r="R55" s="113" t="s">
        <v>346</v>
      </c>
      <c r="S55" s="113" t="s">
        <v>346</v>
      </c>
      <c r="T55" s="113" t="s">
        <v>346</v>
      </c>
      <c r="U55" s="113" t="s">
        <v>346</v>
      </c>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row>
    <row r="56" spans="1:53" x14ac:dyDescent="0.25">
      <c r="A56" s="168"/>
      <c r="B56" s="319"/>
      <c r="C56" s="320"/>
      <c r="D56" s="323" t="s">
        <v>191</v>
      </c>
      <c r="E56" s="323"/>
      <c r="F56" s="324"/>
      <c r="G56" s="103"/>
      <c r="H56" s="112"/>
      <c r="I56" s="112"/>
      <c r="J56" s="112"/>
      <c r="K56" s="112"/>
      <c r="L56" s="103"/>
      <c r="M56" s="112"/>
      <c r="N56" s="112"/>
      <c r="O56" s="112"/>
      <c r="P56" s="112"/>
      <c r="Q56" s="103"/>
      <c r="R56" s="112"/>
      <c r="S56" s="112"/>
      <c r="T56" s="112"/>
      <c r="U56" s="112"/>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row>
    <row r="57" spans="1:53" x14ac:dyDescent="0.25">
      <c r="A57" s="168"/>
      <c r="B57" s="321"/>
      <c r="C57" s="322"/>
      <c r="D57" s="323"/>
      <c r="E57" s="323"/>
      <c r="F57" s="324"/>
      <c r="G57" s="113" t="s">
        <v>346</v>
      </c>
      <c r="H57" s="113" t="s">
        <v>346</v>
      </c>
      <c r="I57" s="113" t="s">
        <v>346</v>
      </c>
      <c r="J57" s="113" t="s">
        <v>346</v>
      </c>
      <c r="K57" s="113" t="s">
        <v>346</v>
      </c>
      <c r="L57" s="113" t="s">
        <v>346</v>
      </c>
      <c r="M57" s="113" t="s">
        <v>346</v>
      </c>
      <c r="N57" s="113" t="s">
        <v>346</v>
      </c>
      <c r="O57" s="113" t="s">
        <v>346</v>
      </c>
      <c r="P57" s="113" t="s">
        <v>346</v>
      </c>
      <c r="Q57" s="113" t="s">
        <v>346</v>
      </c>
      <c r="R57" s="113" t="s">
        <v>346</v>
      </c>
      <c r="S57" s="113" t="s">
        <v>346</v>
      </c>
      <c r="T57" s="113" t="s">
        <v>346</v>
      </c>
      <c r="U57" s="113" t="s">
        <v>346</v>
      </c>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row>
    <row r="58" spans="1:53" ht="40.5" customHeight="1" x14ac:dyDescent="0.25">
      <c r="A58" s="168"/>
      <c r="B58" s="250" t="s">
        <v>366</v>
      </c>
      <c r="C58" s="250"/>
      <c r="D58" s="316" t="s">
        <v>367</v>
      </c>
      <c r="E58" s="316"/>
      <c r="F58" s="316"/>
      <c r="G58" s="316"/>
      <c r="H58" s="316"/>
      <c r="I58" s="316"/>
      <c r="J58" s="316"/>
      <c r="K58" s="316"/>
      <c r="L58" s="316"/>
      <c r="M58" s="316"/>
      <c r="N58" s="316"/>
      <c r="O58" s="316"/>
      <c r="P58" s="316"/>
      <c r="Q58" s="316"/>
      <c r="R58" s="316"/>
      <c r="S58" s="316"/>
      <c r="T58" s="316"/>
      <c r="U58" s="316"/>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BA58" s="120" t="str">
        <f>D58</f>
        <v xml:space="preserve">SOEC already offers impressively higher efficiency level (93%, higher heating value) than other electrolyzers [3]. The electrical efficiencies could be increased upto 97 % by integrating derived heat and thermal coupling to exothermal processes such as chemical methanation [3]. As the temperature increases, lower electrical input is required increasing the electrical efficiency. To be specific, the electrical input required at 800°C  is 25 % lower than at 100°C [5].  </v>
      </c>
    </row>
    <row r="59" spans="1:53" ht="21" customHeight="1" x14ac:dyDescent="0.25">
      <c r="A59" s="168"/>
      <c r="B59" s="330" t="s">
        <v>368</v>
      </c>
      <c r="C59" s="331"/>
      <c r="D59" s="331"/>
      <c r="E59" s="331"/>
      <c r="F59" s="331"/>
      <c r="G59" s="331"/>
      <c r="H59" s="331"/>
      <c r="I59" s="331"/>
      <c r="J59" s="331"/>
      <c r="K59" s="331"/>
      <c r="L59" s="331"/>
      <c r="M59" s="331"/>
      <c r="N59" s="331"/>
      <c r="O59" s="331"/>
      <c r="P59" s="331"/>
      <c r="Q59" s="331"/>
      <c r="R59" s="331"/>
      <c r="S59" s="331"/>
      <c r="T59" s="331"/>
      <c r="U59" s="331"/>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row>
    <row r="60" spans="1:53" ht="16.5" customHeight="1" x14ac:dyDescent="0.25">
      <c r="A60" s="168"/>
      <c r="B60" s="317" t="s">
        <v>369</v>
      </c>
      <c r="C60" s="318"/>
      <c r="D60" s="332" t="s">
        <v>370</v>
      </c>
      <c r="E60" s="333"/>
      <c r="F60" s="336" t="s">
        <v>344</v>
      </c>
      <c r="G60" s="267" t="s">
        <v>345</v>
      </c>
      <c r="H60" s="267"/>
      <c r="I60" s="267"/>
      <c r="J60" s="267"/>
      <c r="K60" s="267"/>
      <c r="L60" s="266">
        <v>2030</v>
      </c>
      <c r="M60" s="266"/>
      <c r="N60" s="266"/>
      <c r="O60" s="266"/>
      <c r="P60" s="266"/>
      <c r="Q60" s="267">
        <v>2050</v>
      </c>
      <c r="R60" s="267"/>
      <c r="S60" s="267"/>
      <c r="T60" s="267"/>
      <c r="U60" s="267"/>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row>
    <row r="61" spans="1:53" x14ac:dyDescent="0.25">
      <c r="A61" s="168"/>
      <c r="B61" s="319"/>
      <c r="C61" s="320"/>
      <c r="D61" s="334"/>
      <c r="E61" s="335"/>
      <c r="F61" s="337"/>
      <c r="G61" s="198" t="s">
        <v>334</v>
      </c>
      <c r="H61" s="198" t="s">
        <v>335</v>
      </c>
      <c r="I61" s="198" t="s">
        <v>336</v>
      </c>
      <c r="J61" s="198" t="s">
        <v>337</v>
      </c>
      <c r="K61" s="198" t="s">
        <v>338</v>
      </c>
      <c r="L61" s="199" t="s">
        <v>334</v>
      </c>
      <c r="M61" s="199" t="s">
        <v>335</v>
      </c>
      <c r="N61" s="199" t="s">
        <v>336</v>
      </c>
      <c r="O61" s="199" t="s">
        <v>337</v>
      </c>
      <c r="P61" s="199" t="s">
        <v>338</v>
      </c>
      <c r="Q61" s="198" t="s">
        <v>334</v>
      </c>
      <c r="R61" s="198" t="s">
        <v>335</v>
      </c>
      <c r="S61" s="198" t="s">
        <v>336</v>
      </c>
      <c r="T61" s="198" t="s">
        <v>337</v>
      </c>
      <c r="U61" s="198" t="s">
        <v>338</v>
      </c>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row>
    <row r="62" spans="1:53" ht="15.75" customHeight="1" x14ac:dyDescent="0.25">
      <c r="A62" s="168"/>
      <c r="B62" s="319"/>
      <c r="C62" s="320"/>
      <c r="D62" s="323"/>
      <c r="E62" s="323"/>
      <c r="F62" s="329" t="s">
        <v>350</v>
      </c>
      <c r="G62" s="103"/>
      <c r="H62" s="112"/>
      <c r="I62" s="112"/>
      <c r="J62" s="112"/>
      <c r="K62" s="112"/>
      <c r="L62" s="103"/>
      <c r="M62" s="112"/>
      <c r="N62" s="112"/>
      <c r="O62" s="112"/>
      <c r="P62" s="112"/>
      <c r="Q62" s="103"/>
      <c r="R62" s="112"/>
      <c r="S62" s="112"/>
      <c r="T62" s="112"/>
      <c r="U62" s="112"/>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row>
    <row r="63" spans="1:53" x14ac:dyDescent="0.25">
      <c r="A63" s="168"/>
      <c r="B63" s="319"/>
      <c r="C63" s="320"/>
      <c r="D63" s="323"/>
      <c r="E63" s="323"/>
      <c r="F63" s="329"/>
      <c r="G63" s="114" t="s">
        <v>346</v>
      </c>
      <c r="H63" s="113" t="s">
        <v>346</v>
      </c>
      <c r="I63" s="113" t="s">
        <v>346</v>
      </c>
      <c r="J63" s="113" t="s">
        <v>346</v>
      </c>
      <c r="K63" s="113" t="s">
        <v>346</v>
      </c>
      <c r="L63" s="114" t="s">
        <v>346</v>
      </c>
      <c r="M63" s="113" t="s">
        <v>346</v>
      </c>
      <c r="N63" s="113" t="s">
        <v>346</v>
      </c>
      <c r="O63" s="113" t="s">
        <v>346</v>
      </c>
      <c r="P63" s="113" t="s">
        <v>346</v>
      </c>
      <c r="Q63" s="114" t="s">
        <v>346</v>
      </c>
      <c r="R63" s="113" t="s">
        <v>346</v>
      </c>
      <c r="S63" s="113" t="s">
        <v>346</v>
      </c>
      <c r="T63" s="113" t="s">
        <v>346</v>
      </c>
      <c r="U63" s="113" t="s">
        <v>346</v>
      </c>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row>
    <row r="64" spans="1:53" x14ac:dyDescent="0.25">
      <c r="A64" s="168"/>
      <c r="B64" s="319"/>
      <c r="C64" s="320"/>
      <c r="D64" s="323" t="s">
        <v>350</v>
      </c>
      <c r="E64" s="323"/>
      <c r="F64" s="329" t="s">
        <v>350</v>
      </c>
      <c r="G64" s="103"/>
      <c r="H64" s="112"/>
      <c r="I64" s="112"/>
      <c r="J64" s="112"/>
      <c r="K64" s="112"/>
      <c r="L64" s="103"/>
      <c r="M64" s="112"/>
      <c r="N64" s="112"/>
      <c r="O64" s="112"/>
      <c r="P64" s="112"/>
      <c r="Q64" s="103"/>
      <c r="R64" s="112"/>
      <c r="S64" s="112"/>
      <c r="T64" s="112"/>
      <c r="U64" s="112"/>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row>
    <row r="65" spans="1:53" x14ac:dyDescent="0.25">
      <c r="A65" s="168"/>
      <c r="B65" s="321"/>
      <c r="C65" s="322"/>
      <c r="D65" s="323"/>
      <c r="E65" s="323"/>
      <c r="F65" s="329"/>
      <c r="G65" s="113" t="s">
        <v>346</v>
      </c>
      <c r="H65" s="113" t="s">
        <v>346</v>
      </c>
      <c r="I65" s="113" t="s">
        <v>346</v>
      </c>
      <c r="J65" s="113" t="s">
        <v>346</v>
      </c>
      <c r="K65" s="113" t="s">
        <v>346</v>
      </c>
      <c r="L65" s="113" t="s">
        <v>346</v>
      </c>
      <c r="M65" s="113" t="s">
        <v>346</v>
      </c>
      <c r="N65" s="113" t="s">
        <v>346</v>
      </c>
      <c r="O65" s="113" t="s">
        <v>346</v>
      </c>
      <c r="P65" s="113" t="s">
        <v>346</v>
      </c>
      <c r="Q65" s="113" t="s">
        <v>346</v>
      </c>
      <c r="R65" s="113" t="s">
        <v>346</v>
      </c>
      <c r="S65" s="113" t="s">
        <v>346</v>
      </c>
      <c r="T65" s="113" t="s">
        <v>346</v>
      </c>
      <c r="U65" s="113" t="s">
        <v>346</v>
      </c>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row>
    <row r="66" spans="1:53" ht="40.5" customHeight="1" x14ac:dyDescent="0.25">
      <c r="A66" s="168"/>
      <c r="B66" s="250" t="s">
        <v>371</v>
      </c>
      <c r="C66" s="250"/>
      <c r="D66" s="316" t="s">
        <v>372</v>
      </c>
      <c r="E66" s="316"/>
      <c r="F66" s="316"/>
      <c r="G66" s="316"/>
      <c r="H66" s="316"/>
      <c r="I66" s="316"/>
      <c r="J66" s="316"/>
      <c r="K66" s="316"/>
      <c r="L66" s="316"/>
      <c r="M66" s="316"/>
      <c r="N66" s="316"/>
      <c r="O66" s="316"/>
      <c r="P66" s="316"/>
      <c r="Q66" s="316"/>
      <c r="R66" s="316"/>
      <c r="S66" s="316"/>
      <c r="T66" s="316"/>
      <c r="U66" s="316"/>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BA66" s="120" t="str">
        <f>D66</f>
        <v>Explain here</v>
      </c>
    </row>
    <row r="67" spans="1:53" ht="21" customHeight="1" x14ac:dyDescent="0.25">
      <c r="A67" s="168"/>
      <c r="B67" s="307" t="s">
        <v>373</v>
      </c>
      <c r="C67" s="307"/>
      <c r="D67" s="307"/>
      <c r="E67" s="307"/>
      <c r="F67" s="307"/>
      <c r="G67" s="307"/>
      <c r="H67" s="307"/>
      <c r="I67" s="307"/>
      <c r="J67" s="307"/>
      <c r="K67" s="307"/>
      <c r="L67" s="307"/>
      <c r="M67" s="307"/>
      <c r="N67" s="307"/>
      <c r="O67" s="307"/>
      <c r="P67" s="307"/>
      <c r="Q67" s="307"/>
      <c r="R67" s="307"/>
      <c r="S67" s="307"/>
      <c r="T67" s="307"/>
      <c r="U67" s="307"/>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row>
    <row r="68" spans="1:53" ht="16.5" customHeight="1" x14ac:dyDescent="0.25">
      <c r="A68" s="168"/>
      <c r="B68" s="348" t="s">
        <v>121</v>
      </c>
      <c r="C68" s="348"/>
      <c r="D68" s="315" t="s">
        <v>374</v>
      </c>
      <c r="E68" s="315"/>
      <c r="F68" s="315" t="s">
        <v>344</v>
      </c>
      <c r="G68" s="267" t="s">
        <v>345</v>
      </c>
      <c r="H68" s="267"/>
      <c r="I68" s="267"/>
      <c r="J68" s="267"/>
      <c r="K68" s="267"/>
      <c r="L68" s="266">
        <v>2030</v>
      </c>
      <c r="M68" s="266"/>
      <c r="N68" s="266"/>
      <c r="O68" s="266"/>
      <c r="P68" s="266"/>
      <c r="Q68" s="267">
        <v>2050</v>
      </c>
      <c r="R68" s="267"/>
      <c r="S68" s="267"/>
      <c r="T68" s="267"/>
      <c r="U68" s="267"/>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row>
    <row r="69" spans="1:53" ht="15.75" customHeight="1" x14ac:dyDescent="0.25">
      <c r="A69" s="168"/>
      <c r="B69" s="348"/>
      <c r="C69" s="348"/>
      <c r="D69" s="315"/>
      <c r="E69" s="315"/>
      <c r="F69" s="315"/>
      <c r="G69" s="198" t="s">
        <v>334</v>
      </c>
      <c r="H69" s="198" t="s">
        <v>335</v>
      </c>
      <c r="I69" s="198" t="s">
        <v>336</v>
      </c>
      <c r="J69" s="198" t="s">
        <v>337</v>
      </c>
      <c r="K69" s="198" t="s">
        <v>338</v>
      </c>
      <c r="L69" s="199" t="s">
        <v>334</v>
      </c>
      <c r="M69" s="199" t="s">
        <v>335</v>
      </c>
      <c r="N69" s="199" t="s">
        <v>336</v>
      </c>
      <c r="O69" s="199" t="s">
        <v>337</v>
      </c>
      <c r="P69" s="199" t="s">
        <v>338</v>
      </c>
      <c r="Q69" s="198" t="s">
        <v>334</v>
      </c>
      <c r="R69" s="198" t="s">
        <v>335</v>
      </c>
      <c r="S69" s="198" t="s">
        <v>336</v>
      </c>
      <c r="T69" s="198" t="s">
        <v>337</v>
      </c>
      <c r="U69" s="198" t="s">
        <v>338</v>
      </c>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row>
    <row r="70" spans="1:53" ht="15.75" customHeight="1" x14ac:dyDescent="0.25">
      <c r="A70" s="168"/>
      <c r="B70" s="348"/>
      <c r="C70" s="348"/>
      <c r="D70" s="323"/>
      <c r="E70" s="323"/>
      <c r="F70" s="329" t="s">
        <v>191</v>
      </c>
      <c r="G70" s="103"/>
      <c r="H70" s="112"/>
      <c r="I70" s="112"/>
      <c r="J70" s="112"/>
      <c r="K70" s="112"/>
      <c r="L70" s="103"/>
      <c r="M70" s="112"/>
      <c r="N70" s="112"/>
      <c r="O70" s="112"/>
      <c r="P70" s="112"/>
      <c r="Q70" s="103"/>
      <c r="R70" s="112"/>
      <c r="S70" s="112"/>
      <c r="T70" s="112"/>
      <c r="U70" s="112"/>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row>
    <row r="71" spans="1:53" ht="15.75" customHeight="1" x14ac:dyDescent="0.25">
      <c r="A71" s="168"/>
      <c r="B71" s="348"/>
      <c r="C71" s="348"/>
      <c r="D71" s="323"/>
      <c r="E71" s="323"/>
      <c r="F71" s="329"/>
      <c r="G71" s="114" t="s">
        <v>346</v>
      </c>
      <c r="H71" s="113"/>
      <c r="I71" s="113" t="s">
        <v>346</v>
      </c>
      <c r="J71" s="113" t="s">
        <v>346</v>
      </c>
      <c r="K71" s="113" t="s">
        <v>346</v>
      </c>
      <c r="L71" s="114" t="s">
        <v>346</v>
      </c>
      <c r="M71" s="113" t="s">
        <v>346</v>
      </c>
      <c r="N71" s="113" t="s">
        <v>346</v>
      </c>
      <c r="O71" s="113" t="s">
        <v>346</v>
      </c>
      <c r="P71" s="113" t="s">
        <v>346</v>
      </c>
      <c r="Q71" s="114" t="s">
        <v>346</v>
      </c>
      <c r="R71" s="113" t="s">
        <v>346</v>
      </c>
      <c r="S71" s="113" t="s">
        <v>346</v>
      </c>
      <c r="T71" s="113" t="s">
        <v>346</v>
      </c>
      <c r="U71" s="113" t="s">
        <v>346</v>
      </c>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row>
    <row r="72" spans="1:53" ht="15.75" customHeight="1" x14ac:dyDescent="0.25">
      <c r="A72" s="168"/>
      <c r="B72" s="348"/>
      <c r="C72" s="348"/>
      <c r="D72" s="323" t="s">
        <v>191</v>
      </c>
      <c r="E72" s="323"/>
      <c r="F72" s="329" t="s">
        <v>191</v>
      </c>
      <c r="G72" s="103"/>
      <c r="H72" s="112"/>
      <c r="I72" s="112"/>
      <c r="J72" s="112"/>
      <c r="K72" s="112"/>
      <c r="L72" s="103"/>
      <c r="M72" s="112"/>
      <c r="N72" s="112"/>
      <c r="O72" s="112"/>
      <c r="P72" s="112"/>
      <c r="Q72" s="103"/>
      <c r="R72" s="112"/>
      <c r="S72" s="112"/>
      <c r="T72" s="112"/>
      <c r="U72" s="112"/>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row>
    <row r="73" spans="1:53" ht="15.75" customHeight="1" x14ac:dyDescent="0.25">
      <c r="A73" s="168"/>
      <c r="B73" s="348"/>
      <c r="C73" s="348"/>
      <c r="D73" s="323"/>
      <c r="E73" s="323"/>
      <c r="F73" s="329"/>
      <c r="G73" s="113" t="s">
        <v>346</v>
      </c>
      <c r="H73" s="113" t="s">
        <v>346</v>
      </c>
      <c r="I73" s="113" t="s">
        <v>346</v>
      </c>
      <c r="J73" s="113" t="s">
        <v>346</v>
      </c>
      <c r="K73" s="113" t="s">
        <v>346</v>
      </c>
      <c r="L73" s="113" t="s">
        <v>346</v>
      </c>
      <c r="M73" s="113" t="s">
        <v>346</v>
      </c>
      <c r="N73" s="113" t="s">
        <v>346</v>
      </c>
      <c r="O73" s="113" t="s">
        <v>346</v>
      </c>
      <c r="P73" s="113" t="s">
        <v>346</v>
      </c>
      <c r="Q73" s="113" t="s">
        <v>346</v>
      </c>
      <c r="R73" s="113" t="s">
        <v>346</v>
      </c>
      <c r="S73" s="113" t="s">
        <v>346</v>
      </c>
      <c r="T73" s="113" t="s">
        <v>346</v>
      </c>
      <c r="U73" s="113" t="s">
        <v>346</v>
      </c>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row>
    <row r="74" spans="1:53" ht="15.75" customHeight="1" x14ac:dyDescent="0.25">
      <c r="A74" s="168"/>
      <c r="B74" s="348"/>
      <c r="C74" s="348"/>
      <c r="D74" s="323" t="s">
        <v>191</v>
      </c>
      <c r="E74" s="323"/>
      <c r="F74" s="329" t="s">
        <v>191</v>
      </c>
      <c r="G74" s="103"/>
      <c r="H74" s="112"/>
      <c r="I74" s="112"/>
      <c r="J74" s="112"/>
      <c r="K74" s="112"/>
      <c r="L74" s="103"/>
      <c r="M74" s="112"/>
      <c r="N74" s="112"/>
      <c r="O74" s="112"/>
      <c r="P74" s="112"/>
      <c r="Q74" s="103"/>
      <c r="R74" s="112"/>
      <c r="S74" s="112"/>
      <c r="T74" s="112"/>
      <c r="U74" s="112"/>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row>
    <row r="75" spans="1:53" ht="15.75" customHeight="1" x14ac:dyDescent="0.25">
      <c r="A75" s="168"/>
      <c r="B75" s="348"/>
      <c r="C75" s="348"/>
      <c r="D75" s="323"/>
      <c r="E75" s="323"/>
      <c r="F75" s="329"/>
      <c r="G75" s="113" t="s">
        <v>346</v>
      </c>
      <c r="H75" s="113" t="s">
        <v>346</v>
      </c>
      <c r="I75" s="113" t="s">
        <v>346</v>
      </c>
      <c r="J75" s="113" t="s">
        <v>346</v>
      </c>
      <c r="K75" s="113" t="s">
        <v>346</v>
      </c>
      <c r="L75" s="113" t="s">
        <v>346</v>
      </c>
      <c r="M75" s="113" t="s">
        <v>346</v>
      </c>
      <c r="N75" s="113" t="s">
        <v>346</v>
      </c>
      <c r="O75" s="113" t="s">
        <v>346</v>
      </c>
      <c r="P75" s="113" t="s">
        <v>346</v>
      </c>
      <c r="Q75" s="113" t="s">
        <v>346</v>
      </c>
      <c r="R75" s="113" t="s">
        <v>346</v>
      </c>
      <c r="S75" s="113" t="s">
        <v>346</v>
      </c>
      <c r="T75" s="113" t="s">
        <v>346</v>
      </c>
      <c r="U75" s="113" t="s">
        <v>346</v>
      </c>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row>
    <row r="76" spans="1:53" ht="15.75" customHeight="1" x14ac:dyDescent="0.25">
      <c r="A76" s="168"/>
      <c r="B76" s="348"/>
      <c r="C76" s="348"/>
      <c r="D76" s="323" t="s">
        <v>191</v>
      </c>
      <c r="E76" s="323"/>
      <c r="F76" s="329" t="s">
        <v>191</v>
      </c>
      <c r="G76" s="103"/>
      <c r="H76" s="112"/>
      <c r="I76" s="112"/>
      <c r="J76" s="112"/>
      <c r="K76" s="112"/>
      <c r="L76" s="103"/>
      <c r="M76" s="112"/>
      <c r="N76" s="112"/>
      <c r="O76" s="112"/>
      <c r="P76" s="112"/>
      <c r="Q76" s="103"/>
      <c r="R76" s="112"/>
      <c r="S76" s="112"/>
      <c r="T76" s="112"/>
      <c r="U76" s="112"/>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row>
    <row r="77" spans="1:53" ht="16.5" customHeight="1" x14ac:dyDescent="0.25">
      <c r="A77" s="168"/>
      <c r="B77" s="348"/>
      <c r="C77" s="348"/>
      <c r="D77" s="323"/>
      <c r="E77" s="323"/>
      <c r="F77" s="329"/>
      <c r="G77" s="113" t="s">
        <v>346</v>
      </c>
      <c r="H77" s="113" t="s">
        <v>346</v>
      </c>
      <c r="I77" s="113" t="s">
        <v>346</v>
      </c>
      <c r="J77" s="113" t="s">
        <v>346</v>
      </c>
      <c r="K77" s="113" t="s">
        <v>346</v>
      </c>
      <c r="L77" s="113" t="s">
        <v>346</v>
      </c>
      <c r="M77" s="113" t="s">
        <v>346</v>
      </c>
      <c r="N77" s="113" t="s">
        <v>346</v>
      </c>
      <c r="O77" s="113" t="s">
        <v>346</v>
      </c>
      <c r="P77" s="113" t="s">
        <v>346</v>
      </c>
      <c r="Q77" s="113" t="s">
        <v>346</v>
      </c>
      <c r="R77" s="113" t="s">
        <v>346</v>
      </c>
      <c r="S77" s="113" t="s">
        <v>346</v>
      </c>
      <c r="T77" s="113" t="s">
        <v>346</v>
      </c>
      <c r="U77" s="113" t="s">
        <v>346</v>
      </c>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row>
    <row r="78" spans="1:53" ht="40.5" customHeight="1" x14ac:dyDescent="0.25">
      <c r="A78" s="168"/>
      <c r="B78" s="250" t="s">
        <v>375</v>
      </c>
      <c r="C78" s="250"/>
      <c r="D78" s="347"/>
      <c r="E78" s="248"/>
      <c r="F78" s="248"/>
      <c r="G78" s="248"/>
      <c r="H78" s="248"/>
      <c r="I78" s="248"/>
      <c r="J78" s="248"/>
      <c r="K78" s="248"/>
      <c r="L78" s="248"/>
      <c r="M78" s="248"/>
      <c r="N78" s="248"/>
      <c r="O78" s="248"/>
      <c r="P78" s="248"/>
      <c r="Q78" s="248"/>
      <c r="R78" s="248"/>
      <c r="S78" s="248"/>
      <c r="T78" s="248"/>
      <c r="U78" s="249"/>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BA78" s="120">
        <f>D78</f>
        <v>0</v>
      </c>
    </row>
    <row r="79" spans="1:53" ht="21" customHeight="1" x14ac:dyDescent="0.25">
      <c r="A79" s="168"/>
      <c r="B79" s="338" t="s">
        <v>376</v>
      </c>
      <c r="C79" s="339"/>
      <c r="D79" s="339"/>
      <c r="E79" s="339"/>
      <c r="F79" s="339"/>
      <c r="G79" s="339"/>
      <c r="H79" s="339"/>
      <c r="I79" s="339"/>
      <c r="J79" s="339"/>
      <c r="K79" s="339"/>
      <c r="L79" s="339"/>
      <c r="M79" s="339"/>
      <c r="N79" s="339"/>
      <c r="O79" s="339"/>
      <c r="P79" s="339"/>
      <c r="Q79" s="339"/>
      <c r="R79" s="339"/>
      <c r="S79" s="339"/>
      <c r="T79" s="339"/>
      <c r="U79" s="34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row>
    <row r="80" spans="1:53" ht="15.75" customHeight="1" x14ac:dyDescent="0.25">
      <c r="A80" s="168"/>
      <c r="B80" s="311" t="s">
        <v>377</v>
      </c>
      <c r="C80" s="312"/>
      <c r="D80" s="341" t="s">
        <v>344</v>
      </c>
      <c r="E80" s="342"/>
      <c r="F80" s="343"/>
      <c r="G80" s="267" t="s">
        <v>345</v>
      </c>
      <c r="H80" s="267"/>
      <c r="I80" s="267"/>
      <c r="J80" s="267"/>
      <c r="K80" s="267"/>
      <c r="L80" s="266">
        <v>2030</v>
      </c>
      <c r="M80" s="266"/>
      <c r="N80" s="266"/>
      <c r="O80" s="266"/>
      <c r="P80" s="266"/>
      <c r="Q80" s="267">
        <v>2050</v>
      </c>
      <c r="R80" s="267"/>
      <c r="S80" s="267"/>
      <c r="T80" s="267"/>
      <c r="U80" s="267"/>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row>
    <row r="81" spans="1:53" x14ac:dyDescent="0.25">
      <c r="A81" s="168"/>
      <c r="B81" s="313"/>
      <c r="C81" s="314"/>
      <c r="D81" s="344"/>
      <c r="E81" s="345"/>
      <c r="F81" s="346"/>
      <c r="G81" s="198" t="s">
        <v>334</v>
      </c>
      <c r="H81" s="198" t="s">
        <v>335</v>
      </c>
      <c r="I81" s="198" t="s">
        <v>336</v>
      </c>
      <c r="J81" s="198" t="s">
        <v>337</v>
      </c>
      <c r="K81" s="198" t="s">
        <v>338</v>
      </c>
      <c r="L81" s="199" t="s">
        <v>334</v>
      </c>
      <c r="M81" s="199" t="s">
        <v>335</v>
      </c>
      <c r="N81" s="199" t="s">
        <v>336</v>
      </c>
      <c r="O81" s="199" t="s">
        <v>337</v>
      </c>
      <c r="P81" s="199" t="s">
        <v>338</v>
      </c>
      <c r="Q81" s="198" t="s">
        <v>334</v>
      </c>
      <c r="R81" s="198" t="s">
        <v>335</v>
      </c>
      <c r="S81" s="198" t="s">
        <v>336</v>
      </c>
      <c r="T81" s="198" t="s">
        <v>337</v>
      </c>
      <c r="U81" s="198" t="s">
        <v>338</v>
      </c>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row>
    <row r="82" spans="1:53" x14ac:dyDescent="0.25">
      <c r="A82" s="168"/>
      <c r="B82" s="349" t="s">
        <v>378</v>
      </c>
      <c r="C82" s="350"/>
      <c r="D82" s="290" t="s">
        <v>258</v>
      </c>
      <c r="E82" s="290"/>
      <c r="F82" s="290"/>
      <c r="G82" s="103">
        <v>0.5</v>
      </c>
      <c r="H82" s="112"/>
      <c r="I82" s="112"/>
      <c r="J82" s="112"/>
      <c r="K82" s="112"/>
      <c r="L82" s="103">
        <v>1</v>
      </c>
      <c r="M82" s="112"/>
      <c r="N82" s="112"/>
      <c r="O82" s="112"/>
      <c r="P82" s="112"/>
      <c r="Q82" s="103">
        <v>3</v>
      </c>
      <c r="R82" s="112"/>
      <c r="S82" s="112"/>
      <c r="T82" s="112"/>
      <c r="U82" s="112"/>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row>
    <row r="83" spans="1:53" x14ac:dyDescent="0.25">
      <c r="A83" s="168"/>
      <c r="B83" s="351"/>
      <c r="C83" s="352"/>
      <c r="D83" s="290"/>
      <c r="E83" s="290"/>
      <c r="F83" s="290"/>
      <c r="G83" s="114" t="s">
        <v>339</v>
      </c>
      <c r="H83" s="113"/>
      <c r="I83" s="113" t="s">
        <v>346</v>
      </c>
      <c r="J83" s="113" t="s">
        <v>346</v>
      </c>
      <c r="K83" s="113" t="s">
        <v>346</v>
      </c>
      <c r="L83" s="114" t="s">
        <v>339</v>
      </c>
      <c r="M83" s="113" t="s">
        <v>346</v>
      </c>
      <c r="N83" s="113" t="s">
        <v>346</v>
      </c>
      <c r="O83" s="113" t="s">
        <v>346</v>
      </c>
      <c r="P83" s="113" t="s">
        <v>346</v>
      </c>
      <c r="Q83" s="114" t="s">
        <v>339</v>
      </c>
      <c r="R83" s="113" t="s">
        <v>346</v>
      </c>
      <c r="S83" s="113" t="s">
        <v>346</v>
      </c>
      <c r="T83" s="113" t="s">
        <v>346</v>
      </c>
      <c r="U83" s="113" t="s">
        <v>346</v>
      </c>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row>
    <row r="84" spans="1:53" x14ac:dyDescent="0.25">
      <c r="A84" s="168"/>
      <c r="B84" s="349" t="s">
        <v>379</v>
      </c>
      <c r="C84" s="350"/>
      <c r="D84" s="290" t="s">
        <v>380</v>
      </c>
      <c r="E84" s="290"/>
      <c r="F84" s="290"/>
      <c r="G84" s="103">
        <v>0.8</v>
      </c>
      <c r="H84" s="112">
        <v>0.9</v>
      </c>
      <c r="I84" s="112">
        <v>0.3</v>
      </c>
      <c r="J84" s="112">
        <v>2</v>
      </c>
      <c r="K84" s="112"/>
      <c r="L84" s="103">
        <v>1.1000000000000001</v>
      </c>
      <c r="M84" s="112"/>
      <c r="N84" s="112"/>
      <c r="O84" s="112"/>
      <c r="P84" s="112"/>
      <c r="Q84" s="103">
        <v>2</v>
      </c>
      <c r="R84" s="112"/>
      <c r="S84" s="112"/>
      <c r="T84" s="112"/>
      <c r="U84" s="112"/>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row>
    <row r="85" spans="1:53" x14ac:dyDescent="0.25">
      <c r="A85" s="168"/>
      <c r="B85" s="351"/>
      <c r="C85" s="352"/>
      <c r="D85" s="290"/>
      <c r="E85" s="290"/>
      <c r="F85" s="290"/>
      <c r="G85" s="113" t="s">
        <v>342</v>
      </c>
      <c r="H85" s="113" t="s">
        <v>357</v>
      </c>
      <c r="I85" s="113" t="s">
        <v>381</v>
      </c>
      <c r="J85" s="113" t="s">
        <v>381</v>
      </c>
      <c r="K85" s="113" t="s">
        <v>346</v>
      </c>
      <c r="L85" s="113" t="s">
        <v>342</v>
      </c>
      <c r="M85" s="113" t="s">
        <v>346</v>
      </c>
      <c r="N85" s="113" t="s">
        <v>346</v>
      </c>
      <c r="O85" s="113" t="s">
        <v>346</v>
      </c>
      <c r="P85" s="113" t="s">
        <v>346</v>
      </c>
      <c r="Q85" s="113" t="s">
        <v>342</v>
      </c>
      <c r="R85" s="113" t="s">
        <v>346</v>
      </c>
      <c r="S85" s="113" t="s">
        <v>346</v>
      </c>
      <c r="T85" s="113" t="s">
        <v>346</v>
      </c>
      <c r="U85" s="113" t="s">
        <v>346</v>
      </c>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row>
    <row r="86" spans="1:53" x14ac:dyDescent="0.25">
      <c r="A86" s="168"/>
      <c r="B86" s="349" t="s">
        <v>382</v>
      </c>
      <c r="C86" s="350"/>
      <c r="D86" s="290" t="s">
        <v>383</v>
      </c>
      <c r="E86" s="290"/>
      <c r="F86" s="290"/>
      <c r="G86" s="103" t="s">
        <v>384</v>
      </c>
      <c r="H86" s="165" t="s">
        <v>385</v>
      </c>
      <c r="I86" s="112"/>
      <c r="J86" s="112"/>
      <c r="K86" s="112"/>
      <c r="L86" s="103"/>
      <c r="M86" s="112"/>
      <c r="N86" s="112"/>
      <c r="O86" s="112"/>
      <c r="P86" s="112"/>
      <c r="Q86" s="103"/>
      <c r="R86" s="112"/>
      <c r="S86" s="112"/>
      <c r="T86" s="112"/>
      <c r="U86" s="112"/>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row>
    <row r="87" spans="1:53" x14ac:dyDescent="0.25">
      <c r="A87" s="168"/>
      <c r="B87" s="351"/>
      <c r="C87" s="352"/>
      <c r="D87" s="290"/>
      <c r="E87" s="290"/>
      <c r="F87" s="290"/>
      <c r="G87" s="113" t="s">
        <v>386</v>
      </c>
      <c r="H87" s="113" t="s">
        <v>357</v>
      </c>
      <c r="I87" s="113" t="s">
        <v>346</v>
      </c>
      <c r="J87" s="113" t="s">
        <v>346</v>
      </c>
      <c r="K87" s="113" t="s">
        <v>346</v>
      </c>
      <c r="L87" s="113" t="s">
        <v>346</v>
      </c>
      <c r="M87" s="113" t="s">
        <v>346</v>
      </c>
      <c r="N87" s="113" t="s">
        <v>346</v>
      </c>
      <c r="O87" s="113" t="s">
        <v>346</v>
      </c>
      <c r="P87" s="113" t="s">
        <v>346</v>
      </c>
      <c r="Q87" s="113" t="s">
        <v>346</v>
      </c>
      <c r="R87" s="113" t="s">
        <v>346</v>
      </c>
      <c r="S87" s="113" t="s">
        <v>346</v>
      </c>
      <c r="T87" s="113" t="s">
        <v>346</v>
      </c>
      <c r="U87" s="113" t="s">
        <v>346</v>
      </c>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row>
    <row r="88" spans="1:53" x14ac:dyDescent="0.25">
      <c r="A88" s="168"/>
      <c r="B88" s="349" t="s">
        <v>387</v>
      </c>
      <c r="C88" s="350"/>
      <c r="D88" s="290" t="s">
        <v>388</v>
      </c>
      <c r="E88" s="290"/>
      <c r="F88" s="290"/>
      <c r="G88" s="103">
        <v>20000</v>
      </c>
      <c r="H88" s="112">
        <v>45212</v>
      </c>
      <c r="I88" s="112">
        <v>23000</v>
      </c>
      <c r="J88" s="112">
        <v>39500</v>
      </c>
      <c r="K88" s="112">
        <v>50924</v>
      </c>
      <c r="L88" s="103"/>
      <c r="M88" s="112">
        <v>91000</v>
      </c>
      <c r="N88" s="112">
        <v>80000</v>
      </c>
      <c r="O88" s="112">
        <v>102222</v>
      </c>
      <c r="P88" s="112"/>
      <c r="Q88" s="103">
        <v>100000</v>
      </c>
      <c r="R88" s="112"/>
      <c r="S88" s="112"/>
      <c r="T88" s="112"/>
      <c r="U88" s="112"/>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row>
    <row r="89" spans="1:53" x14ac:dyDescent="0.25">
      <c r="A89" s="168"/>
      <c r="B89" s="351"/>
      <c r="C89" s="352"/>
      <c r="D89" s="290"/>
      <c r="E89" s="290"/>
      <c r="F89" s="290"/>
      <c r="G89" s="113" t="s">
        <v>339</v>
      </c>
      <c r="H89" s="113" t="s">
        <v>381</v>
      </c>
      <c r="I89" s="113" t="s">
        <v>357</v>
      </c>
      <c r="J89" s="113" t="s">
        <v>341</v>
      </c>
      <c r="K89" s="113" t="s">
        <v>341</v>
      </c>
      <c r="L89" s="113" t="s">
        <v>346</v>
      </c>
      <c r="M89" s="113" t="s">
        <v>381</v>
      </c>
      <c r="N89" s="113" t="s">
        <v>341</v>
      </c>
      <c r="O89" s="113" t="s">
        <v>341</v>
      </c>
      <c r="P89" s="113"/>
      <c r="Q89" s="113" t="s">
        <v>339</v>
      </c>
      <c r="R89" s="113" t="s">
        <v>346</v>
      </c>
      <c r="S89" s="113" t="s">
        <v>346</v>
      </c>
      <c r="T89" s="113" t="s">
        <v>346</v>
      </c>
      <c r="U89" s="113" t="s">
        <v>346</v>
      </c>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row>
    <row r="90" spans="1:53" ht="36.75" customHeight="1" x14ac:dyDescent="0.25">
      <c r="A90" s="168"/>
      <c r="B90" s="250" t="s">
        <v>352</v>
      </c>
      <c r="C90" s="250"/>
      <c r="D90" s="347" t="s">
        <v>389</v>
      </c>
      <c r="E90" s="248"/>
      <c r="F90" s="248"/>
      <c r="G90" s="248"/>
      <c r="H90" s="248"/>
      <c r="I90" s="248"/>
      <c r="J90" s="248"/>
      <c r="K90" s="248"/>
      <c r="L90" s="248"/>
      <c r="M90" s="248"/>
      <c r="N90" s="248"/>
      <c r="O90" s="248"/>
      <c r="P90" s="248"/>
      <c r="Q90" s="248"/>
      <c r="R90" s="248"/>
      <c r="S90" s="248"/>
      <c r="T90" s="248"/>
      <c r="U90" s="249"/>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row>
    <row r="91" spans="1:53" ht="21" customHeight="1" x14ac:dyDescent="0.25">
      <c r="A91" s="168"/>
      <c r="B91" s="338" t="s">
        <v>130</v>
      </c>
      <c r="C91" s="339"/>
      <c r="D91" s="339"/>
      <c r="E91" s="339"/>
      <c r="F91" s="339"/>
      <c r="G91" s="339"/>
      <c r="H91" s="339"/>
      <c r="I91" s="339"/>
      <c r="J91" s="339"/>
      <c r="K91" s="339"/>
      <c r="L91" s="339"/>
      <c r="M91" s="339"/>
      <c r="N91" s="339"/>
      <c r="O91" s="339"/>
      <c r="P91" s="339"/>
      <c r="Q91" s="339"/>
      <c r="R91" s="339"/>
      <c r="S91" s="339"/>
      <c r="T91" s="339"/>
      <c r="U91" s="34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row>
    <row r="92" spans="1:53" ht="15" customHeight="1" x14ac:dyDescent="0.25">
      <c r="A92" s="168"/>
      <c r="B92" s="90">
        <v>1</v>
      </c>
      <c r="C92" s="353" t="s">
        <v>390</v>
      </c>
      <c r="D92" s="353"/>
      <c r="E92" s="353"/>
      <c r="F92" s="353"/>
      <c r="G92" s="353"/>
      <c r="H92" s="353"/>
      <c r="I92" s="353"/>
      <c r="J92" s="353"/>
      <c r="K92" s="353"/>
      <c r="L92" s="353"/>
      <c r="M92" s="353"/>
      <c r="N92" s="353"/>
      <c r="O92" s="353"/>
      <c r="P92" s="353"/>
      <c r="Q92" s="353"/>
      <c r="R92" s="353"/>
      <c r="S92" s="353"/>
      <c r="T92" s="353"/>
      <c r="U92" s="353"/>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BA92" s="120" t="str">
        <f>C92</f>
        <v>[1] Adelung, S.; Kurkela, E.; Habermeyer, F.; Kurkela, M. Review of electrolysis technologies and their integration alternatives; VTT, 2018</v>
      </c>
    </row>
    <row r="93" spans="1:53" ht="15" customHeight="1" x14ac:dyDescent="0.25">
      <c r="A93" s="168"/>
      <c r="B93" s="90">
        <v>2</v>
      </c>
      <c r="C93" s="353" t="s">
        <v>440</v>
      </c>
      <c r="D93" s="353"/>
      <c r="E93" s="353"/>
      <c r="F93" s="353"/>
      <c r="G93" s="353"/>
      <c r="H93" s="353"/>
      <c r="I93" s="353"/>
      <c r="J93" s="353"/>
      <c r="K93" s="353"/>
      <c r="L93" s="353"/>
      <c r="M93" s="353"/>
      <c r="N93" s="353"/>
      <c r="O93" s="353"/>
      <c r="P93" s="353"/>
      <c r="Q93" s="353"/>
      <c r="R93" s="353"/>
      <c r="S93" s="353"/>
      <c r="T93" s="353"/>
      <c r="U93" s="353"/>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BA93" s="120" t="str">
        <f t="shared" ref="BA93:BA102" si="0">C93</f>
        <v>[2] Schmidt, O.; Gambhir, A.; Staffell, I.; Hawkes, A.; Nelson, J.; Few, S. Future cost and performance of water electrolysis: An expert elicitation study. International Journal of Hydrogen Energy 2017, 42, 30470–30492</v>
      </c>
    </row>
    <row r="94" spans="1:53" ht="15" customHeight="1" x14ac:dyDescent="0.25">
      <c r="A94" s="168"/>
      <c r="B94" s="90">
        <v>3</v>
      </c>
      <c r="C94" s="353" t="s">
        <v>391</v>
      </c>
      <c r="D94" s="353"/>
      <c r="E94" s="353"/>
      <c r="F94" s="353"/>
      <c r="G94" s="353"/>
      <c r="H94" s="353"/>
      <c r="I94" s="353"/>
      <c r="J94" s="353"/>
      <c r="K94" s="353"/>
      <c r="L94" s="353"/>
      <c r="M94" s="353"/>
      <c r="N94" s="353"/>
      <c r="O94" s="353"/>
      <c r="P94" s="353"/>
      <c r="Q94" s="353"/>
      <c r="R94" s="353"/>
      <c r="S94" s="353"/>
      <c r="T94" s="353"/>
      <c r="U94" s="353"/>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BA94" s="120" t="str">
        <f t="shared" si="0"/>
        <v>[3] Store&amp;Go,  Roadmap for large-scale storage based PtG conversion in the EU up to 2050 / Analysis on future technology options and on techno-economic optimization, 2019</v>
      </c>
    </row>
    <row r="95" spans="1:53" ht="15" customHeight="1" x14ac:dyDescent="0.25">
      <c r="A95" s="168"/>
      <c r="B95" s="90">
        <v>4</v>
      </c>
      <c r="C95" s="355" t="s">
        <v>439</v>
      </c>
      <c r="D95" s="355"/>
      <c r="E95" s="355"/>
      <c r="F95" s="355"/>
      <c r="G95" s="355"/>
      <c r="H95" s="355"/>
      <c r="I95" s="355"/>
      <c r="J95" s="355"/>
      <c r="K95" s="355"/>
      <c r="L95" s="355"/>
      <c r="M95" s="355"/>
      <c r="N95" s="355"/>
      <c r="O95" s="355"/>
      <c r="P95" s="355"/>
      <c r="Q95" s="355"/>
      <c r="R95" s="355"/>
      <c r="S95" s="355"/>
      <c r="T95" s="355"/>
      <c r="U95" s="355"/>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BA95" s="120" t="str">
        <f t="shared" si="0"/>
        <v>[4] Smolinka, T.;Wiebe, N.; Sterchele, P.; Palzer, A.; Lehner, F.;Jansen, M.; Kiemel, S.; Miehe, R.; Wahren, S.; and Zimmermann, F., StudieIndWEDe-Industrialisierung der Wasserelektrolyse in Deutschland: Chancen und Herausforderungen fuer nachhaltingen wasserstoff fuer Verkehr, Strom, und Waerme, Berlin, September 2018</v>
      </c>
    </row>
    <row r="96" spans="1:53" ht="15" customHeight="1" x14ac:dyDescent="0.25">
      <c r="A96" s="168"/>
      <c r="B96" s="90">
        <v>5</v>
      </c>
      <c r="C96" s="353" t="s">
        <v>441</v>
      </c>
      <c r="D96" s="353"/>
      <c r="E96" s="353"/>
      <c r="F96" s="353"/>
      <c r="G96" s="353"/>
      <c r="H96" s="353"/>
      <c r="I96" s="353"/>
      <c r="J96" s="353"/>
      <c r="K96" s="353"/>
      <c r="L96" s="353"/>
      <c r="M96" s="353"/>
      <c r="N96" s="353"/>
      <c r="O96" s="353"/>
      <c r="P96" s="353"/>
      <c r="Q96" s="353"/>
      <c r="R96" s="353"/>
      <c r="S96" s="353"/>
      <c r="T96" s="353"/>
      <c r="U96" s="353"/>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BA96" s="120" t="str">
        <f t="shared" si="0"/>
        <v>[5] Kennedy, E.; Moncada Botero, j.; Zonneveld, J., Analysis of the current state and outlook of technologies for production Hydrogen Supply Chain - Technology Assessment report (Hychain3), The Netherlands, 2019</v>
      </c>
    </row>
    <row r="97" spans="1:53" ht="15" customHeight="1" x14ac:dyDescent="0.25">
      <c r="A97" s="168"/>
      <c r="B97" s="90">
        <v>6</v>
      </c>
      <c r="C97" s="353" t="s">
        <v>442</v>
      </c>
      <c r="D97" s="353"/>
      <c r="E97" s="353"/>
      <c r="F97" s="353"/>
      <c r="G97" s="353"/>
      <c r="H97" s="353"/>
      <c r="I97" s="353"/>
      <c r="J97" s="353"/>
      <c r="K97" s="353"/>
      <c r="L97" s="353"/>
      <c r="M97" s="353"/>
      <c r="N97" s="353"/>
      <c r="O97" s="353"/>
      <c r="P97" s="353"/>
      <c r="Q97" s="353"/>
      <c r="R97" s="353"/>
      <c r="S97" s="353"/>
      <c r="T97" s="353"/>
      <c r="U97" s="353"/>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BA97" s="120" t="str">
        <f t="shared" si="0"/>
        <v>[6] IRENA (2018), Hydrogen from renewable power: Technology outlook for the energy transition, International Renewable Energy Agency, Abu Dhabi</v>
      </c>
    </row>
    <row r="98" spans="1:53" x14ac:dyDescent="0.25">
      <c r="A98" s="168"/>
      <c r="B98" s="90">
        <v>7</v>
      </c>
      <c r="C98" s="353" t="s">
        <v>392</v>
      </c>
      <c r="D98" s="353"/>
      <c r="E98" s="353"/>
      <c r="F98" s="353"/>
      <c r="G98" s="353"/>
      <c r="H98" s="353"/>
      <c r="I98" s="353"/>
      <c r="J98" s="353"/>
      <c r="K98" s="353"/>
      <c r="L98" s="353"/>
      <c r="M98" s="353"/>
      <c r="N98" s="353"/>
      <c r="O98" s="353"/>
      <c r="P98" s="353"/>
      <c r="Q98" s="353"/>
      <c r="R98" s="353"/>
      <c r="S98" s="353"/>
      <c r="T98" s="353"/>
      <c r="U98" s="353"/>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BA98" s="120" t="str">
        <f t="shared" si="0"/>
        <v xml:space="preserve">[7] H2020 MULTIPLHY Project, https://multiplhy-project.eu/ </v>
      </c>
    </row>
    <row r="99" spans="1:53" x14ac:dyDescent="0.25">
      <c r="A99" s="168"/>
      <c r="B99" s="90">
        <v>8</v>
      </c>
      <c r="C99" s="353" t="s">
        <v>393</v>
      </c>
      <c r="D99" s="353"/>
      <c r="E99" s="353"/>
      <c r="F99" s="353"/>
      <c r="G99" s="353"/>
      <c r="H99" s="353"/>
      <c r="I99" s="353"/>
      <c r="J99" s="353"/>
      <c r="K99" s="353"/>
      <c r="L99" s="353"/>
      <c r="M99" s="353"/>
      <c r="N99" s="353"/>
      <c r="O99" s="353"/>
      <c r="P99" s="353"/>
      <c r="Q99" s="353"/>
      <c r="R99" s="353"/>
      <c r="S99" s="353"/>
      <c r="T99" s="353"/>
      <c r="U99" s="353"/>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BA99" s="120" t="str">
        <f t="shared" si="0"/>
        <v>[8] Holstein, J.; van Gerwen, R.; Douma, J.; van Delft, Y.; Saric, M. Technologiebeoordeling van groene waterstofproductie, report no. OGNL.165711, DNG-GL/TNO, 2018</v>
      </c>
    </row>
    <row r="100" spans="1:53" x14ac:dyDescent="0.25">
      <c r="A100" s="168"/>
      <c r="B100" s="90">
        <v>9</v>
      </c>
      <c r="C100" s="353"/>
      <c r="D100" s="353"/>
      <c r="E100" s="353"/>
      <c r="F100" s="353"/>
      <c r="G100" s="353"/>
      <c r="H100" s="353"/>
      <c r="I100" s="353"/>
      <c r="J100" s="353"/>
      <c r="K100" s="353"/>
      <c r="L100" s="353"/>
      <c r="M100" s="353"/>
      <c r="N100" s="353"/>
      <c r="O100" s="353"/>
      <c r="P100" s="353"/>
      <c r="Q100" s="353"/>
      <c r="R100" s="353"/>
      <c r="S100" s="353"/>
      <c r="T100" s="353"/>
      <c r="U100" s="353"/>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BA100" s="120">
        <f t="shared" si="0"/>
        <v>0</v>
      </c>
    </row>
    <row r="101" spans="1:53" x14ac:dyDescent="0.25">
      <c r="A101" s="168"/>
      <c r="B101" s="90">
        <v>10</v>
      </c>
      <c r="C101" s="353"/>
      <c r="D101" s="353"/>
      <c r="E101" s="353"/>
      <c r="F101" s="353"/>
      <c r="G101" s="353"/>
      <c r="H101" s="353"/>
      <c r="I101" s="353"/>
      <c r="J101" s="353"/>
      <c r="K101" s="353"/>
      <c r="L101" s="353"/>
      <c r="M101" s="353"/>
      <c r="N101" s="353"/>
      <c r="O101" s="353"/>
      <c r="P101" s="353"/>
      <c r="Q101" s="353"/>
      <c r="R101" s="353"/>
      <c r="S101" s="353"/>
      <c r="T101" s="353"/>
      <c r="U101" s="353"/>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BA101" s="120">
        <f t="shared" si="0"/>
        <v>0</v>
      </c>
    </row>
    <row r="102" spans="1:53" x14ac:dyDescent="0.25">
      <c r="A102" s="168"/>
      <c r="B102" s="354" t="s">
        <v>394</v>
      </c>
      <c r="C102" s="353" t="s">
        <v>395</v>
      </c>
      <c r="D102" s="353"/>
      <c r="E102" s="353"/>
      <c r="F102" s="353"/>
      <c r="G102" s="353"/>
      <c r="H102" s="353"/>
      <c r="I102" s="353"/>
      <c r="J102" s="353"/>
      <c r="K102" s="353"/>
      <c r="L102" s="353"/>
      <c r="M102" s="353"/>
      <c r="N102" s="353"/>
      <c r="O102" s="353"/>
      <c r="P102" s="353"/>
      <c r="Q102" s="353"/>
      <c r="R102" s="353"/>
      <c r="S102" s="353"/>
      <c r="T102" s="353"/>
      <c r="U102" s="353"/>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BA102" s="120" t="str">
        <f t="shared" si="0"/>
        <v>Add other sources here</v>
      </c>
    </row>
    <row r="103" spans="1:53" x14ac:dyDescent="0.25">
      <c r="A103" s="168"/>
      <c r="B103" s="354"/>
      <c r="C103" s="353"/>
      <c r="D103" s="353"/>
      <c r="E103" s="353"/>
      <c r="F103" s="353"/>
      <c r="G103" s="353"/>
      <c r="H103" s="353"/>
      <c r="I103" s="353"/>
      <c r="J103" s="353"/>
      <c r="K103" s="353"/>
      <c r="L103" s="353"/>
      <c r="M103" s="353"/>
      <c r="N103" s="353"/>
      <c r="O103" s="353"/>
      <c r="P103" s="353"/>
      <c r="Q103" s="353"/>
      <c r="R103" s="353"/>
      <c r="S103" s="353"/>
      <c r="T103" s="353"/>
      <c r="U103" s="353"/>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row>
    <row r="104" spans="1:53" x14ac:dyDescent="0.25">
      <c r="A104" s="168"/>
      <c r="B104" s="354"/>
      <c r="C104" s="353"/>
      <c r="D104" s="353"/>
      <c r="E104" s="353"/>
      <c r="F104" s="353"/>
      <c r="G104" s="353"/>
      <c r="H104" s="353"/>
      <c r="I104" s="353"/>
      <c r="J104" s="353"/>
      <c r="K104" s="353"/>
      <c r="L104" s="353"/>
      <c r="M104" s="353"/>
      <c r="N104" s="353"/>
      <c r="O104" s="353"/>
      <c r="P104" s="353"/>
      <c r="Q104" s="353"/>
      <c r="R104" s="353"/>
      <c r="S104" s="353"/>
      <c r="T104" s="353"/>
      <c r="U104" s="353"/>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row>
    <row r="107" spans="1:53" x14ac:dyDescent="0.25">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row>
  </sheetData>
  <mergeCells count="149">
    <mergeCell ref="C99:U99"/>
    <mergeCell ref="C100:U100"/>
    <mergeCell ref="C101:U101"/>
    <mergeCell ref="B102:B104"/>
    <mergeCell ref="C102:U104"/>
    <mergeCell ref="C93:U93"/>
    <mergeCell ref="C94:U94"/>
    <mergeCell ref="C95:U95"/>
    <mergeCell ref="C96:U96"/>
    <mergeCell ref="C97:U97"/>
    <mergeCell ref="C98:U98"/>
    <mergeCell ref="B88:C89"/>
    <mergeCell ref="D88:F89"/>
    <mergeCell ref="B90:C90"/>
    <mergeCell ref="D90:U90"/>
    <mergeCell ref="B91:U91"/>
    <mergeCell ref="C92:U92"/>
    <mergeCell ref="B82:C83"/>
    <mergeCell ref="D82:F83"/>
    <mergeCell ref="B84:C85"/>
    <mergeCell ref="D84:F85"/>
    <mergeCell ref="B86:C87"/>
    <mergeCell ref="D86:F87"/>
    <mergeCell ref="B79:U79"/>
    <mergeCell ref="B80:C81"/>
    <mergeCell ref="D80:F81"/>
    <mergeCell ref="G80:K80"/>
    <mergeCell ref="L80:P80"/>
    <mergeCell ref="Q80:U80"/>
    <mergeCell ref="D74:E75"/>
    <mergeCell ref="F74:F75"/>
    <mergeCell ref="D76:E77"/>
    <mergeCell ref="F76:F77"/>
    <mergeCell ref="B78:C78"/>
    <mergeCell ref="D78:U78"/>
    <mergeCell ref="B68:C77"/>
    <mergeCell ref="D68:E69"/>
    <mergeCell ref="F68:F69"/>
    <mergeCell ref="G68:K68"/>
    <mergeCell ref="L68:P68"/>
    <mergeCell ref="Q68:U68"/>
    <mergeCell ref="D70:E71"/>
    <mergeCell ref="F70:F71"/>
    <mergeCell ref="D72:E73"/>
    <mergeCell ref="F72:F73"/>
    <mergeCell ref="F62:F63"/>
    <mergeCell ref="D64:E65"/>
    <mergeCell ref="F64:F65"/>
    <mergeCell ref="B66:C66"/>
    <mergeCell ref="D66:U66"/>
    <mergeCell ref="B67:U67"/>
    <mergeCell ref="B58:C58"/>
    <mergeCell ref="D58:U58"/>
    <mergeCell ref="B59:U59"/>
    <mergeCell ref="B60:C65"/>
    <mergeCell ref="D60:E61"/>
    <mergeCell ref="F60:F61"/>
    <mergeCell ref="G60:K60"/>
    <mergeCell ref="L60:P60"/>
    <mergeCell ref="Q60:U60"/>
    <mergeCell ref="D62:E63"/>
    <mergeCell ref="B50:C57"/>
    <mergeCell ref="D50:E51"/>
    <mergeCell ref="F50:F51"/>
    <mergeCell ref="D52:E53"/>
    <mergeCell ref="F52:F53"/>
    <mergeCell ref="D54:E55"/>
    <mergeCell ref="F54:F55"/>
    <mergeCell ref="D56:E57"/>
    <mergeCell ref="F56:F57"/>
    <mergeCell ref="B48:C49"/>
    <mergeCell ref="D48:E49"/>
    <mergeCell ref="F48:F49"/>
    <mergeCell ref="G48:K48"/>
    <mergeCell ref="L48:P48"/>
    <mergeCell ref="Q48:U48"/>
    <mergeCell ref="B44:C45"/>
    <mergeCell ref="D44:D45"/>
    <mergeCell ref="E44:F45"/>
    <mergeCell ref="B46:C46"/>
    <mergeCell ref="D46:U46"/>
    <mergeCell ref="B47:U47"/>
    <mergeCell ref="B40:C41"/>
    <mergeCell ref="D40:D41"/>
    <mergeCell ref="E40:F41"/>
    <mergeCell ref="B42:C43"/>
    <mergeCell ref="D42:D43"/>
    <mergeCell ref="E42:F43"/>
    <mergeCell ref="B35:U35"/>
    <mergeCell ref="B36:F37"/>
    <mergeCell ref="G36:K36"/>
    <mergeCell ref="L36:P36"/>
    <mergeCell ref="Q36:U36"/>
    <mergeCell ref="B38:C39"/>
    <mergeCell ref="D38:D39"/>
    <mergeCell ref="E38:F39"/>
    <mergeCell ref="B32:C32"/>
    <mergeCell ref="D32:K32"/>
    <mergeCell ref="B33:C33"/>
    <mergeCell ref="D33:K33"/>
    <mergeCell ref="B34:C34"/>
    <mergeCell ref="D34:K34"/>
    <mergeCell ref="B29:C29"/>
    <mergeCell ref="D29:K29"/>
    <mergeCell ref="B30:C30"/>
    <mergeCell ref="D30:K30"/>
    <mergeCell ref="B31:C31"/>
    <mergeCell ref="D31:K31"/>
    <mergeCell ref="B25:C26"/>
    <mergeCell ref="D25:E26"/>
    <mergeCell ref="F25:F26"/>
    <mergeCell ref="B27:C27"/>
    <mergeCell ref="D27:K27"/>
    <mergeCell ref="B28:C28"/>
    <mergeCell ref="D28:K28"/>
    <mergeCell ref="B21:C21"/>
    <mergeCell ref="D21:E21"/>
    <mergeCell ref="G21:K21"/>
    <mergeCell ref="L21:P21"/>
    <mergeCell ref="Q21:U21"/>
    <mergeCell ref="B22:C24"/>
    <mergeCell ref="D22:E24"/>
    <mergeCell ref="F22:F24"/>
    <mergeCell ref="B16:C17"/>
    <mergeCell ref="D16:K17"/>
    <mergeCell ref="B18:C18"/>
    <mergeCell ref="D18:F18"/>
    <mergeCell ref="B19:C20"/>
    <mergeCell ref="D19:F20"/>
    <mergeCell ref="B13:C14"/>
    <mergeCell ref="D13:K13"/>
    <mergeCell ref="D14:K14"/>
    <mergeCell ref="B15:K15"/>
    <mergeCell ref="B8:C9"/>
    <mergeCell ref="D8:K8"/>
    <mergeCell ref="D9:K9"/>
    <mergeCell ref="B10:C10"/>
    <mergeCell ref="D10:K10"/>
    <mergeCell ref="B11:C11"/>
    <mergeCell ref="D11:K11"/>
    <mergeCell ref="B4:K4"/>
    <mergeCell ref="B5:C5"/>
    <mergeCell ref="D5:K5"/>
    <mergeCell ref="B6:C6"/>
    <mergeCell ref="D6:K6"/>
    <mergeCell ref="B7:C7"/>
    <mergeCell ref="D7:K7"/>
    <mergeCell ref="B12:C12"/>
    <mergeCell ref="D12:K12"/>
  </mergeCells>
  <conditionalFormatting sqref="D8">
    <cfRule type="containsText" dxfId="617" priority="119" operator="containsText" text="Please select">
      <formula>NOT(ISERROR(SEARCH("Please select",D8)))</formula>
    </cfRule>
  </conditionalFormatting>
  <conditionalFormatting sqref="D9 L9:O9">
    <cfRule type="containsText" dxfId="616" priority="118" operator="containsText" text="Other (specify here)">
      <formula>NOT(ISERROR(SEARCH("Other (specify here)",D9)))</formula>
    </cfRule>
  </conditionalFormatting>
  <conditionalFormatting sqref="D10">
    <cfRule type="containsText" dxfId="615" priority="117" operator="containsText" text="Please select">
      <formula>NOT(ISERROR(SEARCH("Please select",D10)))</formula>
    </cfRule>
  </conditionalFormatting>
  <conditionalFormatting sqref="L11:O11">
    <cfRule type="containsText" dxfId="614" priority="116" operator="containsText" text="Specify here">
      <formula>NOT(ISERROR(SEARCH("Specify here",L11)))</formula>
    </cfRule>
  </conditionalFormatting>
  <conditionalFormatting sqref="D12 L12:O12">
    <cfRule type="containsText" dxfId="613" priority="115" operator="containsText" text="Specify here">
      <formula>NOT(ISERROR(SEARCH("Specify here",D12)))</formula>
    </cfRule>
  </conditionalFormatting>
  <conditionalFormatting sqref="D6 L6:O7">
    <cfRule type="containsText" dxfId="612" priority="114" operator="containsText" text="DD-MM-YYYY">
      <formula>NOT(ISERROR(SEARCH("DD-MM-YYYY",D6)))</formula>
    </cfRule>
  </conditionalFormatting>
  <conditionalFormatting sqref="D13 L13:O13">
    <cfRule type="containsText" dxfId="611" priority="111" operator="containsText" text="Select the observed or expected TRL level in 2020">
      <formula>NOT(ISERROR(SEARCH("Select the observed or expected TRL level in 2020",D13)))</formula>
    </cfRule>
    <cfRule type="containsText" dxfId="610" priority="113" operator="containsText" text="Specify here the observed or expected TRL level in 2020">
      <formula>NOT(ISERROR(SEARCH("Specify here the observed or expected TRL level in 2020",D13)))</formula>
    </cfRule>
  </conditionalFormatting>
  <conditionalFormatting sqref="D14 L14:O14">
    <cfRule type="containsText" dxfId="609" priority="112" operator="containsText" text="Explain here">
      <formula>NOT(ISERROR(SEARCH("Explain here",D14)))</formula>
    </cfRule>
  </conditionalFormatting>
  <conditionalFormatting sqref="D33 D31">
    <cfRule type="containsText" dxfId="608" priority="110" operator="containsText" text="Please select">
      <formula>NOT(ISERROR(SEARCH("Please select",D31)))</formula>
    </cfRule>
  </conditionalFormatting>
  <conditionalFormatting sqref="D31 L31:O31">
    <cfRule type="containsText" dxfId="607" priority="109" operator="containsText" text="Specify here">
      <formula>NOT(ISERROR(SEARCH("Specify here",D31)))</formula>
    </cfRule>
  </conditionalFormatting>
  <conditionalFormatting sqref="L28:O29">
    <cfRule type="containsText" dxfId="606" priority="108" operator="containsText" text="Specify here">
      <formula>NOT(ISERROR(SEARCH("Specify here",L28)))</formula>
    </cfRule>
  </conditionalFormatting>
  <conditionalFormatting sqref="L27:O29">
    <cfRule type="containsText" dxfId="605" priority="107" operator="containsText" text="Specify here">
      <formula>NOT(ISERROR(SEARCH("Specify here",L27)))</formula>
    </cfRule>
  </conditionalFormatting>
  <conditionalFormatting sqref="L32:O32">
    <cfRule type="containsText" dxfId="604" priority="106" operator="containsText" text="Specify here">
      <formula>NOT(ISERROR(SEARCH("Specify here",L32)))</formula>
    </cfRule>
  </conditionalFormatting>
  <conditionalFormatting sqref="D34 L34:O34">
    <cfRule type="containsText" dxfId="603" priority="105"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602" priority="104" operator="containsText" text="Specify technology option name here">
      <formula>NOT(ISERROR(SEARCH("Specify technology option name here",L5)))</formula>
    </cfRule>
  </conditionalFormatting>
  <conditionalFormatting sqref="D19">
    <cfRule type="containsText" dxfId="601" priority="103" operator="containsText" text="Select Functional Unit above">
      <formula>NOT(ISERROR(SEARCH("Select Functional Unit above",D19)))</formula>
    </cfRule>
  </conditionalFormatting>
  <conditionalFormatting sqref="D50">
    <cfRule type="containsText" dxfId="600" priority="101" operator="containsText" text="Select">
      <formula>NOT(ISERROR(SEARCH("Select",D50)))</formula>
    </cfRule>
  </conditionalFormatting>
  <conditionalFormatting sqref="D46">
    <cfRule type="containsText" dxfId="599" priority="102" operator="containsText" text="Explain here (e.g. other costs)">
      <formula>NOT(ISERROR(SEARCH("Explain here (e.g. other costs)",D46)))</formula>
    </cfRule>
  </conditionalFormatting>
  <conditionalFormatting sqref="D72">
    <cfRule type="containsText" dxfId="598" priority="92" operator="containsText" text="Select">
      <formula>NOT(ISERROR(SEARCH("Select",D72)))</formula>
    </cfRule>
  </conditionalFormatting>
  <conditionalFormatting sqref="D74">
    <cfRule type="containsText" dxfId="597" priority="91" operator="containsText" text="Select">
      <formula>NOT(ISERROR(SEARCH("Select",D74)))</formula>
    </cfRule>
  </conditionalFormatting>
  <conditionalFormatting sqref="D52">
    <cfRule type="containsText" dxfId="596" priority="100" operator="containsText" text="Select">
      <formula>NOT(ISERROR(SEARCH("Select",D52)))</formula>
    </cfRule>
  </conditionalFormatting>
  <conditionalFormatting sqref="D76">
    <cfRule type="containsText" dxfId="595" priority="90" operator="containsText" text="Select">
      <formula>NOT(ISERROR(SEARCH("Select",D76)))</formula>
    </cfRule>
  </conditionalFormatting>
  <conditionalFormatting sqref="D54">
    <cfRule type="containsText" dxfId="594" priority="99" operator="containsText" text="Select">
      <formula>NOT(ISERROR(SEARCH("Select",D54)))</formula>
    </cfRule>
  </conditionalFormatting>
  <conditionalFormatting sqref="D56">
    <cfRule type="containsText" dxfId="593" priority="98" operator="containsText" text="Select">
      <formula>NOT(ISERROR(SEARCH("Select",D56)))</formula>
    </cfRule>
  </conditionalFormatting>
  <conditionalFormatting sqref="F50:F57">
    <cfRule type="containsText" dxfId="592" priority="97" operator="containsText" text="Please select">
      <formula>NOT(ISERROR(SEARCH("Please select",F50)))</formula>
    </cfRule>
  </conditionalFormatting>
  <conditionalFormatting sqref="D58">
    <cfRule type="containsText" dxfId="591" priority="96" operator="containsText" text="Explain here (e.g. flexible in and out)">
      <formula>NOT(ISERROR(SEARCH("Explain here (e.g. flexible in and out)",D58)))</formula>
    </cfRule>
  </conditionalFormatting>
  <conditionalFormatting sqref="D62">
    <cfRule type="containsText" dxfId="590" priority="95" operator="containsText" text="Select">
      <formula>NOT(ISERROR(SEARCH("Select",D62)))</formula>
    </cfRule>
  </conditionalFormatting>
  <conditionalFormatting sqref="D66">
    <cfRule type="containsText" dxfId="589" priority="94" operator="containsText" text="Explain here">
      <formula>NOT(ISERROR(SEARCH("Explain here",D66)))</formula>
    </cfRule>
  </conditionalFormatting>
  <conditionalFormatting sqref="D70">
    <cfRule type="containsText" dxfId="588" priority="93" operator="containsText" text="Select">
      <formula>NOT(ISERROR(SEARCH("Select",D70)))</formula>
    </cfRule>
  </conditionalFormatting>
  <conditionalFormatting sqref="F70:F77">
    <cfRule type="containsText" dxfId="587" priority="89" operator="containsText" text="Please select">
      <formula>NOT(ISERROR(SEARCH("Please select",F70)))</formula>
    </cfRule>
  </conditionalFormatting>
  <conditionalFormatting sqref="D78">
    <cfRule type="containsText" dxfId="586" priority="88" operator="containsText" text="Explain here">
      <formula>NOT(ISERROR(SEARCH("Explain here",D78)))</formula>
    </cfRule>
  </conditionalFormatting>
  <conditionalFormatting sqref="D82">
    <cfRule type="containsText" dxfId="585" priority="87" operator="containsText" text="Specify here">
      <formula>NOT(ISERROR(SEARCH("Specify here",D82)))</formula>
    </cfRule>
  </conditionalFormatting>
  <conditionalFormatting sqref="B92 B97 B94:B95 B99 B101">
    <cfRule type="containsText" dxfId="584" priority="86" operator="containsText" text="Specify data sources and references here">
      <formula>NOT(ISERROR(SEARCH("Specify data sources and references here",B92)))</formula>
    </cfRule>
  </conditionalFormatting>
  <conditionalFormatting sqref="D28">
    <cfRule type="containsText" dxfId="583" priority="85" operator="containsText" text="Please select">
      <formula>NOT(ISERROR(SEARCH("Please select",D28)))</formula>
    </cfRule>
  </conditionalFormatting>
  <conditionalFormatting sqref="D28">
    <cfRule type="containsText" dxfId="582" priority="84" operator="containsText" text="Specify here">
      <formula>NOT(ISERROR(SEARCH("Specify here",D28)))</formula>
    </cfRule>
  </conditionalFormatting>
  <conditionalFormatting sqref="D27:D28">
    <cfRule type="containsText" dxfId="581" priority="83" operator="containsText" text="Specify here (if not specified, value will be 1)">
      <formula>NOT(ISERROR(SEARCH("Specify here (if not specified, value will be 1)",D27)))</formula>
    </cfRule>
  </conditionalFormatting>
  <conditionalFormatting sqref="D32">
    <cfRule type="containsText" dxfId="580" priority="82" operator="containsText" text="Please select">
      <formula>NOT(ISERROR(SEARCH("Please select",D32)))</formula>
    </cfRule>
  </conditionalFormatting>
  <conditionalFormatting sqref="D32">
    <cfRule type="containsText" dxfId="579" priority="81" operator="containsText" text="Specify here">
      <formula>NOT(ISERROR(SEARCH("Specify here",D32)))</formula>
    </cfRule>
  </conditionalFormatting>
  <conditionalFormatting sqref="G41:K41 G43:K43 G45:K45 H39:K39">
    <cfRule type="containsText" dxfId="578" priority="80" operator="containsText" text="Reference">
      <formula>NOT(ISERROR(SEARCH("Reference",G39)))</formula>
    </cfRule>
  </conditionalFormatting>
  <conditionalFormatting sqref="L41:P41 L43:P43 L45:P45 L39:P39">
    <cfRule type="containsText" dxfId="577" priority="79" operator="containsText" text="Reference">
      <formula>NOT(ISERROR(SEARCH("Reference",L39)))</formula>
    </cfRule>
  </conditionalFormatting>
  <conditionalFormatting sqref="Q41:U41 Q43:U43 Q45:U45 Q39:U39">
    <cfRule type="containsText" dxfId="576" priority="78" operator="containsText" text="Reference">
      <formula>NOT(ISERROR(SEARCH("Reference",Q39)))</formula>
    </cfRule>
  </conditionalFormatting>
  <conditionalFormatting sqref="E38">
    <cfRule type="containsText" dxfId="575" priority="77" operator="containsText" text="Please select 'Functional Unit' above">
      <formula>NOT(ISERROR(SEARCH("Please select 'Functional Unit' above",E38)))</formula>
    </cfRule>
  </conditionalFormatting>
  <conditionalFormatting sqref="H53:K53 H55:K55 H57:K57 H51:K51">
    <cfRule type="containsText" dxfId="574" priority="76" operator="containsText" text="Reference">
      <formula>NOT(ISERROR(SEARCH("Reference",H51)))</formula>
    </cfRule>
  </conditionalFormatting>
  <conditionalFormatting sqref="M53:P53 M55:P55 M57:P57 M51:P51">
    <cfRule type="containsText" dxfId="573" priority="75" operator="containsText" text="Reference">
      <formula>NOT(ISERROR(SEARCH("Reference",M51)))</formula>
    </cfRule>
  </conditionalFormatting>
  <conditionalFormatting sqref="R53:U53 R55:U55 R57:U57 R51:U51">
    <cfRule type="containsText" dxfId="572" priority="74" operator="containsText" text="Reference">
      <formula>NOT(ISERROR(SEARCH("Reference",R51)))</formula>
    </cfRule>
  </conditionalFormatting>
  <conditionalFormatting sqref="H73:K73 H75:K75 H77:K77 H71:K71">
    <cfRule type="containsText" dxfId="571" priority="73" operator="containsText" text="Reference">
      <formula>NOT(ISERROR(SEARCH("Reference",H71)))</formula>
    </cfRule>
  </conditionalFormatting>
  <conditionalFormatting sqref="M73:P73 M75:P75 M77:P77 M71:P71">
    <cfRule type="containsText" dxfId="570" priority="72" operator="containsText" text="Reference">
      <formula>NOT(ISERROR(SEARCH("Reference",M71)))</formula>
    </cfRule>
  </conditionalFormatting>
  <conditionalFormatting sqref="R73:U73 R75:U75 R77:U77 R71:U71">
    <cfRule type="containsText" dxfId="569" priority="71" operator="containsText" text="Reference">
      <formula>NOT(ISERROR(SEARCH("Reference",R71)))</formula>
    </cfRule>
  </conditionalFormatting>
  <conditionalFormatting sqref="G65:K65 H63:K63">
    <cfRule type="containsText" dxfId="568" priority="70" operator="containsText" text="Reference">
      <formula>NOT(ISERROR(SEARCH("Reference",G63)))</formula>
    </cfRule>
  </conditionalFormatting>
  <conditionalFormatting sqref="L65:P65 M63:P63">
    <cfRule type="containsText" dxfId="567" priority="69" operator="containsText" text="Reference">
      <formula>NOT(ISERROR(SEARCH("Reference",L63)))</formula>
    </cfRule>
  </conditionalFormatting>
  <conditionalFormatting sqref="Q65:U65 R63:U63">
    <cfRule type="containsText" dxfId="566" priority="68" operator="containsText" text="Reference">
      <formula>NOT(ISERROR(SEARCH("Reference",Q63)))</formula>
    </cfRule>
  </conditionalFormatting>
  <conditionalFormatting sqref="H83:K83">
    <cfRule type="containsText" dxfId="565" priority="67" operator="containsText" text="Reference">
      <formula>NOT(ISERROR(SEARCH("Reference",H83)))</formula>
    </cfRule>
  </conditionalFormatting>
  <conditionalFormatting sqref="M83:P83">
    <cfRule type="containsText" dxfId="564" priority="66" operator="containsText" text="Reference">
      <formula>NOT(ISERROR(SEARCH("Reference",M83)))</formula>
    </cfRule>
  </conditionalFormatting>
  <conditionalFormatting sqref="R83:U83">
    <cfRule type="containsText" dxfId="563" priority="65" operator="containsText" text="Reference">
      <formula>NOT(ISERROR(SEARCH("Reference",R83)))</formula>
    </cfRule>
  </conditionalFormatting>
  <conditionalFormatting sqref="D5">
    <cfRule type="containsText" dxfId="562" priority="64" operator="containsText" text="Please select">
      <formula>NOT(ISERROR(SEARCH("Please select",D5)))</formula>
    </cfRule>
  </conditionalFormatting>
  <conditionalFormatting sqref="D5">
    <cfRule type="containsText" dxfId="561" priority="63" operator="containsText" text="Specify here">
      <formula>NOT(ISERROR(SEARCH("Specify here",D5)))</formula>
    </cfRule>
  </conditionalFormatting>
  <conditionalFormatting sqref="D11">
    <cfRule type="containsText" dxfId="560" priority="62" operator="containsText" text="Please select">
      <formula>NOT(ISERROR(SEARCH("Please select",D11)))</formula>
    </cfRule>
  </conditionalFormatting>
  <conditionalFormatting sqref="D16">
    <cfRule type="containsText" dxfId="559" priority="60" operator="containsText" text="Please select">
      <formula>NOT(ISERROR(SEARCH("Please select",D16)))</formula>
    </cfRule>
    <cfRule type="containsText" dxfId="558" priority="61" operator="containsText" text="Please select 'Functional Unit' above">
      <formula>NOT(ISERROR(SEARCH("Please select 'Functional Unit' above",D16)))</formula>
    </cfRule>
  </conditionalFormatting>
  <conditionalFormatting sqref="D29">
    <cfRule type="containsText" dxfId="557" priority="59" operator="containsText" text="Please select">
      <formula>NOT(ISERROR(SEARCH("Please select",D29)))</formula>
    </cfRule>
  </conditionalFormatting>
  <conditionalFormatting sqref="E40 E42 E44">
    <cfRule type="containsText" dxfId="556" priority="58" operator="containsText" text="Please select 'Functional Unit' above">
      <formula>NOT(ISERROR(SEARCH("Please select 'Functional Unit' above",E40)))</formula>
    </cfRule>
  </conditionalFormatting>
  <conditionalFormatting sqref="G53 G55 G57 G51">
    <cfRule type="containsText" dxfId="555" priority="57" operator="containsText" text="Reference">
      <formula>NOT(ISERROR(SEARCH("Reference",G51)))</formula>
    </cfRule>
  </conditionalFormatting>
  <conditionalFormatting sqref="L53 L55 L57 L51">
    <cfRule type="containsText" dxfId="554" priority="56" operator="containsText" text="Reference">
      <formula>NOT(ISERROR(SEARCH("Reference",L51)))</formula>
    </cfRule>
  </conditionalFormatting>
  <conditionalFormatting sqref="Q53 Q55 Q57 Q51">
    <cfRule type="containsText" dxfId="553" priority="55" operator="containsText" text="Reference">
      <formula>NOT(ISERROR(SEARCH("Reference",Q51)))</formula>
    </cfRule>
  </conditionalFormatting>
  <conditionalFormatting sqref="D64">
    <cfRule type="containsText" dxfId="552" priority="54" operator="containsText" text="Select">
      <formula>NOT(ISERROR(SEARCH("Select",D64)))</formula>
    </cfRule>
  </conditionalFormatting>
  <conditionalFormatting sqref="D62:F65">
    <cfRule type="containsText" dxfId="551" priority="53" operator="containsText" text="Specify here">
      <formula>NOT(ISERROR(SEARCH("Specify here",D62)))</formula>
    </cfRule>
  </conditionalFormatting>
  <conditionalFormatting sqref="G63">
    <cfRule type="containsText" dxfId="550" priority="52" operator="containsText" text="Reference">
      <formula>NOT(ISERROR(SEARCH("Reference",G63)))</formula>
    </cfRule>
  </conditionalFormatting>
  <conditionalFormatting sqref="L63">
    <cfRule type="containsText" dxfId="549" priority="51" operator="containsText" text="Reference">
      <formula>NOT(ISERROR(SEARCH("Reference",L63)))</formula>
    </cfRule>
  </conditionalFormatting>
  <conditionalFormatting sqref="Q63">
    <cfRule type="containsText" dxfId="548" priority="50" operator="containsText" text="Reference">
      <formula>NOT(ISERROR(SEARCH("Reference",Q63)))</formula>
    </cfRule>
  </conditionalFormatting>
  <conditionalFormatting sqref="G73 G75 G77 G71">
    <cfRule type="containsText" dxfId="547" priority="49" operator="containsText" text="Reference">
      <formula>NOT(ISERROR(SEARCH("Reference",G71)))</formula>
    </cfRule>
  </conditionalFormatting>
  <conditionalFormatting sqref="L73 L75 L77 L71">
    <cfRule type="containsText" dxfId="546" priority="48" operator="containsText" text="Reference">
      <formula>NOT(ISERROR(SEARCH("Reference",L71)))</formula>
    </cfRule>
  </conditionalFormatting>
  <conditionalFormatting sqref="Q73 Q75 Q77 Q71">
    <cfRule type="containsText" dxfId="545" priority="47" operator="containsText" text="Reference">
      <formula>NOT(ISERROR(SEARCH("Reference",Q71)))</formula>
    </cfRule>
  </conditionalFormatting>
  <conditionalFormatting sqref="B93 B96 B98 B100">
    <cfRule type="containsText" dxfId="544" priority="46" operator="containsText" text="Specify data sources and references here">
      <formula>NOT(ISERROR(SEARCH("Specify data sources and references here",B93)))</formula>
    </cfRule>
  </conditionalFormatting>
  <conditionalFormatting sqref="C92:U92">
    <cfRule type="containsText" dxfId="543" priority="45" operator="containsText" text="Specify complete references and data sources used here">
      <formula>NOT(ISERROR(SEARCH("Specify complete references and data sources used here",C92)))</formula>
    </cfRule>
  </conditionalFormatting>
  <conditionalFormatting sqref="C102:U104">
    <cfRule type="containsText" dxfId="542" priority="44" operator="containsText" text="Add other sources here">
      <formula>NOT(ISERROR(SEARCH("Add other sources here",C102)))</formula>
    </cfRule>
  </conditionalFormatting>
  <conditionalFormatting sqref="D22">
    <cfRule type="containsText" dxfId="541" priority="43" operator="containsText" text="Please select the region">
      <formula>NOT(ISERROR(SEARCH("Please select the region",D22)))</formula>
    </cfRule>
  </conditionalFormatting>
  <conditionalFormatting sqref="D25">
    <cfRule type="containsText" dxfId="540" priority="42" operator="containsText" text="Specify here the market">
      <formula>NOT(ISERROR(SEARCH("Specify here the market",D25)))</formula>
    </cfRule>
  </conditionalFormatting>
  <conditionalFormatting sqref="G20:K20">
    <cfRule type="containsText" dxfId="539" priority="41" operator="containsText" text="Reference">
      <formula>NOT(ISERROR(SEARCH("Reference",G20)))</formula>
    </cfRule>
  </conditionalFormatting>
  <conditionalFormatting sqref="G24:K24">
    <cfRule type="containsText" dxfId="538" priority="40" operator="containsText" text="Reference">
      <formula>NOT(ISERROR(SEARCH("Reference",G24)))</formula>
    </cfRule>
  </conditionalFormatting>
  <conditionalFormatting sqref="G26:K26">
    <cfRule type="containsText" dxfId="537" priority="39" operator="containsText" text="Reference">
      <formula>NOT(ISERROR(SEARCH("Reference",G26)))</formula>
    </cfRule>
  </conditionalFormatting>
  <conditionalFormatting sqref="H39:U39 G41:U41 G43:U43 G45:U45 G51:U51 G53:U53 G55:U55 G57:U57 G63:U63 G65:U65 G71:U71 G73:U73 G75:U75 G77:U77 H83:K83 M83:P83 R83:U83">
    <cfRule type="containsText" dxfId="536" priority="38" operator="containsText" text="Reference">
      <formula>NOT(ISERROR(SEARCH("Reference",G39)))</formula>
    </cfRule>
  </conditionalFormatting>
  <conditionalFormatting sqref="L26:P26 L24:P24">
    <cfRule type="containsText" dxfId="535" priority="37" operator="containsText" text="Reference">
      <formula>NOT(ISERROR(SEARCH("Reference",L24)))</formula>
    </cfRule>
  </conditionalFormatting>
  <conditionalFormatting sqref="Q26:U26 Q24:U24">
    <cfRule type="containsText" dxfId="534" priority="36" operator="containsText" text="Reference">
      <formula>NOT(ISERROR(SEARCH("Reference",Q24)))</formula>
    </cfRule>
  </conditionalFormatting>
  <conditionalFormatting sqref="L24:U24 L26:U26">
    <cfRule type="containsText" dxfId="533" priority="35" operator="containsText" text="Reference">
      <formula>NOT(ISERROR(SEARCH("Reference",L24)))</formula>
    </cfRule>
  </conditionalFormatting>
  <conditionalFormatting sqref="D30">
    <cfRule type="containsText" dxfId="532" priority="34" operator="containsText" text="Please select">
      <formula>NOT(ISERROR(SEARCH("Please select",D30)))</formula>
    </cfRule>
  </conditionalFormatting>
  <conditionalFormatting sqref="D30">
    <cfRule type="containsText" dxfId="531" priority="33" operator="containsText" text="Specify here">
      <formula>NOT(ISERROR(SEARCH("Specify here",D30)))</formula>
    </cfRule>
  </conditionalFormatting>
  <conditionalFormatting sqref="H85:K85 M85:P85 R85:U85">
    <cfRule type="containsText" dxfId="530" priority="29" operator="containsText" text="Reference">
      <formula>NOT(ISERROR(SEARCH("Reference",H85)))</formula>
    </cfRule>
  </conditionalFormatting>
  <conditionalFormatting sqref="H87:K87 M87:P87 R87:U87">
    <cfRule type="containsText" dxfId="529" priority="25" operator="containsText" text="Reference">
      <formula>NOT(ISERROR(SEARCH("Reference",H87)))</formula>
    </cfRule>
  </conditionalFormatting>
  <conditionalFormatting sqref="H89:K89 M89:P89 R89:U89">
    <cfRule type="containsText" dxfId="528" priority="21" operator="containsText" text="Reference">
      <formula>NOT(ISERROR(SEARCH("Reference",H89)))</formula>
    </cfRule>
  </conditionalFormatting>
  <conditionalFormatting sqref="H85:K85">
    <cfRule type="containsText" dxfId="527" priority="32" operator="containsText" text="Reference">
      <formula>NOT(ISERROR(SEARCH("Reference",H85)))</formula>
    </cfRule>
  </conditionalFormatting>
  <conditionalFormatting sqref="M85:P85">
    <cfRule type="containsText" dxfId="526" priority="31" operator="containsText" text="Reference">
      <formula>NOT(ISERROR(SEARCH("Reference",M85)))</formula>
    </cfRule>
  </conditionalFormatting>
  <conditionalFormatting sqref="R85:U85">
    <cfRule type="containsText" dxfId="525" priority="30" operator="containsText" text="Reference">
      <formula>NOT(ISERROR(SEARCH("Reference",R85)))</formula>
    </cfRule>
  </conditionalFormatting>
  <conditionalFormatting sqref="H87:K87">
    <cfRule type="containsText" dxfId="524" priority="28" operator="containsText" text="Reference">
      <formula>NOT(ISERROR(SEARCH("Reference",H87)))</formula>
    </cfRule>
  </conditionalFormatting>
  <conditionalFormatting sqref="M87:P87">
    <cfRule type="containsText" dxfId="523" priority="27" operator="containsText" text="Reference">
      <formula>NOT(ISERROR(SEARCH("Reference",M87)))</formula>
    </cfRule>
  </conditionalFormatting>
  <conditionalFormatting sqref="R87:U87">
    <cfRule type="containsText" dxfId="522" priority="26" operator="containsText" text="Reference">
      <formula>NOT(ISERROR(SEARCH("Reference",R87)))</formula>
    </cfRule>
  </conditionalFormatting>
  <conditionalFormatting sqref="H89:K89">
    <cfRule type="containsText" dxfId="521" priority="24" operator="containsText" text="Reference">
      <formula>NOT(ISERROR(SEARCH("Reference",H89)))</formula>
    </cfRule>
  </conditionalFormatting>
  <conditionalFormatting sqref="M89:P89">
    <cfRule type="containsText" dxfId="520" priority="23" operator="containsText" text="Reference">
      <formula>NOT(ISERROR(SEARCH("Reference",M89)))</formula>
    </cfRule>
  </conditionalFormatting>
  <conditionalFormatting sqref="R89:U89">
    <cfRule type="containsText" dxfId="519" priority="22" operator="containsText" text="Reference">
      <formula>NOT(ISERROR(SEARCH("Reference",R89)))</formula>
    </cfRule>
  </conditionalFormatting>
  <conditionalFormatting sqref="B82">
    <cfRule type="containsText" dxfId="518" priority="20" operator="containsText" text="Add here">
      <formula>NOT(ISERROR(SEARCH("Add here",B82)))</formula>
    </cfRule>
  </conditionalFormatting>
  <conditionalFormatting sqref="B84">
    <cfRule type="containsText" dxfId="517" priority="19" operator="containsText" text="Add here">
      <formula>NOT(ISERROR(SEARCH("Add here",B84)))</formula>
    </cfRule>
  </conditionalFormatting>
  <conditionalFormatting sqref="B86">
    <cfRule type="containsText" dxfId="516" priority="18" operator="containsText" text="Add here">
      <formula>NOT(ISERROR(SEARCH("Add here",B86)))</formula>
    </cfRule>
  </conditionalFormatting>
  <conditionalFormatting sqref="B88">
    <cfRule type="containsText" dxfId="515" priority="17" operator="containsText" text="Add here">
      <formula>NOT(ISERROR(SEARCH("Add here",B88)))</formula>
    </cfRule>
  </conditionalFormatting>
  <conditionalFormatting sqref="G85 G87 G89 G83">
    <cfRule type="containsText" dxfId="514" priority="16" operator="containsText" text="Reference">
      <formula>NOT(ISERROR(SEARCH("Reference",G83)))</formula>
    </cfRule>
  </conditionalFormatting>
  <conditionalFormatting sqref="G83 G85 G87 G89">
    <cfRule type="containsText" dxfId="513" priority="15" operator="containsText" text="Reference">
      <formula>NOT(ISERROR(SEARCH("Reference",G83)))</formula>
    </cfRule>
  </conditionalFormatting>
  <conditionalFormatting sqref="L85 L87 L89 L83">
    <cfRule type="containsText" dxfId="512" priority="14" operator="containsText" text="Reference">
      <formula>NOT(ISERROR(SEARCH("Reference",L83)))</formula>
    </cfRule>
  </conditionalFormatting>
  <conditionalFormatting sqref="L83 L85 L87 L89">
    <cfRule type="containsText" dxfId="511" priority="13" operator="containsText" text="Reference">
      <formula>NOT(ISERROR(SEARCH("Reference",L83)))</formula>
    </cfRule>
  </conditionalFormatting>
  <conditionalFormatting sqref="Q85 Q87 Q89 Q83">
    <cfRule type="containsText" dxfId="510" priority="12" operator="containsText" text="Reference">
      <formula>NOT(ISERROR(SEARCH("Reference",Q83)))</formula>
    </cfRule>
  </conditionalFormatting>
  <conditionalFormatting sqref="Q83 Q85 Q87 Q89">
    <cfRule type="containsText" dxfId="509" priority="11" operator="containsText" text="Reference">
      <formula>NOT(ISERROR(SEARCH("Reference",Q83)))</formula>
    </cfRule>
  </conditionalFormatting>
  <conditionalFormatting sqref="D90">
    <cfRule type="containsText" dxfId="508" priority="10" operator="containsText" text="Explain here">
      <formula>NOT(ISERROR(SEARCH("Explain here",D90)))</formula>
    </cfRule>
  </conditionalFormatting>
  <conditionalFormatting sqref="D84">
    <cfRule type="containsText" dxfId="507" priority="9" operator="containsText" text="Specify here">
      <formula>NOT(ISERROR(SEARCH("Specify here",D84)))</formula>
    </cfRule>
  </conditionalFormatting>
  <conditionalFormatting sqref="D86">
    <cfRule type="containsText" dxfId="506" priority="8" operator="containsText" text="Specify here">
      <formula>NOT(ISERROR(SEARCH("Specify here",D86)))</formula>
    </cfRule>
  </conditionalFormatting>
  <conditionalFormatting sqref="D88">
    <cfRule type="containsText" dxfId="505" priority="7" operator="containsText" text="Specify here">
      <formula>NOT(ISERROR(SEARCH("Specify here",D88)))</formula>
    </cfRule>
  </conditionalFormatting>
  <conditionalFormatting sqref="E42:F43">
    <cfRule type="containsText" dxfId="504" priority="6" operator="containsText" text="Please select">
      <formula>NOT(ISERROR(SEARCH("Please select",E42)))</formula>
    </cfRule>
  </conditionalFormatting>
  <conditionalFormatting sqref="F22">
    <cfRule type="containsText" dxfId="503" priority="5" operator="containsText" text="Please select">
      <formula>NOT(ISERROR(SEARCH("Please select",F22)))</formula>
    </cfRule>
  </conditionalFormatting>
  <conditionalFormatting sqref="F25">
    <cfRule type="containsText" dxfId="502" priority="4" operator="containsText" text="Select Functional Unit above">
      <formula>NOT(ISERROR(SEARCH("Select Functional Unit above",F25)))</formula>
    </cfRule>
  </conditionalFormatting>
  <conditionalFormatting sqref="E44:F45">
    <cfRule type="cellIs" dxfId="501" priority="3" operator="equal">
      <formula>"Please select based on chosen Functional Unit"</formula>
    </cfRule>
  </conditionalFormatting>
  <conditionalFormatting sqref="D7">
    <cfRule type="containsText" dxfId="500" priority="2" operator="containsText" text="Please select">
      <formula>NOT(ISERROR(SEARCH("Please select",D7)))</formula>
    </cfRule>
  </conditionalFormatting>
  <conditionalFormatting sqref="D7">
    <cfRule type="containsText" dxfId="499" priority="1" operator="containsText" text="Specify here">
      <formula>NOT(ISERROR(SEARCH("Specify here",D7)))</formula>
    </cfRule>
  </conditionalFormatting>
  <dataValidations count="2">
    <dataValidation type="list" allowBlank="1" showInputMessage="1" showErrorMessage="1" sqref="L33:O33" xr:uid="{87FC6CA8-B0F7-4E72-AA75-05B1808E5637}">
      <formula1>$X$6:$X$9</formula1>
    </dataValidation>
    <dataValidation allowBlank="1" showInputMessage="1" showErrorMessage="1" prompt="More details are found in 'READ ME' tab" sqref="D14" xr:uid="{BA3BD926-FF26-42EE-BD69-6CFD2F66B971}"/>
  </dataValidations>
  <pageMargins left="0.7" right="0.7" top="0.75" bottom="0.75" header="0.3" footer="0.3"/>
  <pageSetup paperSize="9" scale="23" orientation="landscape"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134D5CAF-06D5-44D9-8BF8-4A75ED70B4AA}">
          <x14:formula1>
            <xm:f>List!$L$3:$L$67</xm:f>
          </x14:formula1>
          <xm:sqref>D52:E57</xm:sqref>
        </x14:dataValidation>
        <x14:dataValidation type="list" allowBlank="1" showInputMessage="1" showErrorMessage="1" xr:uid="{CCAFD643-C05A-407C-BDD0-76D6B5A1FA14}">
          <x14:formula1>
            <xm:f>List!$L$2:$L$74</xm:f>
          </x14:formula1>
          <xm:sqref>D50:E51</xm:sqref>
        </x14:dataValidation>
        <x14:dataValidation type="list" allowBlank="1" showInputMessage="1" showErrorMessage="1" xr:uid="{B1A00164-B5BC-431E-9C5E-1785DA94E004}">
          <x14:formula1>
            <xm:f>List!$Z$15:$Z$16</xm:f>
          </x14:formula1>
          <xm:sqref>D38:D45</xm:sqref>
        </x14:dataValidation>
        <x14:dataValidation type="list" allowBlank="1" showInputMessage="1" showErrorMessage="1" xr:uid="{79DA4308-4C4A-4F33-8F35-9CB326E5D104}">
          <x14:formula1>
            <xm:f>List!$J$3:$J$6</xm:f>
          </x14:formula1>
          <xm:sqref>E44:F45</xm:sqref>
        </x14:dataValidation>
        <x14:dataValidation type="list" allowBlank="1" showInputMessage="1" showErrorMessage="1" xr:uid="{BF1DCD72-63C9-43CB-A3FD-0831846EED50}">
          <x14:formula1>
            <xm:f>List!$B$3:$B$27</xm:f>
          </x14:formula1>
          <xm:sqref>D8:K8</xm:sqref>
        </x14:dataValidation>
        <x14:dataValidation type="list" allowBlank="1" showInputMessage="1" showErrorMessage="1" xr:uid="{12857EDC-0243-4889-AD2A-953EF101B24A}">
          <x14:formula1>
            <xm:f>List!$Z$10:$Z$13</xm:f>
          </x14:formula1>
          <xm:sqref>D22:E24</xm:sqref>
        </x14:dataValidation>
        <x14:dataValidation type="list" allowBlank="1" showInputMessage="1" showErrorMessage="1" xr:uid="{2206E3C2-8794-4822-96EA-3D49499F74CD}">
          <x14:formula1>
            <xm:f>List!$R$3:$R$13</xm:f>
          </x14:formula1>
          <xm:sqref>D70:E77</xm:sqref>
        </x14:dataValidation>
        <x14:dataValidation type="list" allowBlank="1" showInputMessage="1" showErrorMessage="1" xr:uid="{833B346C-A7D8-4BB9-B3D5-1C8992EDC371}">
          <x14:formula1>
            <xm:f>List!$Z$2:$Z$4</xm:f>
          </x14:formula1>
          <xm:sqref>D10:K10</xm:sqref>
        </x14:dataValidation>
        <x14:dataValidation type="list" allowBlank="1" showInputMessage="1" showErrorMessage="1" xr:uid="{F9B11841-3B26-4629-9B9E-48834C13E5A5}">
          <x14:formula1>
            <xm:f>List!$F$3:$F$18</xm:f>
          </x14:formula1>
          <xm:sqref>D16:K17 F22</xm:sqref>
        </x14:dataValidation>
        <x14:dataValidation type="list" allowBlank="1" showInputMessage="1" showErrorMessage="1" xr:uid="{4092F9FC-67AB-4AE6-8DA6-9E1853561DAB}">
          <x14:formula1>
            <xm:f>List!$H$3:$H$10</xm:f>
          </x14:formula1>
          <xm:sqref>D29</xm:sqref>
        </x14:dataValidation>
        <x14:dataValidation type="list" allowBlank="1" showInputMessage="1" showErrorMessage="1" xr:uid="{5FECAB6F-450F-46A7-BB3C-E9EF864F5785}">
          <x14:formula1>
            <xm:f>List!$T$3:$T$6</xm:f>
          </x14:formula1>
          <xm:sqref>F70:F77</xm:sqref>
        </x14:dataValidation>
        <x14:dataValidation type="list" allowBlank="1" showInputMessage="1" showErrorMessage="1" xr:uid="{6C9CA145-50DF-4A7C-ACB0-72C5992CF4F4}">
          <x14:formula1>
            <xm:f>List!$D$3:$D$17</xm:f>
          </x14:formula1>
          <xm:sqref>D11</xm:sqref>
        </x14:dataValidation>
        <x14:dataValidation type="list" allowBlank="1" showInputMessage="1" showErrorMessage="1" xr:uid="{9033C8EF-B3FD-4119-887D-3D066D520282}">
          <x14:formula1>
            <xm:f>List!$Z$6:$Z$8</xm:f>
          </x14:formula1>
          <xm:sqref>D33</xm:sqref>
        </x14:dataValidation>
        <x14:dataValidation type="list" allowBlank="1" showInputMessage="1" showErrorMessage="1" prompt="More details are found in 'READ ME' tab" xr:uid="{786224D2-1B23-4DCB-B1AA-EAC24A6A94C3}">
          <x14:formula1>
            <xm:f>'READ ME'!$C$26:$C$34</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3629B-1E00-4C08-807C-F68882BFE2D3}">
  <sheetPr>
    <tabColor rgb="FF0070C0"/>
  </sheetPr>
  <dimension ref="A1:E6"/>
  <sheetViews>
    <sheetView workbookViewId="0">
      <selection activeCell="D11" sqref="F11"/>
    </sheetView>
  </sheetViews>
  <sheetFormatPr defaultRowHeight="15.75" x14ac:dyDescent="0.25"/>
  <cols>
    <col min="2" max="2" width="23.375" customWidth="1"/>
    <col min="3" max="3" width="13.75" customWidth="1"/>
    <col min="4" max="4" width="15.375" customWidth="1"/>
    <col min="5" max="5" width="27.125" customWidth="1"/>
  </cols>
  <sheetData>
    <row r="1" spans="1:5" x14ac:dyDescent="0.25">
      <c r="A1" t="s">
        <v>443</v>
      </c>
    </row>
    <row r="3" spans="1:5" x14ac:dyDescent="0.25">
      <c r="B3" s="142" t="s">
        <v>436</v>
      </c>
      <c r="C3" s="142" t="s">
        <v>444</v>
      </c>
      <c r="D3" s="142" t="s">
        <v>445</v>
      </c>
      <c r="E3" s="142" t="s">
        <v>446</v>
      </c>
    </row>
    <row r="4" spans="1:5" x14ac:dyDescent="0.25">
      <c r="B4" t="s">
        <v>447</v>
      </c>
      <c r="C4" t="s">
        <v>448</v>
      </c>
      <c r="D4" t="s">
        <v>203</v>
      </c>
      <c r="E4" t="s">
        <v>451</v>
      </c>
    </row>
    <row r="6" spans="1:5" x14ac:dyDescent="0.25">
      <c r="B6" s="201" t="s">
        <v>449</v>
      </c>
      <c r="C6" s="201"/>
      <c r="E6" t="s">
        <v>452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7"/>
  <sheetViews>
    <sheetView topLeftCell="A32" zoomScale="80" zoomScaleNormal="80" workbookViewId="0">
      <selection activeCell="D11" sqref="F11"/>
    </sheetView>
  </sheetViews>
  <sheetFormatPr defaultColWidth="11" defaultRowHeight="15" x14ac:dyDescent="0.25"/>
  <cols>
    <col min="1" max="1" width="4.5" style="79" customWidth="1"/>
    <col min="2" max="2" width="11" style="79"/>
    <col min="3" max="3" width="27.625" style="79" customWidth="1"/>
    <col min="4" max="5" width="16.625" style="79" customWidth="1"/>
    <col min="6" max="21" width="12.5" style="79" customWidth="1"/>
    <col min="22" max="51" width="11" style="79"/>
    <col min="52" max="52" width="101.375" style="119" hidden="1" customWidth="1"/>
    <col min="53" max="53" width="182" style="119" hidden="1" customWidth="1"/>
    <col min="54" max="16384" width="11" style="79"/>
  </cols>
  <sheetData>
    <row r="1" spans="1:52" ht="21" x14ac:dyDescent="0.35">
      <c r="A1" s="4" t="s">
        <v>322</v>
      </c>
      <c r="B1" s="168"/>
      <c r="C1" s="168"/>
      <c r="D1" s="109"/>
      <c r="E1" s="168"/>
      <c r="F1" s="168"/>
      <c r="G1" s="168"/>
      <c r="H1" s="168"/>
      <c r="I1" s="168"/>
      <c r="J1" s="168"/>
      <c r="K1" s="168"/>
      <c r="L1" s="168"/>
      <c r="M1" s="168"/>
      <c r="N1" s="168"/>
      <c r="O1" s="168"/>
      <c r="P1" s="168"/>
      <c r="Q1" s="168"/>
      <c r="R1" s="168"/>
      <c r="S1" s="168"/>
      <c r="T1" s="168"/>
      <c r="U1" s="168"/>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2" x14ac:dyDescent="0.25">
      <c r="A2" s="109" t="s">
        <v>323</v>
      </c>
      <c r="B2" s="168"/>
      <c r="C2" s="168"/>
      <c r="D2" s="109"/>
      <c r="E2" s="168"/>
      <c r="F2" s="168"/>
      <c r="G2" s="168"/>
      <c r="H2" s="168"/>
      <c r="I2" s="168"/>
      <c r="J2" s="168"/>
      <c r="K2" s="168"/>
      <c r="L2" s="168"/>
      <c r="M2" s="168"/>
      <c r="N2" s="168"/>
      <c r="O2" s="168"/>
      <c r="P2" s="168"/>
      <c r="Q2" s="168"/>
      <c r="R2" s="168"/>
      <c r="S2" s="168"/>
      <c r="T2" s="168"/>
      <c r="U2" s="168"/>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3" spans="1:52" x14ac:dyDescent="0.25">
      <c r="A3" s="168"/>
      <c r="B3" s="168"/>
      <c r="C3" s="168"/>
      <c r="D3" s="168"/>
      <c r="E3" s="168"/>
      <c r="F3" s="168"/>
      <c r="G3" s="168"/>
      <c r="H3" s="168"/>
      <c r="I3" s="168"/>
      <c r="J3" s="168"/>
      <c r="K3" s="168"/>
      <c r="L3" s="168"/>
      <c r="M3" s="168"/>
      <c r="N3" s="168"/>
      <c r="O3" s="168"/>
      <c r="P3" s="168"/>
      <c r="Q3" s="168"/>
      <c r="R3" s="168"/>
      <c r="S3" s="168"/>
      <c r="T3" s="168"/>
      <c r="U3" s="168"/>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row>
    <row r="4" spans="1:52" ht="21" customHeight="1" x14ac:dyDescent="0.25">
      <c r="A4" s="168"/>
      <c r="B4" s="234" t="s">
        <v>324</v>
      </c>
      <c r="C4" s="235"/>
      <c r="D4" s="235"/>
      <c r="E4" s="235"/>
      <c r="F4" s="235"/>
      <c r="G4" s="235"/>
      <c r="H4" s="235"/>
      <c r="I4" s="235"/>
      <c r="J4" s="235"/>
      <c r="K4" s="236"/>
      <c r="L4" s="83"/>
      <c r="M4" s="83"/>
      <c r="N4" s="83"/>
      <c r="O4" s="83"/>
      <c r="P4" s="168"/>
      <c r="Q4" s="168"/>
      <c r="R4" s="168"/>
      <c r="S4" s="168"/>
      <c r="T4" s="168"/>
      <c r="U4" s="168"/>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2" ht="15.75" customHeight="1" x14ac:dyDescent="0.25">
      <c r="A5" s="168"/>
      <c r="B5" s="237" t="s">
        <v>325</v>
      </c>
      <c r="C5" s="237"/>
      <c r="D5" s="238" t="s">
        <v>326</v>
      </c>
      <c r="E5" s="239"/>
      <c r="F5" s="239"/>
      <c r="G5" s="239"/>
      <c r="H5" s="239"/>
      <c r="I5" s="239"/>
      <c r="J5" s="239"/>
      <c r="K5" s="240"/>
      <c r="L5" s="84"/>
      <c r="M5" s="84"/>
      <c r="N5" s="84"/>
      <c r="O5" s="84"/>
      <c r="P5" s="168"/>
      <c r="Q5" s="168"/>
      <c r="R5" s="168"/>
      <c r="S5" s="168"/>
      <c r="T5" s="168"/>
      <c r="U5" s="168"/>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2" ht="15.75" customHeight="1" x14ac:dyDescent="0.25">
      <c r="A6" s="168"/>
      <c r="B6" s="237" t="s">
        <v>327</v>
      </c>
      <c r="C6" s="237"/>
      <c r="D6" s="241">
        <v>44151</v>
      </c>
      <c r="E6" s="242"/>
      <c r="F6" s="242"/>
      <c r="G6" s="242"/>
      <c r="H6" s="242"/>
      <c r="I6" s="242"/>
      <c r="J6" s="242"/>
      <c r="K6" s="243"/>
      <c r="L6" s="84"/>
      <c r="M6" s="84"/>
      <c r="N6" s="84"/>
      <c r="O6" s="84"/>
      <c r="P6" s="168"/>
      <c r="Q6" s="168"/>
      <c r="R6" s="168"/>
      <c r="S6" s="168"/>
      <c r="T6" s="168"/>
      <c r="U6" s="168"/>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2" ht="15.75" customHeight="1" x14ac:dyDescent="0.25">
      <c r="A7" s="168"/>
      <c r="B7" s="244" t="s">
        <v>328</v>
      </c>
      <c r="C7" s="245"/>
      <c r="D7" s="238" t="s">
        <v>329</v>
      </c>
      <c r="E7" s="239"/>
      <c r="F7" s="239"/>
      <c r="G7" s="239"/>
      <c r="H7" s="239"/>
      <c r="I7" s="239"/>
      <c r="J7" s="239"/>
      <c r="K7" s="240"/>
      <c r="L7" s="84"/>
      <c r="M7" s="84"/>
      <c r="N7" s="84"/>
      <c r="O7" s="84"/>
      <c r="P7" s="168"/>
      <c r="Q7" s="168"/>
      <c r="R7" s="168"/>
      <c r="S7" s="168"/>
      <c r="T7" s="168"/>
      <c r="U7" s="168"/>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2" x14ac:dyDescent="0.25">
      <c r="A8" s="168"/>
      <c r="B8" s="255" t="s">
        <v>18</v>
      </c>
      <c r="C8" s="256"/>
      <c r="D8" s="259" t="s">
        <v>228</v>
      </c>
      <c r="E8" s="260"/>
      <c r="F8" s="260"/>
      <c r="G8" s="260"/>
      <c r="H8" s="260"/>
      <c r="I8" s="260"/>
      <c r="J8" s="260"/>
      <c r="K8" s="261"/>
      <c r="L8" s="81"/>
      <c r="M8" s="81"/>
      <c r="N8" s="81"/>
      <c r="O8" s="81"/>
      <c r="P8" s="168"/>
      <c r="Q8" s="168"/>
      <c r="R8" s="168"/>
      <c r="S8" s="168"/>
      <c r="T8" s="168"/>
      <c r="U8" s="168"/>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2" ht="15.75" customHeight="1" x14ac:dyDescent="0.25">
      <c r="A9" s="168"/>
      <c r="B9" s="257"/>
      <c r="C9" s="258"/>
      <c r="D9" s="259" t="s">
        <v>330</v>
      </c>
      <c r="E9" s="260"/>
      <c r="F9" s="260"/>
      <c r="G9" s="260"/>
      <c r="H9" s="260"/>
      <c r="I9" s="260"/>
      <c r="J9" s="260"/>
      <c r="K9" s="261"/>
      <c r="L9" s="81"/>
      <c r="M9" s="81"/>
      <c r="N9" s="81"/>
      <c r="O9" s="81"/>
      <c r="P9" s="168"/>
      <c r="Q9" s="168"/>
      <c r="R9" s="168"/>
      <c r="S9" s="168"/>
      <c r="T9" s="168"/>
      <c r="U9" s="168"/>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row>
    <row r="10" spans="1:52" ht="15.75" customHeight="1" x14ac:dyDescent="0.25">
      <c r="A10" s="168"/>
      <c r="B10" s="262" t="s">
        <v>22</v>
      </c>
      <c r="C10" s="262"/>
      <c r="D10" s="263" t="s">
        <v>200</v>
      </c>
      <c r="E10" s="264"/>
      <c r="F10" s="264"/>
      <c r="G10" s="264"/>
      <c r="H10" s="264"/>
      <c r="I10" s="264"/>
      <c r="J10" s="264"/>
      <c r="K10" s="265"/>
      <c r="L10" s="82"/>
      <c r="M10" s="82"/>
      <c r="N10" s="82"/>
      <c r="O10" s="82"/>
      <c r="P10" s="168"/>
      <c r="Q10" s="168"/>
      <c r="R10" s="168"/>
      <c r="S10" s="168"/>
      <c r="T10" s="168"/>
      <c r="U10" s="168"/>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1:52" ht="15.75" customHeight="1" x14ac:dyDescent="0.25">
      <c r="A11" s="168"/>
      <c r="B11" s="262" t="s">
        <v>24</v>
      </c>
      <c r="C11" s="262"/>
      <c r="D11" s="263" t="s">
        <v>245</v>
      </c>
      <c r="E11" s="264"/>
      <c r="F11" s="264"/>
      <c r="G11" s="264"/>
      <c r="H11" s="264"/>
      <c r="I11" s="264"/>
      <c r="J11" s="264"/>
      <c r="K11" s="265"/>
      <c r="L11" s="84"/>
      <c r="M11" s="84"/>
      <c r="N11" s="84"/>
      <c r="O11" s="84"/>
      <c r="P11" s="168"/>
      <c r="Q11" s="168"/>
      <c r="R11" s="168"/>
      <c r="S11" s="168"/>
      <c r="T11" s="168"/>
      <c r="U11" s="168"/>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2" spans="1:52" ht="262.35000000000002" customHeight="1" x14ac:dyDescent="0.25">
      <c r="A12" s="168"/>
      <c r="B12" s="246" t="s">
        <v>27</v>
      </c>
      <c r="C12" s="246"/>
      <c r="D12" s="247" t="s">
        <v>438</v>
      </c>
      <c r="E12" s="248"/>
      <c r="F12" s="248"/>
      <c r="G12" s="248"/>
      <c r="H12" s="248"/>
      <c r="I12" s="248"/>
      <c r="J12" s="248"/>
      <c r="K12" s="249"/>
      <c r="L12" s="81"/>
      <c r="M12" s="81"/>
      <c r="N12" s="81"/>
      <c r="O12" s="81"/>
      <c r="P12" s="168"/>
      <c r="Q12" s="168"/>
      <c r="R12" s="168"/>
      <c r="S12" s="168"/>
      <c r="T12" s="168"/>
      <c r="U12" s="168"/>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20" t="str">
        <f>D12</f>
        <v xml:space="preserve">High-temperature solid-oxide electolyser (SOEC) is a technology for electrolysis of steam into hydrogen or co-electrolysis of steam and CO2 into syngas [1-6]. In this factsheet, the focus is on hydrogen production. Solid-oxide electrolyzers are most commonly used high-temperature electrolyzers [5] but it is also the least developed electrolysis technology [2]. Solid-oxide electrolysers operate between 650-1000 °C and already offers impressively higher efficiency level (93%, higher heating value (HHV)) than other electrolyzers [3]. The electrical efficiencies could be increased up to 97 % (HHV) by integrating derived heat and thermal coupling to exothermal processes such as chemical methanation [3]. Broadly, there are two categories of SOEC: electrolyte supported (operating temperature &gt; 800 °C) and anode supported (operating temperature 600 -850°C).  As it mainly requires ceramics and few rare materials for the catalyst layer, It has a substantial cost reduction potential in the future [6].  Yet, the need for external high-temperature heat source (preferably from renewables such as concentrated solar power (CSP) or geothermal or industrial waste heat) at vincinity also provides challenges to its economic viability [6]. However,  It can, in principle, also be operated without external high-temperature heat sources by using heat recovery, high-efficiency insulation, and compensating heat losses from electrical heating. Despite high capacity and efficiency, the electrolyser currently has reached life-time of 25000 operation hours and technology improvements such as stabilising components materials, developing new materials and lowering the operation temperature (500 -700 C) are being done to improve it further [2]. Current capacities of operational SOEC system are in the range lower than 1 MW, however, a 2.6 MW SOEC system is currently being developed in Rotterdam within the framework of H2020 MULTIPLHY [7].  </v>
      </c>
    </row>
    <row r="13" spans="1:52" ht="15.75" customHeight="1" x14ac:dyDescent="0.25">
      <c r="A13" s="168"/>
      <c r="B13" s="250" t="s">
        <v>331</v>
      </c>
      <c r="C13" s="250"/>
      <c r="D13" s="251" t="s">
        <v>40</v>
      </c>
      <c r="E13" s="242"/>
      <c r="F13" s="242"/>
      <c r="G13" s="242"/>
      <c r="H13" s="242"/>
      <c r="I13" s="242"/>
      <c r="J13" s="242"/>
      <c r="K13" s="243"/>
      <c r="L13" s="84"/>
      <c r="M13" s="84"/>
      <c r="N13" s="84"/>
      <c r="O13" s="84"/>
      <c r="P13" s="168"/>
      <c r="Q13" s="168"/>
      <c r="R13" s="168"/>
      <c r="S13" s="168"/>
      <c r="T13" s="168"/>
      <c r="U13" s="168"/>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row>
    <row r="14" spans="1:52" ht="73.5" customHeight="1" x14ac:dyDescent="0.25">
      <c r="A14" s="168"/>
      <c r="B14" s="250"/>
      <c r="C14" s="250"/>
      <c r="D14" s="252" t="s">
        <v>332</v>
      </c>
      <c r="E14" s="253"/>
      <c r="F14" s="253"/>
      <c r="G14" s="253"/>
      <c r="H14" s="253"/>
      <c r="I14" s="253"/>
      <c r="J14" s="253"/>
      <c r="K14" s="254"/>
      <c r="L14" s="81"/>
      <c r="M14" s="81"/>
      <c r="N14" s="81"/>
      <c r="O14" s="81"/>
      <c r="P14" s="168"/>
      <c r="Q14" s="168"/>
      <c r="R14" s="168"/>
      <c r="S14" s="168"/>
      <c r="T14" s="168"/>
      <c r="U14" s="168"/>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20" t="str">
        <f>D14</f>
        <v xml:space="preserve">There are varying reports on current TRL level of SOEC technology. Adelung et al (2018) reports TRL 7 as the SOEC prototype has been demonstrated in a relevant operational environment [1] whereas Store&amp;go(2019) reports that it has been demonstrated in an industrial environment with TRL 6 [3]. Hychain 3 reports TRL 5-6 for SOEC [5]. Solid-Oxide eletrolysis still needs large scale research and demonstration to reach the commercial stage. It is expected that the TRL 9 will be reached in 2030 [1]. </v>
      </c>
    </row>
    <row r="15" spans="1:52" ht="21" customHeight="1" x14ac:dyDescent="0.25">
      <c r="A15" s="168"/>
      <c r="B15" s="234" t="s">
        <v>52</v>
      </c>
      <c r="C15" s="235"/>
      <c r="D15" s="235"/>
      <c r="E15" s="235"/>
      <c r="F15" s="235"/>
      <c r="G15" s="235"/>
      <c r="H15" s="235"/>
      <c r="I15" s="235"/>
      <c r="J15" s="235"/>
      <c r="K15" s="236"/>
      <c r="L15" s="83"/>
      <c r="M15" s="83"/>
      <c r="N15" s="83"/>
      <c r="O15" s="83"/>
      <c r="P15" s="168"/>
      <c r="Q15" s="168"/>
      <c r="R15" s="168"/>
      <c r="S15" s="168"/>
      <c r="T15" s="168"/>
      <c r="U15" s="168"/>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row>
    <row r="16" spans="1:52" ht="15" customHeight="1" x14ac:dyDescent="0.25">
      <c r="A16" s="168"/>
      <c r="B16" s="281" t="s">
        <v>53</v>
      </c>
      <c r="C16" s="281"/>
      <c r="D16" s="282" t="s">
        <v>203</v>
      </c>
      <c r="E16" s="283"/>
      <c r="F16" s="283"/>
      <c r="G16" s="283"/>
      <c r="H16" s="283"/>
      <c r="I16" s="283"/>
      <c r="J16" s="283"/>
      <c r="K16" s="284"/>
      <c r="L16" s="83"/>
      <c r="M16" s="83"/>
      <c r="N16" s="83"/>
      <c r="O16" s="83"/>
      <c r="P16" s="168"/>
      <c r="Q16" s="168"/>
      <c r="R16" s="168"/>
      <c r="S16" s="168"/>
      <c r="T16" s="168"/>
      <c r="U16" s="168"/>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row>
    <row r="17" spans="1:51" ht="15" customHeight="1" x14ac:dyDescent="0.25">
      <c r="A17" s="168"/>
      <c r="B17" s="281"/>
      <c r="C17" s="281"/>
      <c r="D17" s="285"/>
      <c r="E17" s="286"/>
      <c r="F17" s="286"/>
      <c r="G17" s="286"/>
      <c r="H17" s="286"/>
      <c r="I17" s="286"/>
      <c r="J17" s="286"/>
      <c r="K17" s="287"/>
      <c r="L17" s="83"/>
      <c r="M17" s="83"/>
      <c r="N17" s="83"/>
      <c r="O17" s="83"/>
      <c r="P17" s="168"/>
      <c r="Q17" s="168"/>
      <c r="R17" s="168"/>
      <c r="S17" s="168"/>
      <c r="T17" s="168"/>
      <c r="U17" s="168"/>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row>
    <row r="18" spans="1:51" x14ac:dyDescent="0.25">
      <c r="A18" s="168"/>
      <c r="B18" s="288"/>
      <c r="C18" s="288"/>
      <c r="D18" s="289" t="s">
        <v>333</v>
      </c>
      <c r="E18" s="289"/>
      <c r="F18" s="289"/>
      <c r="G18" s="193" t="s">
        <v>334</v>
      </c>
      <c r="H18" s="193" t="s">
        <v>335</v>
      </c>
      <c r="I18" s="193" t="s">
        <v>336</v>
      </c>
      <c r="J18" s="193" t="s">
        <v>337</v>
      </c>
      <c r="K18" s="193" t="s">
        <v>338</v>
      </c>
      <c r="L18" s="85"/>
      <c r="M18" s="85"/>
      <c r="N18" s="85"/>
      <c r="O18" s="85"/>
      <c r="P18" s="168"/>
      <c r="Q18" s="168"/>
      <c r="R18" s="168"/>
      <c r="S18" s="168"/>
      <c r="T18" s="168"/>
      <c r="U18" s="168"/>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row>
    <row r="19" spans="1:51" ht="15.75" customHeight="1" x14ac:dyDescent="0.25">
      <c r="A19" s="168"/>
      <c r="B19" s="281" t="s">
        <v>57</v>
      </c>
      <c r="C19" s="281"/>
      <c r="D19" s="290" t="str">
        <f>IF(D16="Please select","Select Functional Unit above",D16)</f>
        <v>MW</v>
      </c>
      <c r="E19" s="290"/>
      <c r="F19" s="290"/>
      <c r="G19" s="103">
        <v>5</v>
      </c>
      <c r="H19" s="102">
        <v>100</v>
      </c>
      <c r="I19" s="102">
        <v>20</v>
      </c>
      <c r="J19" s="102">
        <v>10</v>
      </c>
      <c r="K19" s="102">
        <v>1</v>
      </c>
      <c r="L19" s="86"/>
      <c r="M19" s="86"/>
      <c r="N19" s="86"/>
      <c r="O19" s="86"/>
      <c r="P19" s="168"/>
      <c r="Q19" s="168"/>
      <c r="R19" s="168"/>
      <c r="S19" s="168"/>
      <c r="T19" s="168"/>
      <c r="U19" s="168"/>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row>
    <row r="20" spans="1:51" ht="15.75" customHeight="1" x14ac:dyDescent="0.25">
      <c r="A20" s="168"/>
      <c r="B20" s="281"/>
      <c r="C20" s="281"/>
      <c r="D20" s="290"/>
      <c r="E20" s="290"/>
      <c r="F20" s="290"/>
      <c r="G20" s="113" t="s">
        <v>339</v>
      </c>
      <c r="H20" s="113" t="s">
        <v>340</v>
      </c>
      <c r="I20" s="113" t="s">
        <v>341</v>
      </c>
      <c r="J20" s="113" t="s">
        <v>342</v>
      </c>
      <c r="K20" s="113" t="s">
        <v>342</v>
      </c>
      <c r="L20" s="86"/>
      <c r="M20" s="86"/>
      <c r="N20" s="86"/>
      <c r="O20" s="86"/>
      <c r="P20" s="168"/>
      <c r="Q20" s="168"/>
      <c r="R20" s="168"/>
      <c r="S20" s="168"/>
      <c r="T20" s="168"/>
      <c r="U20" s="168"/>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row>
    <row r="21" spans="1:51" ht="15.75" customHeight="1" x14ac:dyDescent="0.25">
      <c r="A21" s="168"/>
      <c r="B21" s="288"/>
      <c r="C21" s="288"/>
      <c r="D21" s="297" t="s">
        <v>343</v>
      </c>
      <c r="E21" s="298"/>
      <c r="F21" s="195" t="s">
        <v>344</v>
      </c>
      <c r="G21" s="267" t="s">
        <v>345</v>
      </c>
      <c r="H21" s="267"/>
      <c r="I21" s="267"/>
      <c r="J21" s="267"/>
      <c r="K21" s="267"/>
      <c r="L21" s="266">
        <v>2030</v>
      </c>
      <c r="M21" s="266"/>
      <c r="N21" s="266"/>
      <c r="O21" s="266"/>
      <c r="P21" s="266"/>
      <c r="Q21" s="267">
        <v>2050</v>
      </c>
      <c r="R21" s="267"/>
      <c r="S21" s="267"/>
      <c r="T21" s="267"/>
      <c r="U21" s="267"/>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row>
    <row r="22" spans="1:51" ht="15.75" customHeight="1" x14ac:dyDescent="0.25">
      <c r="A22" s="168"/>
      <c r="B22" s="268" t="s">
        <v>62</v>
      </c>
      <c r="C22" s="269"/>
      <c r="D22" s="274" t="s">
        <v>238</v>
      </c>
      <c r="E22" s="275"/>
      <c r="F22" s="278" t="s">
        <v>191</v>
      </c>
      <c r="G22" s="193" t="s">
        <v>334</v>
      </c>
      <c r="H22" s="193" t="s">
        <v>335</v>
      </c>
      <c r="I22" s="193" t="s">
        <v>336</v>
      </c>
      <c r="J22" s="193" t="s">
        <v>337</v>
      </c>
      <c r="K22" s="193" t="s">
        <v>338</v>
      </c>
      <c r="L22" s="194" t="s">
        <v>334</v>
      </c>
      <c r="M22" s="194" t="s">
        <v>335</v>
      </c>
      <c r="N22" s="194" t="s">
        <v>336</v>
      </c>
      <c r="O22" s="194" t="s">
        <v>337</v>
      </c>
      <c r="P22" s="194" t="s">
        <v>338</v>
      </c>
      <c r="Q22" s="193" t="s">
        <v>334</v>
      </c>
      <c r="R22" s="193" t="s">
        <v>335</v>
      </c>
      <c r="S22" s="193" t="s">
        <v>336</v>
      </c>
      <c r="T22" s="193" t="s">
        <v>337</v>
      </c>
      <c r="U22" s="193" t="s">
        <v>338</v>
      </c>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row>
    <row r="23" spans="1:51" ht="15" customHeight="1" x14ac:dyDescent="0.25">
      <c r="A23" s="168"/>
      <c r="B23" s="270"/>
      <c r="C23" s="271"/>
      <c r="D23" s="276"/>
      <c r="E23" s="277"/>
      <c r="F23" s="279"/>
      <c r="G23" s="103"/>
      <c r="H23" s="102"/>
      <c r="I23" s="102"/>
      <c r="J23" s="102"/>
      <c r="K23" s="102"/>
      <c r="L23" s="101"/>
      <c r="M23" s="112"/>
      <c r="N23" s="112"/>
      <c r="O23" s="112"/>
      <c r="P23" s="112"/>
      <c r="Q23" s="101"/>
      <c r="R23" s="112"/>
      <c r="S23" s="112"/>
      <c r="T23" s="112"/>
      <c r="U23" s="112"/>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row>
    <row r="24" spans="1:51" x14ac:dyDescent="0.25">
      <c r="A24" s="168"/>
      <c r="B24" s="272"/>
      <c r="C24" s="273"/>
      <c r="D24" s="276"/>
      <c r="E24" s="277"/>
      <c r="F24" s="280"/>
      <c r="G24" s="113" t="s">
        <v>346</v>
      </c>
      <c r="H24" s="113" t="s">
        <v>346</v>
      </c>
      <c r="I24" s="113" t="s">
        <v>346</v>
      </c>
      <c r="J24" s="113" t="s">
        <v>346</v>
      </c>
      <c r="K24" s="113" t="s">
        <v>346</v>
      </c>
      <c r="L24" s="113" t="s">
        <v>346</v>
      </c>
      <c r="M24" s="113" t="s">
        <v>346</v>
      </c>
      <c r="N24" s="113" t="s">
        <v>346</v>
      </c>
      <c r="O24" s="113" t="s">
        <v>346</v>
      </c>
      <c r="P24" s="113" t="s">
        <v>346</v>
      </c>
      <c r="Q24" s="113" t="s">
        <v>346</v>
      </c>
      <c r="R24" s="113" t="s">
        <v>346</v>
      </c>
      <c r="S24" s="113" t="s">
        <v>346</v>
      </c>
      <c r="T24" s="113" t="s">
        <v>346</v>
      </c>
      <c r="U24" s="113" t="s">
        <v>346</v>
      </c>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row>
    <row r="25" spans="1:51" ht="15.75" customHeight="1" x14ac:dyDescent="0.25">
      <c r="A25" s="168"/>
      <c r="B25" s="281" t="s">
        <v>347</v>
      </c>
      <c r="C25" s="281"/>
      <c r="D25" s="282" t="s">
        <v>253</v>
      </c>
      <c r="E25" s="284"/>
      <c r="F25" s="291" t="s">
        <v>348</v>
      </c>
      <c r="G25" s="183"/>
      <c r="H25" s="166"/>
      <c r="I25" s="102"/>
      <c r="J25" s="102"/>
      <c r="K25" s="102"/>
      <c r="L25" s="184">
        <v>0.1</v>
      </c>
      <c r="M25" s="167"/>
      <c r="N25" s="112"/>
      <c r="O25" s="112"/>
      <c r="P25" s="112"/>
      <c r="Q25" s="184">
        <v>0.2</v>
      </c>
      <c r="R25" s="167"/>
      <c r="S25" s="112"/>
      <c r="T25" s="112"/>
      <c r="U25" s="112"/>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row>
    <row r="26" spans="1:51" ht="15.75" customHeight="1" x14ac:dyDescent="0.25">
      <c r="A26" s="168"/>
      <c r="B26" s="281"/>
      <c r="C26" s="281"/>
      <c r="D26" s="285"/>
      <c r="E26" s="287"/>
      <c r="F26" s="292"/>
      <c r="G26" s="113"/>
      <c r="H26" s="113"/>
      <c r="I26" s="113" t="s">
        <v>346</v>
      </c>
      <c r="J26" s="113" t="s">
        <v>346</v>
      </c>
      <c r="K26" s="113" t="s">
        <v>346</v>
      </c>
      <c r="L26" s="113" t="s">
        <v>342</v>
      </c>
      <c r="M26" s="113"/>
      <c r="N26" s="113" t="s">
        <v>346</v>
      </c>
      <c r="O26" s="113" t="s">
        <v>346</v>
      </c>
      <c r="P26" s="113" t="s">
        <v>346</v>
      </c>
      <c r="Q26" s="113" t="s">
        <v>342</v>
      </c>
      <c r="R26" s="113"/>
      <c r="S26" s="113" t="s">
        <v>346</v>
      </c>
      <c r="T26" s="113" t="s">
        <v>346</v>
      </c>
      <c r="U26" s="113" t="s">
        <v>346</v>
      </c>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row>
    <row r="27" spans="1:51" x14ac:dyDescent="0.25">
      <c r="A27" s="168"/>
      <c r="B27" s="293" t="s">
        <v>71</v>
      </c>
      <c r="C27" s="293"/>
      <c r="D27" s="294" t="s">
        <v>349</v>
      </c>
      <c r="E27" s="295"/>
      <c r="F27" s="295"/>
      <c r="G27" s="295"/>
      <c r="H27" s="295"/>
      <c r="I27" s="295"/>
      <c r="J27" s="295"/>
      <c r="K27" s="296"/>
      <c r="L27" s="88"/>
      <c r="M27" s="88"/>
      <c r="N27" s="88"/>
      <c r="O27" s="88"/>
      <c r="P27" s="168"/>
      <c r="Q27" s="168"/>
      <c r="R27" s="168"/>
      <c r="S27" s="168"/>
      <c r="T27" s="168"/>
      <c r="U27" s="168"/>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row>
    <row r="28" spans="1:51" x14ac:dyDescent="0.25">
      <c r="A28" s="168"/>
      <c r="B28" s="293" t="s">
        <v>74</v>
      </c>
      <c r="C28" s="293"/>
      <c r="D28" s="294">
        <v>8000</v>
      </c>
      <c r="E28" s="295"/>
      <c r="F28" s="295"/>
      <c r="G28" s="295"/>
      <c r="H28" s="295"/>
      <c r="I28" s="295"/>
      <c r="J28" s="295"/>
      <c r="K28" s="296"/>
      <c r="L28" s="88"/>
      <c r="M28" s="88"/>
      <c r="N28" s="88"/>
      <c r="O28" s="88"/>
      <c r="P28" s="168"/>
      <c r="Q28" s="168"/>
      <c r="R28" s="168"/>
      <c r="S28" s="168"/>
      <c r="T28" s="168"/>
      <c r="U28" s="168"/>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row>
    <row r="29" spans="1:51" ht="15" customHeight="1" x14ac:dyDescent="0.25">
      <c r="A29" s="168"/>
      <c r="B29" s="293" t="s">
        <v>76</v>
      </c>
      <c r="C29" s="293"/>
      <c r="D29" s="238" t="s">
        <v>191</v>
      </c>
      <c r="E29" s="239"/>
      <c r="F29" s="239"/>
      <c r="G29" s="239"/>
      <c r="H29" s="239"/>
      <c r="I29" s="239"/>
      <c r="J29" s="239"/>
      <c r="K29" s="240"/>
      <c r="L29" s="88"/>
      <c r="M29" s="88"/>
      <c r="N29" s="88"/>
      <c r="O29" s="88"/>
      <c r="P29" s="168"/>
      <c r="Q29" s="168"/>
      <c r="R29" s="168"/>
      <c r="S29" s="168"/>
      <c r="T29" s="168"/>
      <c r="U29" s="168"/>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row>
    <row r="30" spans="1:51" ht="15.75" customHeight="1" x14ac:dyDescent="0.25">
      <c r="A30" s="168"/>
      <c r="B30" s="293" t="s">
        <v>79</v>
      </c>
      <c r="C30" s="293"/>
      <c r="D30" s="294" t="s">
        <v>350</v>
      </c>
      <c r="E30" s="295"/>
      <c r="F30" s="295"/>
      <c r="G30" s="295"/>
      <c r="H30" s="295"/>
      <c r="I30" s="295"/>
      <c r="J30" s="295"/>
      <c r="K30" s="296"/>
      <c r="L30" s="87"/>
      <c r="M30" s="87"/>
      <c r="N30" s="87"/>
      <c r="O30" s="87"/>
      <c r="P30" s="168"/>
      <c r="Q30" s="168"/>
      <c r="R30" s="168"/>
      <c r="S30" s="168"/>
      <c r="T30" s="168"/>
      <c r="U30" s="168"/>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row>
    <row r="31" spans="1:51" x14ac:dyDescent="0.25">
      <c r="A31" s="168"/>
      <c r="B31" s="293" t="s">
        <v>351</v>
      </c>
      <c r="C31" s="293"/>
      <c r="D31" s="294">
        <v>20</v>
      </c>
      <c r="E31" s="295"/>
      <c r="F31" s="295"/>
      <c r="G31" s="295"/>
      <c r="H31" s="295"/>
      <c r="I31" s="295"/>
      <c r="J31" s="295"/>
      <c r="K31" s="296"/>
      <c r="L31" s="88"/>
      <c r="M31" s="88"/>
      <c r="N31" s="88"/>
      <c r="O31" s="88"/>
      <c r="P31" s="168"/>
      <c r="Q31" s="168"/>
      <c r="R31" s="168"/>
      <c r="S31" s="168"/>
      <c r="T31" s="168"/>
      <c r="U31" s="168"/>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row>
    <row r="32" spans="1:51" x14ac:dyDescent="0.25">
      <c r="A32" s="168"/>
      <c r="B32" s="293" t="s">
        <v>86</v>
      </c>
      <c r="C32" s="293"/>
      <c r="D32" s="294"/>
      <c r="E32" s="295"/>
      <c r="F32" s="295"/>
      <c r="G32" s="295"/>
      <c r="H32" s="295"/>
      <c r="I32" s="295"/>
      <c r="J32" s="295"/>
      <c r="K32" s="296"/>
      <c r="L32" s="88"/>
      <c r="M32" s="88"/>
      <c r="N32" s="88"/>
      <c r="O32" s="88"/>
      <c r="P32" s="168"/>
      <c r="Q32" s="168"/>
      <c r="R32" s="168"/>
      <c r="S32" s="168"/>
      <c r="T32" s="168"/>
      <c r="U32" s="168"/>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row>
    <row r="33" spans="1:53" x14ac:dyDescent="0.25">
      <c r="A33" s="168"/>
      <c r="B33" s="293" t="s">
        <v>88</v>
      </c>
      <c r="C33" s="293"/>
      <c r="D33" s="238" t="s">
        <v>221</v>
      </c>
      <c r="E33" s="239"/>
      <c r="F33" s="239"/>
      <c r="G33" s="239"/>
      <c r="H33" s="239"/>
      <c r="I33" s="239"/>
      <c r="J33" s="239"/>
      <c r="K33" s="240"/>
      <c r="L33" s="88"/>
      <c r="M33" s="88"/>
      <c r="N33" s="88"/>
      <c r="O33" s="88"/>
      <c r="P33" s="168"/>
      <c r="Q33" s="168"/>
      <c r="R33" s="168"/>
      <c r="S33" s="168"/>
      <c r="T33" s="168"/>
      <c r="U33" s="168"/>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row>
    <row r="34" spans="1:53" ht="66" customHeight="1" x14ac:dyDescent="0.25">
      <c r="A34" s="168"/>
      <c r="B34" s="281" t="s">
        <v>352</v>
      </c>
      <c r="C34" s="281"/>
      <c r="D34" s="299" t="s">
        <v>450</v>
      </c>
      <c r="E34" s="300"/>
      <c r="F34" s="300"/>
      <c r="G34" s="300"/>
      <c r="H34" s="300"/>
      <c r="I34" s="300"/>
      <c r="J34" s="300"/>
      <c r="K34" s="301"/>
      <c r="L34" s="81"/>
      <c r="M34" s="81"/>
      <c r="N34" s="81"/>
      <c r="O34" s="81"/>
      <c r="P34" s="168"/>
      <c r="Q34" s="168"/>
      <c r="R34" s="168"/>
      <c r="S34" s="168"/>
      <c r="T34" s="168"/>
      <c r="U34" s="168"/>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20" t="str">
        <f>D34</f>
        <v xml:space="preserve">The capacity specification in MW refers to MWe. Current functional capacities of SOEC system are below 1 MW. A 2.6 MW Sunfire SOEC demonstrator is being developed in Rotterdam within H2020 MULTIPLHY project . Based on available theoretical studies, 5 MW is used as reference functional capacity in this factsheet, with the range of 1-100 MW for the year 2020, 2030 and 2050. However, it is unlikely that 100 MW SOEC systems will be available in 2020 [3]. The expected lifetime is 20 years [8]. </v>
      </c>
    </row>
    <row r="35" spans="1:53" ht="21" customHeight="1" x14ac:dyDescent="0.25">
      <c r="A35" s="168"/>
      <c r="B35" s="307" t="s">
        <v>354</v>
      </c>
      <c r="C35" s="307"/>
      <c r="D35" s="307"/>
      <c r="E35" s="307"/>
      <c r="F35" s="307"/>
      <c r="G35" s="307"/>
      <c r="H35" s="307"/>
      <c r="I35" s="307"/>
      <c r="J35" s="307"/>
      <c r="K35" s="307"/>
      <c r="L35" s="307"/>
      <c r="M35" s="307"/>
      <c r="N35" s="307"/>
      <c r="O35" s="307"/>
      <c r="P35" s="307"/>
      <c r="Q35" s="307"/>
      <c r="R35" s="307"/>
      <c r="S35" s="307"/>
      <c r="T35" s="307"/>
      <c r="U35" s="307"/>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row>
    <row r="36" spans="1:53" ht="15.75" customHeight="1" x14ac:dyDescent="0.25">
      <c r="A36" s="168"/>
      <c r="B36" s="308" t="s">
        <v>355</v>
      </c>
      <c r="C36" s="308"/>
      <c r="D36" s="308"/>
      <c r="E36" s="308"/>
      <c r="F36" s="308"/>
      <c r="G36" s="267" t="s">
        <v>345</v>
      </c>
      <c r="H36" s="267"/>
      <c r="I36" s="267"/>
      <c r="J36" s="267"/>
      <c r="K36" s="267"/>
      <c r="L36" s="266">
        <v>2030</v>
      </c>
      <c r="M36" s="266"/>
      <c r="N36" s="266"/>
      <c r="O36" s="266"/>
      <c r="P36" s="266"/>
      <c r="Q36" s="267">
        <v>2050</v>
      </c>
      <c r="R36" s="267"/>
      <c r="S36" s="267"/>
      <c r="T36" s="267"/>
      <c r="U36" s="267"/>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row>
    <row r="37" spans="1:53" ht="15.75" customHeight="1" x14ac:dyDescent="0.25">
      <c r="A37" s="168"/>
      <c r="B37" s="308"/>
      <c r="C37" s="308"/>
      <c r="D37" s="309"/>
      <c r="E37" s="309"/>
      <c r="F37" s="309"/>
      <c r="G37" s="193" t="s">
        <v>334</v>
      </c>
      <c r="H37" s="193" t="s">
        <v>335</v>
      </c>
      <c r="I37" s="193" t="s">
        <v>336</v>
      </c>
      <c r="J37" s="193" t="s">
        <v>337</v>
      </c>
      <c r="K37" s="193" t="s">
        <v>338</v>
      </c>
      <c r="L37" s="194" t="s">
        <v>334</v>
      </c>
      <c r="M37" s="194" t="s">
        <v>335</v>
      </c>
      <c r="N37" s="194" t="s">
        <v>336</v>
      </c>
      <c r="O37" s="194" t="s">
        <v>337</v>
      </c>
      <c r="P37" s="194" t="s">
        <v>338</v>
      </c>
      <c r="Q37" s="193" t="s">
        <v>334</v>
      </c>
      <c r="R37" s="193" t="s">
        <v>335</v>
      </c>
      <c r="S37" s="193" t="s">
        <v>336</v>
      </c>
      <c r="T37" s="193" t="s">
        <v>337</v>
      </c>
      <c r="U37" s="193" t="s">
        <v>338</v>
      </c>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row>
    <row r="38" spans="1:53" ht="15.75" customHeight="1" x14ac:dyDescent="0.25">
      <c r="A38" s="168"/>
      <c r="B38" s="250" t="s">
        <v>95</v>
      </c>
      <c r="C38" s="310"/>
      <c r="D38" s="302" t="s">
        <v>260</v>
      </c>
      <c r="E38" s="304" t="str">
        <f>IF(D16="Please select","Please select 'Functional Unit' above",D16)</f>
        <v>MW</v>
      </c>
      <c r="F38" s="305"/>
      <c r="G38" s="162">
        <v>1.96</v>
      </c>
      <c r="H38" s="163">
        <v>2.41</v>
      </c>
      <c r="I38" s="112">
        <v>3.44</v>
      </c>
      <c r="J38" s="112">
        <v>3</v>
      </c>
      <c r="K38" s="112">
        <v>4.37</v>
      </c>
      <c r="L38" s="103">
        <v>1.06</v>
      </c>
      <c r="M38" s="112">
        <v>0.48</v>
      </c>
      <c r="N38" s="112">
        <v>2.19</v>
      </c>
      <c r="O38" s="112">
        <v>1.05</v>
      </c>
      <c r="P38" s="112">
        <v>4.25</v>
      </c>
      <c r="Q38" s="103">
        <v>0.53</v>
      </c>
      <c r="R38" s="112">
        <v>0.28000000000000003</v>
      </c>
      <c r="S38" s="112">
        <v>2.04</v>
      </c>
      <c r="T38" s="112"/>
      <c r="U38" s="112"/>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row>
    <row r="39" spans="1:53" x14ac:dyDescent="0.25">
      <c r="A39" s="168"/>
      <c r="B39" s="250"/>
      <c r="C39" s="310"/>
      <c r="D39" s="303"/>
      <c r="E39" s="306"/>
      <c r="F39" s="229"/>
      <c r="G39" s="185" t="s">
        <v>339</v>
      </c>
      <c r="H39" s="164" t="s">
        <v>342</v>
      </c>
      <c r="I39" s="164" t="s">
        <v>356</v>
      </c>
      <c r="J39" s="113" t="s">
        <v>357</v>
      </c>
      <c r="K39" s="113" t="s">
        <v>357</v>
      </c>
      <c r="L39" s="113" t="s">
        <v>339</v>
      </c>
      <c r="M39" s="113" t="s">
        <v>342</v>
      </c>
      <c r="N39" s="113" t="s">
        <v>356</v>
      </c>
      <c r="O39" s="113" t="s">
        <v>357</v>
      </c>
      <c r="P39" s="113" t="s">
        <v>357</v>
      </c>
      <c r="Q39" s="113" t="s">
        <v>339</v>
      </c>
      <c r="R39" s="113" t="s">
        <v>342</v>
      </c>
      <c r="S39" s="113" t="s">
        <v>356</v>
      </c>
      <c r="T39" s="113" t="s">
        <v>346</v>
      </c>
      <c r="U39" s="113" t="s">
        <v>346</v>
      </c>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row>
    <row r="40" spans="1:53" ht="15" customHeight="1" x14ac:dyDescent="0.25">
      <c r="A40" s="168"/>
      <c r="B40" s="250" t="s">
        <v>358</v>
      </c>
      <c r="C40" s="250"/>
      <c r="D40" s="302" t="s">
        <v>260</v>
      </c>
      <c r="E40" s="304" t="str">
        <f>IF(D16="Please select","Please select 'Functional Unit' above",D16)</f>
        <v>MW</v>
      </c>
      <c r="F40" s="305"/>
      <c r="G40" s="103"/>
      <c r="H40" s="112"/>
      <c r="I40" s="112"/>
      <c r="J40" s="112"/>
      <c r="K40" s="112"/>
      <c r="L40" s="103"/>
      <c r="M40" s="112"/>
      <c r="N40" s="112"/>
      <c r="O40" s="112"/>
      <c r="P40" s="112"/>
      <c r="Q40" s="103"/>
      <c r="R40" s="112"/>
      <c r="S40" s="112"/>
      <c r="T40" s="112"/>
      <c r="U40" s="112"/>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row>
    <row r="41" spans="1:53" ht="15" customHeight="1" x14ac:dyDescent="0.25">
      <c r="A41" s="168"/>
      <c r="B41" s="250"/>
      <c r="C41" s="250"/>
      <c r="D41" s="303"/>
      <c r="E41" s="306"/>
      <c r="F41" s="229"/>
      <c r="G41" s="113" t="s">
        <v>346</v>
      </c>
      <c r="H41" s="113" t="s">
        <v>346</v>
      </c>
      <c r="I41" s="113" t="s">
        <v>346</v>
      </c>
      <c r="J41" s="113" t="s">
        <v>346</v>
      </c>
      <c r="K41" s="113" t="s">
        <v>346</v>
      </c>
      <c r="L41" s="113" t="s">
        <v>346</v>
      </c>
      <c r="M41" s="113" t="s">
        <v>346</v>
      </c>
      <c r="N41" s="113" t="s">
        <v>346</v>
      </c>
      <c r="O41" s="113" t="s">
        <v>346</v>
      </c>
      <c r="P41" s="113" t="s">
        <v>346</v>
      </c>
      <c r="Q41" s="113" t="s">
        <v>346</v>
      </c>
      <c r="R41" s="113" t="s">
        <v>346</v>
      </c>
      <c r="S41" s="113" t="s">
        <v>346</v>
      </c>
      <c r="T41" s="113" t="s">
        <v>346</v>
      </c>
      <c r="U41" s="113" t="s">
        <v>346</v>
      </c>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row>
    <row r="42" spans="1:53" ht="15.75" customHeight="1" x14ac:dyDescent="0.25">
      <c r="A42" s="168"/>
      <c r="B42" s="250" t="s">
        <v>359</v>
      </c>
      <c r="C42" s="250"/>
      <c r="D42" s="302" t="s">
        <v>260</v>
      </c>
      <c r="E42" s="304" t="str">
        <f>IF(D16="Please select","Please select 'Functional Unit' above",D16)</f>
        <v>MW</v>
      </c>
      <c r="F42" s="305"/>
      <c r="G42" s="103">
        <v>0.13300000000000001</v>
      </c>
      <c r="H42" s="112">
        <v>0.11</v>
      </c>
      <c r="I42" s="112"/>
      <c r="J42" s="112"/>
      <c r="K42" s="112"/>
      <c r="L42" s="103">
        <v>4.8000000000000001E-2</v>
      </c>
      <c r="M42" s="112"/>
      <c r="N42" s="112"/>
      <c r="O42" s="112"/>
      <c r="P42" s="112"/>
      <c r="Q42" s="103"/>
      <c r="R42" s="112"/>
      <c r="S42" s="112"/>
      <c r="T42" s="112"/>
      <c r="U42" s="112"/>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row>
    <row r="43" spans="1:53" ht="15" customHeight="1" x14ac:dyDescent="0.25">
      <c r="A43" s="168"/>
      <c r="B43" s="250"/>
      <c r="C43" s="250"/>
      <c r="D43" s="303"/>
      <c r="E43" s="306"/>
      <c r="F43" s="229"/>
      <c r="G43" s="113" t="s">
        <v>339</v>
      </c>
      <c r="H43" s="113" t="s">
        <v>357</v>
      </c>
      <c r="I43" s="113" t="s">
        <v>346</v>
      </c>
      <c r="J43" s="113" t="s">
        <v>346</v>
      </c>
      <c r="K43" s="113" t="s">
        <v>346</v>
      </c>
      <c r="L43" s="113" t="s">
        <v>339</v>
      </c>
      <c r="M43" s="113" t="s">
        <v>346</v>
      </c>
      <c r="N43" s="113" t="s">
        <v>346</v>
      </c>
      <c r="O43" s="113" t="s">
        <v>346</v>
      </c>
      <c r="P43" s="113" t="s">
        <v>346</v>
      </c>
      <c r="Q43" s="113" t="s">
        <v>346</v>
      </c>
      <c r="R43" s="113" t="s">
        <v>346</v>
      </c>
      <c r="S43" s="113" t="s">
        <v>346</v>
      </c>
      <c r="T43" s="113" t="s">
        <v>346</v>
      </c>
      <c r="U43" s="113" t="s">
        <v>346</v>
      </c>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row>
    <row r="44" spans="1:53" ht="15.75" customHeight="1" x14ac:dyDescent="0.25">
      <c r="A44" s="168"/>
      <c r="B44" s="250" t="s">
        <v>360</v>
      </c>
      <c r="C44" s="250"/>
      <c r="D44" s="302" t="s">
        <v>260</v>
      </c>
      <c r="E44" s="304" t="s">
        <v>192</v>
      </c>
      <c r="F44" s="305"/>
      <c r="G44" s="103"/>
      <c r="H44" s="112"/>
      <c r="I44" s="112"/>
      <c r="J44" s="112"/>
      <c r="K44" s="112"/>
      <c r="L44" s="103"/>
      <c r="M44" s="112"/>
      <c r="N44" s="112"/>
      <c r="O44" s="112"/>
      <c r="P44" s="112"/>
      <c r="Q44" s="103"/>
      <c r="R44" s="112"/>
      <c r="S44" s="112"/>
      <c r="T44" s="112"/>
      <c r="U44" s="112"/>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row>
    <row r="45" spans="1:53" ht="15" customHeight="1" x14ac:dyDescent="0.25">
      <c r="A45" s="168"/>
      <c r="B45" s="250"/>
      <c r="C45" s="250"/>
      <c r="D45" s="303"/>
      <c r="E45" s="306"/>
      <c r="F45" s="229"/>
      <c r="G45" s="113" t="s">
        <v>346</v>
      </c>
      <c r="H45" s="113" t="s">
        <v>346</v>
      </c>
      <c r="I45" s="113" t="s">
        <v>346</v>
      </c>
      <c r="J45" s="113" t="s">
        <v>346</v>
      </c>
      <c r="K45" s="113" t="s">
        <v>346</v>
      </c>
      <c r="L45" s="113" t="s">
        <v>346</v>
      </c>
      <c r="M45" s="113" t="s">
        <v>346</v>
      </c>
      <c r="N45" s="113" t="s">
        <v>346</v>
      </c>
      <c r="O45" s="113" t="s">
        <v>346</v>
      </c>
      <c r="P45" s="113" t="s">
        <v>346</v>
      </c>
      <c r="Q45" s="113" t="s">
        <v>346</v>
      </c>
      <c r="R45" s="113" t="s">
        <v>346</v>
      </c>
      <c r="S45" s="113" t="s">
        <v>346</v>
      </c>
      <c r="T45" s="113" t="s">
        <v>346</v>
      </c>
      <c r="U45" s="113" t="s">
        <v>346</v>
      </c>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row>
    <row r="46" spans="1:53" ht="40.5" customHeight="1" x14ac:dyDescent="0.25">
      <c r="A46" s="168"/>
      <c r="B46" s="246" t="s">
        <v>361</v>
      </c>
      <c r="C46" s="246"/>
      <c r="D46" s="316" t="s">
        <v>362</v>
      </c>
      <c r="E46" s="316"/>
      <c r="F46" s="316"/>
      <c r="G46" s="316"/>
      <c r="H46" s="316"/>
      <c r="I46" s="316"/>
      <c r="J46" s="316"/>
      <c r="K46" s="316"/>
      <c r="L46" s="316"/>
      <c r="M46" s="316"/>
      <c r="N46" s="316"/>
      <c r="O46" s="316"/>
      <c r="P46" s="316"/>
      <c r="Q46" s="316"/>
      <c r="R46" s="316"/>
      <c r="S46" s="316"/>
      <c r="T46" s="316"/>
      <c r="U46" s="316"/>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BA46" s="120" t="str">
        <f>D46</f>
        <v>Due to low TRL level, there are significant differences on the cost development of SOEC. Cost development of electrolysis systems related to scaling effects and technological learning [3]. The study estimated the global electrolysers capacity of 6400 -14200 GW in 2050 [3]. Further investigations into cost structures and experience rates are still necessary to allow reasonable estimations of future investment costs [3].</v>
      </c>
    </row>
    <row r="47" spans="1:53" ht="21" customHeight="1" x14ac:dyDescent="0.25">
      <c r="A47" s="168"/>
      <c r="B47" s="307" t="s">
        <v>109</v>
      </c>
      <c r="C47" s="307"/>
      <c r="D47" s="307"/>
      <c r="E47" s="307"/>
      <c r="F47" s="307"/>
      <c r="G47" s="307"/>
      <c r="H47" s="307"/>
      <c r="I47" s="307"/>
      <c r="J47" s="307"/>
      <c r="K47" s="307"/>
      <c r="L47" s="307"/>
      <c r="M47" s="307"/>
      <c r="N47" s="307"/>
      <c r="O47" s="307"/>
      <c r="P47" s="307"/>
      <c r="Q47" s="307"/>
      <c r="R47" s="307"/>
      <c r="S47" s="307"/>
      <c r="T47" s="307"/>
      <c r="U47" s="307"/>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row>
    <row r="48" spans="1:53" ht="15.75" customHeight="1" x14ac:dyDescent="0.25">
      <c r="A48" s="168"/>
      <c r="B48" s="311" t="s">
        <v>363</v>
      </c>
      <c r="C48" s="312"/>
      <c r="D48" s="315" t="s">
        <v>364</v>
      </c>
      <c r="E48" s="315"/>
      <c r="F48" s="315" t="s">
        <v>344</v>
      </c>
      <c r="G48" s="267" t="s">
        <v>345</v>
      </c>
      <c r="H48" s="267"/>
      <c r="I48" s="267"/>
      <c r="J48" s="267"/>
      <c r="K48" s="267"/>
      <c r="L48" s="266">
        <v>2030</v>
      </c>
      <c r="M48" s="266"/>
      <c r="N48" s="266"/>
      <c r="O48" s="266"/>
      <c r="P48" s="266"/>
      <c r="Q48" s="267">
        <v>2050</v>
      </c>
      <c r="R48" s="267"/>
      <c r="S48" s="267"/>
      <c r="T48" s="267"/>
      <c r="U48" s="267"/>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row>
    <row r="49" spans="1:53" x14ac:dyDescent="0.25">
      <c r="A49" s="168"/>
      <c r="B49" s="313"/>
      <c r="C49" s="314"/>
      <c r="D49" s="315"/>
      <c r="E49" s="315"/>
      <c r="F49" s="315"/>
      <c r="G49" s="193" t="s">
        <v>334</v>
      </c>
      <c r="H49" s="193" t="s">
        <v>335</v>
      </c>
      <c r="I49" s="193" t="s">
        <v>336</v>
      </c>
      <c r="J49" s="193" t="s">
        <v>337</v>
      </c>
      <c r="K49" s="193" t="s">
        <v>338</v>
      </c>
      <c r="L49" s="194" t="s">
        <v>334</v>
      </c>
      <c r="M49" s="194" t="s">
        <v>335</v>
      </c>
      <c r="N49" s="194" t="s">
        <v>336</v>
      </c>
      <c r="O49" s="194" t="s">
        <v>337</v>
      </c>
      <c r="P49" s="194" t="s">
        <v>338</v>
      </c>
      <c r="Q49" s="193" t="s">
        <v>334</v>
      </c>
      <c r="R49" s="193" t="s">
        <v>335</v>
      </c>
      <c r="S49" s="193" t="s">
        <v>336</v>
      </c>
      <c r="T49" s="193" t="s">
        <v>337</v>
      </c>
      <c r="U49" s="193" t="s">
        <v>338</v>
      </c>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row>
    <row r="50" spans="1:53" ht="15.75" customHeight="1" x14ac:dyDescent="0.25">
      <c r="A50" s="168"/>
      <c r="B50" s="317" t="s">
        <v>365</v>
      </c>
      <c r="C50" s="318"/>
      <c r="D50" s="323" t="s">
        <v>283</v>
      </c>
      <c r="E50" s="323"/>
      <c r="F50" s="324" t="s">
        <v>197</v>
      </c>
      <c r="G50" s="103">
        <v>1.07</v>
      </c>
      <c r="H50" s="112">
        <v>1.1000000000000001</v>
      </c>
      <c r="I50" s="112">
        <v>1.07</v>
      </c>
      <c r="J50" s="112">
        <v>1.05</v>
      </c>
      <c r="K50" s="112"/>
      <c r="L50" s="103">
        <v>1.03</v>
      </c>
      <c r="M50" s="112">
        <v>1.05</v>
      </c>
      <c r="N50" s="112">
        <v>1.03</v>
      </c>
      <c r="O50" s="112">
        <v>1.02</v>
      </c>
      <c r="P50" s="112"/>
      <c r="Q50" s="103">
        <v>1.03</v>
      </c>
      <c r="R50" s="112">
        <v>1.05</v>
      </c>
      <c r="S50" s="112">
        <v>1.03</v>
      </c>
      <c r="T50" s="112">
        <v>1.02</v>
      </c>
      <c r="U50" s="112"/>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row>
    <row r="51" spans="1:53" x14ac:dyDescent="0.25">
      <c r="A51" s="168"/>
      <c r="B51" s="319"/>
      <c r="C51" s="320"/>
      <c r="D51" s="323"/>
      <c r="E51" s="323"/>
      <c r="F51" s="324"/>
      <c r="G51" s="114" t="s">
        <v>342</v>
      </c>
      <c r="H51" s="113" t="s">
        <v>342</v>
      </c>
      <c r="I51" s="113" t="s">
        <v>342</v>
      </c>
      <c r="J51" s="113" t="s">
        <v>342</v>
      </c>
      <c r="K51" s="113" t="s">
        <v>346</v>
      </c>
      <c r="L51" s="114" t="s">
        <v>342</v>
      </c>
      <c r="M51" s="113" t="s">
        <v>342</v>
      </c>
      <c r="N51" s="113" t="s">
        <v>342</v>
      </c>
      <c r="O51" s="113" t="s">
        <v>342</v>
      </c>
      <c r="P51" s="113" t="s">
        <v>346</v>
      </c>
      <c r="Q51" s="114" t="s">
        <v>342</v>
      </c>
      <c r="R51" s="113" t="s">
        <v>342</v>
      </c>
      <c r="S51" s="113" t="s">
        <v>342</v>
      </c>
      <c r="T51" s="113" t="s">
        <v>342</v>
      </c>
      <c r="U51" s="113" t="s">
        <v>346</v>
      </c>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row>
    <row r="52" spans="1:53" ht="15" customHeight="1" x14ac:dyDescent="0.25">
      <c r="A52" s="168"/>
      <c r="B52" s="319"/>
      <c r="C52" s="320"/>
      <c r="D52" s="325" t="s">
        <v>228</v>
      </c>
      <c r="E52" s="326"/>
      <c r="F52" s="324" t="s">
        <v>197</v>
      </c>
      <c r="G52" s="103">
        <v>-1</v>
      </c>
      <c r="H52" s="112"/>
      <c r="I52" s="112"/>
      <c r="J52" s="112"/>
      <c r="K52" s="112"/>
      <c r="L52" s="103">
        <v>-1</v>
      </c>
      <c r="M52" s="112"/>
      <c r="N52" s="112"/>
      <c r="O52" s="112"/>
      <c r="P52" s="112"/>
      <c r="Q52" s="103">
        <v>-1</v>
      </c>
      <c r="R52" s="112"/>
      <c r="S52" s="112"/>
      <c r="T52" s="112"/>
      <c r="U52" s="112"/>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row>
    <row r="53" spans="1:53" x14ac:dyDescent="0.25">
      <c r="A53" s="168"/>
      <c r="B53" s="319"/>
      <c r="C53" s="320"/>
      <c r="D53" s="327"/>
      <c r="E53" s="328"/>
      <c r="F53" s="324"/>
      <c r="G53" s="113" t="s">
        <v>346</v>
      </c>
      <c r="H53" s="113" t="s">
        <v>346</v>
      </c>
      <c r="I53" s="113" t="s">
        <v>346</v>
      </c>
      <c r="J53" s="113" t="s">
        <v>346</v>
      </c>
      <c r="K53" s="113" t="s">
        <v>346</v>
      </c>
      <c r="L53" s="113" t="s">
        <v>346</v>
      </c>
      <c r="M53" s="113" t="s">
        <v>346</v>
      </c>
      <c r="N53" s="113" t="s">
        <v>346</v>
      </c>
      <c r="O53" s="113" t="s">
        <v>346</v>
      </c>
      <c r="P53" s="113" t="s">
        <v>346</v>
      </c>
      <c r="Q53" s="113" t="s">
        <v>346</v>
      </c>
      <c r="R53" s="113" t="s">
        <v>346</v>
      </c>
      <c r="S53" s="113" t="s">
        <v>346</v>
      </c>
      <c r="T53" s="113" t="s">
        <v>346</v>
      </c>
      <c r="U53" s="113" t="s">
        <v>346</v>
      </c>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row>
    <row r="54" spans="1:53" x14ac:dyDescent="0.25">
      <c r="A54" s="168"/>
      <c r="B54" s="319"/>
      <c r="C54" s="320"/>
      <c r="D54" s="323" t="s">
        <v>191</v>
      </c>
      <c r="E54" s="323"/>
      <c r="F54" s="324"/>
      <c r="G54" s="103"/>
      <c r="H54" s="112"/>
      <c r="I54" s="112"/>
      <c r="J54" s="112"/>
      <c r="K54" s="112"/>
      <c r="L54" s="103"/>
      <c r="M54" s="112"/>
      <c r="N54" s="112"/>
      <c r="O54" s="112"/>
      <c r="P54" s="112"/>
      <c r="Q54" s="103"/>
      <c r="R54" s="112"/>
      <c r="S54" s="112"/>
      <c r="T54" s="112"/>
      <c r="U54" s="112"/>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row>
    <row r="55" spans="1:53" x14ac:dyDescent="0.25">
      <c r="A55" s="168"/>
      <c r="B55" s="319"/>
      <c r="C55" s="320"/>
      <c r="D55" s="323"/>
      <c r="E55" s="323"/>
      <c r="F55" s="324"/>
      <c r="G55" s="113" t="s">
        <v>346</v>
      </c>
      <c r="H55" s="113" t="s">
        <v>346</v>
      </c>
      <c r="I55" s="113" t="s">
        <v>346</v>
      </c>
      <c r="J55" s="113" t="s">
        <v>346</v>
      </c>
      <c r="K55" s="113" t="s">
        <v>346</v>
      </c>
      <c r="L55" s="113" t="s">
        <v>346</v>
      </c>
      <c r="M55" s="113" t="s">
        <v>346</v>
      </c>
      <c r="N55" s="113" t="s">
        <v>346</v>
      </c>
      <c r="O55" s="113" t="s">
        <v>346</v>
      </c>
      <c r="P55" s="113" t="s">
        <v>346</v>
      </c>
      <c r="Q55" s="113" t="s">
        <v>346</v>
      </c>
      <c r="R55" s="113" t="s">
        <v>346</v>
      </c>
      <c r="S55" s="113" t="s">
        <v>346</v>
      </c>
      <c r="T55" s="113" t="s">
        <v>346</v>
      </c>
      <c r="U55" s="113" t="s">
        <v>346</v>
      </c>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row>
    <row r="56" spans="1:53" x14ac:dyDescent="0.25">
      <c r="A56" s="168"/>
      <c r="B56" s="319"/>
      <c r="C56" s="320"/>
      <c r="D56" s="323" t="s">
        <v>191</v>
      </c>
      <c r="E56" s="323"/>
      <c r="F56" s="324"/>
      <c r="G56" s="103"/>
      <c r="H56" s="112"/>
      <c r="I56" s="112"/>
      <c r="J56" s="112"/>
      <c r="K56" s="112"/>
      <c r="L56" s="103"/>
      <c r="M56" s="112"/>
      <c r="N56" s="112"/>
      <c r="O56" s="112"/>
      <c r="P56" s="112"/>
      <c r="Q56" s="103"/>
      <c r="R56" s="112"/>
      <c r="S56" s="112"/>
      <c r="T56" s="112"/>
      <c r="U56" s="112"/>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row>
    <row r="57" spans="1:53" x14ac:dyDescent="0.25">
      <c r="A57" s="168"/>
      <c r="B57" s="321"/>
      <c r="C57" s="322"/>
      <c r="D57" s="323"/>
      <c r="E57" s="323"/>
      <c r="F57" s="324"/>
      <c r="G57" s="113" t="s">
        <v>346</v>
      </c>
      <c r="H57" s="113" t="s">
        <v>346</v>
      </c>
      <c r="I57" s="113" t="s">
        <v>346</v>
      </c>
      <c r="J57" s="113" t="s">
        <v>346</v>
      </c>
      <c r="K57" s="113" t="s">
        <v>346</v>
      </c>
      <c r="L57" s="113" t="s">
        <v>346</v>
      </c>
      <c r="M57" s="113" t="s">
        <v>346</v>
      </c>
      <c r="N57" s="113" t="s">
        <v>346</v>
      </c>
      <c r="O57" s="113" t="s">
        <v>346</v>
      </c>
      <c r="P57" s="113" t="s">
        <v>346</v>
      </c>
      <c r="Q57" s="113" t="s">
        <v>346</v>
      </c>
      <c r="R57" s="113" t="s">
        <v>346</v>
      </c>
      <c r="S57" s="113" t="s">
        <v>346</v>
      </c>
      <c r="T57" s="113" t="s">
        <v>346</v>
      </c>
      <c r="U57" s="113" t="s">
        <v>346</v>
      </c>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row>
    <row r="58" spans="1:53" ht="40.5" customHeight="1" x14ac:dyDescent="0.25">
      <c r="A58" s="168"/>
      <c r="B58" s="250" t="s">
        <v>366</v>
      </c>
      <c r="C58" s="250"/>
      <c r="D58" s="316" t="s">
        <v>367</v>
      </c>
      <c r="E58" s="316"/>
      <c r="F58" s="316"/>
      <c r="G58" s="316"/>
      <c r="H58" s="316"/>
      <c r="I58" s="316"/>
      <c r="J58" s="316"/>
      <c r="K58" s="316"/>
      <c r="L58" s="316"/>
      <c r="M58" s="316"/>
      <c r="N58" s="316"/>
      <c r="O58" s="316"/>
      <c r="P58" s="316"/>
      <c r="Q58" s="316"/>
      <c r="R58" s="316"/>
      <c r="S58" s="316"/>
      <c r="T58" s="316"/>
      <c r="U58" s="316"/>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BA58" s="120" t="str">
        <f>D58</f>
        <v xml:space="preserve">SOEC already offers impressively higher efficiency level (93%, higher heating value) than other electrolyzers [3]. The electrical efficiencies could be increased upto 97 % by integrating derived heat and thermal coupling to exothermal processes such as chemical methanation [3]. As the temperature increases, lower electrical input is required increasing the electrical efficiency. To be specific, the electrical input required at 800°C  is 25 % lower than at 100°C [5].  </v>
      </c>
    </row>
    <row r="59" spans="1:53" ht="21" customHeight="1" x14ac:dyDescent="0.25">
      <c r="A59" s="168"/>
      <c r="B59" s="330" t="s">
        <v>368</v>
      </c>
      <c r="C59" s="331"/>
      <c r="D59" s="331"/>
      <c r="E59" s="331"/>
      <c r="F59" s="331"/>
      <c r="G59" s="331"/>
      <c r="H59" s="331"/>
      <c r="I59" s="331"/>
      <c r="J59" s="331"/>
      <c r="K59" s="331"/>
      <c r="L59" s="331"/>
      <c r="M59" s="331"/>
      <c r="N59" s="331"/>
      <c r="O59" s="331"/>
      <c r="P59" s="331"/>
      <c r="Q59" s="331"/>
      <c r="R59" s="331"/>
      <c r="S59" s="331"/>
      <c r="T59" s="331"/>
      <c r="U59" s="331"/>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row>
    <row r="60" spans="1:53" ht="16.5" customHeight="1" x14ac:dyDescent="0.25">
      <c r="A60" s="168"/>
      <c r="B60" s="317" t="s">
        <v>369</v>
      </c>
      <c r="C60" s="318"/>
      <c r="D60" s="332" t="s">
        <v>370</v>
      </c>
      <c r="E60" s="333"/>
      <c r="F60" s="336" t="s">
        <v>344</v>
      </c>
      <c r="G60" s="267" t="s">
        <v>345</v>
      </c>
      <c r="H60" s="267"/>
      <c r="I60" s="267"/>
      <c r="J60" s="267"/>
      <c r="K60" s="267"/>
      <c r="L60" s="266">
        <v>2030</v>
      </c>
      <c r="M60" s="266"/>
      <c r="N60" s="266"/>
      <c r="O60" s="266"/>
      <c r="P60" s="266"/>
      <c r="Q60" s="267">
        <v>2050</v>
      </c>
      <c r="R60" s="267"/>
      <c r="S60" s="267"/>
      <c r="T60" s="267"/>
      <c r="U60" s="267"/>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row>
    <row r="61" spans="1:53" x14ac:dyDescent="0.25">
      <c r="A61" s="168"/>
      <c r="B61" s="319"/>
      <c r="C61" s="320"/>
      <c r="D61" s="334"/>
      <c r="E61" s="335"/>
      <c r="F61" s="337"/>
      <c r="G61" s="193" t="s">
        <v>334</v>
      </c>
      <c r="H61" s="193" t="s">
        <v>335</v>
      </c>
      <c r="I61" s="193" t="s">
        <v>336</v>
      </c>
      <c r="J61" s="193" t="s">
        <v>337</v>
      </c>
      <c r="K61" s="193" t="s">
        <v>338</v>
      </c>
      <c r="L61" s="194" t="s">
        <v>334</v>
      </c>
      <c r="M61" s="194" t="s">
        <v>335</v>
      </c>
      <c r="N61" s="194" t="s">
        <v>336</v>
      </c>
      <c r="O61" s="194" t="s">
        <v>337</v>
      </c>
      <c r="P61" s="194" t="s">
        <v>338</v>
      </c>
      <c r="Q61" s="193" t="s">
        <v>334</v>
      </c>
      <c r="R61" s="193" t="s">
        <v>335</v>
      </c>
      <c r="S61" s="193" t="s">
        <v>336</v>
      </c>
      <c r="T61" s="193" t="s">
        <v>337</v>
      </c>
      <c r="U61" s="193" t="s">
        <v>338</v>
      </c>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row>
    <row r="62" spans="1:53" ht="15.75" customHeight="1" x14ac:dyDescent="0.25">
      <c r="A62" s="168"/>
      <c r="B62" s="319"/>
      <c r="C62" s="320"/>
      <c r="D62" s="323"/>
      <c r="E62" s="323"/>
      <c r="F62" s="329" t="s">
        <v>350</v>
      </c>
      <c r="G62" s="103"/>
      <c r="H62" s="112"/>
      <c r="I62" s="112"/>
      <c r="J62" s="112"/>
      <c r="K62" s="112"/>
      <c r="L62" s="103"/>
      <c r="M62" s="112"/>
      <c r="N62" s="112"/>
      <c r="O62" s="112"/>
      <c r="P62" s="112"/>
      <c r="Q62" s="103"/>
      <c r="R62" s="112"/>
      <c r="S62" s="112"/>
      <c r="T62" s="112"/>
      <c r="U62" s="112"/>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row>
    <row r="63" spans="1:53" x14ac:dyDescent="0.25">
      <c r="A63" s="168"/>
      <c r="B63" s="319"/>
      <c r="C63" s="320"/>
      <c r="D63" s="323"/>
      <c r="E63" s="323"/>
      <c r="F63" s="329"/>
      <c r="G63" s="114" t="s">
        <v>346</v>
      </c>
      <c r="H63" s="113" t="s">
        <v>346</v>
      </c>
      <c r="I63" s="113" t="s">
        <v>346</v>
      </c>
      <c r="J63" s="113" t="s">
        <v>346</v>
      </c>
      <c r="K63" s="113" t="s">
        <v>346</v>
      </c>
      <c r="L63" s="114" t="s">
        <v>346</v>
      </c>
      <c r="M63" s="113" t="s">
        <v>346</v>
      </c>
      <c r="N63" s="113" t="s">
        <v>346</v>
      </c>
      <c r="O63" s="113" t="s">
        <v>346</v>
      </c>
      <c r="P63" s="113" t="s">
        <v>346</v>
      </c>
      <c r="Q63" s="114" t="s">
        <v>346</v>
      </c>
      <c r="R63" s="113" t="s">
        <v>346</v>
      </c>
      <c r="S63" s="113" t="s">
        <v>346</v>
      </c>
      <c r="T63" s="113" t="s">
        <v>346</v>
      </c>
      <c r="U63" s="113" t="s">
        <v>346</v>
      </c>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row>
    <row r="64" spans="1:53" x14ac:dyDescent="0.25">
      <c r="A64" s="168"/>
      <c r="B64" s="319"/>
      <c r="C64" s="320"/>
      <c r="D64" s="323" t="s">
        <v>350</v>
      </c>
      <c r="E64" s="323"/>
      <c r="F64" s="329" t="s">
        <v>350</v>
      </c>
      <c r="G64" s="103"/>
      <c r="H64" s="112"/>
      <c r="I64" s="112"/>
      <c r="J64" s="112"/>
      <c r="K64" s="112"/>
      <c r="L64" s="103"/>
      <c r="M64" s="112"/>
      <c r="N64" s="112"/>
      <c r="O64" s="112"/>
      <c r="P64" s="112"/>
      <c r="Q64" s="103"/>
      <c r="R64" s="112"/>
      <c r="S64" s="112"/>
      <c r="T64" s="112"/>
      <c r="U64" s="112"/>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row>
    <row r="65" spans="1:53" x14ac:dyDescent="0.25">
      <c r="A65" s="168"/>
      <c r="B65" s="321"/>
      <c r="C65" s="322"/>
      <c r="D65" s="323"/>
      <c r="E65" s="323"/>
      <c r="F65" s="329"/>
      <c r="G65" s="113" t="s">
        <v>346</v>
      </c>
      <c r="H65" s="113" t="s">
        <v>346</v>
      </c>
      <c r="I65" s="113" t="s">
        <v>346</v>
      </c>
      <c r="J65" s="113" t="s">
        <v>346</v>
      </c>
      <c r="K65" s="113" t="s">
        <v>346</v>
      </c>
      <c r="L65" s="113" t="s">
        <v>346</v>
      </c>
      <c r="M65" s="113" t="s">
        <v>346</v>
      </c>
      <c r="N65" s="113" t="s">
        <v>346</v>
      </c>
      <c r="O65" s="113" t="s">
        <v>346</v>
      </c>
      <c r="P65" s="113" t="s">
        <v>346</v>
      </c>
      <c r="Q65" s="113" t="s">
        <v>346</v>
      </c>
      <c r="R65" s="113" t="s">
        <v>346</v>
      </c>
      <c r="S65" s="113" t="s">
        <v>346</v>
      </c>
      <c r="T65" s="113" t="s">
        <v>346</v>
      </c>
      <c r="U65" s="113" t="s">
        <v>346</v>
      </c>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row>
    <row r="66" spans="1:53" ht="40.5" customHeight="1" x14ac:dyDescent="0.25">
      <c r="A66" s="168"/>
      <c r="B66" s="250" t="s">
        <v>371</v>
      </c>
      <c r="C66" s="250"/>
      <c r="D66" s="316" t="s">
        <v>372</v>
      </c>
      <c r="E66" s="316"/>
      <c r="F66" s="316"/>
      <c r="G66" s="316"/>
      <c r="H66" s="316"/>
      <c r="I66" s="316"/>
      <c r="J66" s="316"/>
      <c r="K66" s="316"/>
      <c r="L66" s="316"/>
      <c r="M66" s="316"/>
      <c r="N66" s="316"/>
      <c r="O66" s="316"/>
      <c r="P66" s="316"/>
      <c r="Q66" s="316"/>
      <c r="R66" s="316"/>
      <c r="S66" s="316"/>
      <c r="T66" s="316"/>
      <c r="U66" s="316"/>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BA66" s="120" t="str">
        <f>D66</f>
        <v>Explain here</v>
      </c>
    </row>
    <row r="67" spans="1:53" ht="21" customHeight="1" x14ac:dyDescent="0.25">
      <c r="A67" s="168"/>
      <c r="B67" s="307" t="s">
        <v>373</v>
      </c>
      <c r="C67" s="307"/>
      <c r="D67" s="307"/>
      <c r="E67" s="307"/>
      <c r="F67" s="307"/>
      <c r="G67" s="307"/>
      <c r="H67" s="307"/>
      <c r="I67" s="307"/>
      <c r="J67" s="307"/>
      <c r="K67" s="307"/>
      <c r="L67" s="307"/>
      <c r="M67" s="307"/>
      <c r="N67" s="307"/>
      <c r="O67" s="307"/>
      <c r="P67" s="307"/>
      <c r="Q67" s="307"/>
      <c r="R67" s="307"/>
      <c r="S67" s="307"/>
      <c r="T67" s="307"/>
      <c r="U67" s="307"/>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row>
    <row r="68" spans="1:53" ht="16.5" customHeight="1" x14ac:dyDescent="0.25">
      <c r="A68" s="168"/>
      <c r="B68" s="348" t="s">
        <v>121</v>
      </c>
      <c r="C68" s="348"/>
      <c r="D68" s="315" t="s">
        <v>374</v>
      </c>
      <c r="E68" s="315"/>
      <c r="F68" s="315" t="s">
        <v>344</v>
      </c>
      <c r="G68" s="267" t="s">
        <v>345</v>
      </c>
      <c r="H68" s="267"/>
      <c r="I68" s="267"/>
      <c r="J68" s="267"/>
      <c r="K68" s="267"/>
      <c r="L68" s="266">
        <v>2030</v>
      </c>
      <c r="M68" s="266"/>
      <c r="N68" s="266"/>
      <c r="O68" s="266"/>
      <c r="P68" s="266"/>
      <c r="Q68" s="267">
        <v>2050</v>
      </c>
      <c r="R68" s="267"/>
      <c r="S68" s="267"/>
      <c r="T68" s="267"/>
      <c r="U68" s="267"/>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row>
    <row r="69" spans="1:53" ht="15.75" customHeight="1" x14ac:dyDescent="0.25">
      <c r="A69" s="168"/>
      <c r="B69" s="348"/>
      <c r="C69" s="348"/>
      <c r="D69" s="315"/>
      <c r="E69" s="315"/>
      <c r="F69" s="315"/>
      <c r="G69" s="193" t="s">
        <v>334</v>
      </c>
      <c r="H69" s="193" t="s">
        <v>335</v>
      </c>
      <c r="I69" s="193" t="s">
        <v>336</v>
      </c>
      <c r="J69" s="193" t="s">
        <v>337</v>
      </c>
      <c r="K69" s="193" t="s">
        <v>338</v>
      </c>
      <c r="L69" s="194" t="s">
        <v>334</v>
      </c>
      <c r="M69" s="194" t="s">
        <v>335</v>
      </c>
      <c r="N69" s="194" t="s">
        <v>336</v>
      </c>
      <c r="O69" s="194" t="s">
        <v>337</v>
      </c>
      <c r="P69" s="194" t="s">
        <v>338</v>
      </c>
      <c r="Q69" s="193" t="s">
        <v>334</v>
      </c>
      <c r="R69" s="193" t="s">
        <v>335</v>
      </c>
      <c r="S69" s="193" t="s">
        <v>336</v>
      </c>
      <c r="T69" s="193" t="s">
        <v>337</v>
      </c>
      <c r="U69" s="193" t="s">
        <v>338</v>
      </c>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row>
    <row r="70" spans="1:53" ht="15.75" customHeight="1" x14ac:dyDescent="0.25">
      <c r="A70" s="168"/>
      <c r="B70" s="348"/>
      <c r="C70" s="348"/>
      <c r="D70" s="323"/>
      <c r="E70" s="323"/>
      <c r="F70" s="329" t="s">
        <v>191</v>
      </c>
      <c r="G70" s="103"/>
      <c r="H70" s="112"/>
      <c r="I70" s="112"/>
      <c r="J70" s="112"/>
      <c r="K70" s="112"/>
      <c r="L70" s="103"/>
      <c r="M70" s="112"/>
      <c r="N70" s="112"/>
      <c r="O70" s="112"/>
      <c r="P70" s="112"/>
      <c r="Q70" s="103"/>
      <c r="R70" s="112"/>
      <c r="S70" s="112"/>
      <c r="T70" s="112"/>
      <c r="U70" s="112"/>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row>
    <row r="71" spans="1:53" ht="15.75" customHeight="1" x14ac:dyDescent="0.25">
      <c r="A71" s="168"/>
      <c r="B71" s="348"/>
      <c r="C71" s="348"/>
      <c r="D71" s="323"/>
      <c r="E71" s="323"/>
      <c r="F71" s="329"/>
      <c r="G71" s="114" t="s">
        <v>346</v>
      </c>
      <c r="H71" s="113"/>
      <c r="I71" s="113" t="s">
        <v>346</v>
      </c>
      <c r="J71" s="113" t="s">
        <v>346</v>
      </c>
      <c r="K71" s="113" t="s">
        <v>346</v>
      </c>
      <c r="L71" s="114" t="s">
        <v>346</v>
      </c>
      <c r="M71" s="113" t="s">
        <v>346</v>
      </c>
      <c r="N71" s="113" t="s">
        <v>346</v>
      </c>
      <c r="O71" s="113" t="s">
        <v>346</v>
      </c>
      <c r="P71" s="113" t="s">
        <v>346</v>
      </c>
      <c r="Q71" s="114" t="s">
        <v>346</v>
      </c>
      <c r="R71" s="113" t="s">
        <v>346</v>
      </c>
      <c r="S71" s="113" t="s">
        <v>346</v>
      </c>
      <c r="T71" s="113" t="s">
        <v>346</v>
      </c>
      <c r="U71" s="113" t="s">
        <v>346</v>
      </c>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row>
    <row r="72" spans="1:53" ht="15.75" customHeight="1" x14ac:dyDescent="0.25">
      <c r="A72" s="168"/>
      <c r="B72" s="348"/>
      <c r="C72" s="348"/>
      <c r="D72" s="323" t="s">
        <v>191</v>
      </c>
      <c r="E72" s="323"/>
      <c r="F72" s="329" t="s">
        <v>191</v>
      </c>
      <c r="G72" s="103"/>
      <c r="H72" s="112"/>
      <c r="I72" s="112"/>
      <c r="J72" s="112"/>
      <c r="K72" s="112"/>
      <c r="L72" s="103"/>
      <c r="M72" s="112"/>
      <c r="N72" s="112"/>
      <c r="O72" s="112"/>
      <c r="P72" s="112"/>
      <c r="Q72" s="103"/>
      <c r="R72" s="112"/>
      <c r="S72" s="112"/>
      <c r="T72" s="112"/>
      <c r="U72" s="112"/>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row>
    <row r="73" spans="1:53" ht="15.75" customHeight="1" x14ac:dyDescent="0.25">
      <c r="A73" s="168"/>
      <c r="B73" s="348"/>
      <c r="C73" s="348"/>
      <c r="D73" s="323"/>
      <c r="E73" s="323"/>
      <c r="F73" s="329"/>
      <c r="G73" s="113" t="s">
        <v>346</v>
      </c>
      <c r="H73" s="113" t="s">
        <v>346</v>
      </c>
      <c r="I73" s="113" t="s">
        <v>346</v>
      </c>
      <c r="J73" s="113" t="s">
        <v>346</v>
      </c>
      <c r="K73" s="113" t="s">
        <v>346</v>
      </c>
      <c r="L73" s="113" t="s">
        <v>346</v>
      </c>
      <c r="M73" s="113" t="s">
        <v>346</v>
      </c>
      <c r="N73" s="113" t="s">
        <v>346</v>
      </c>
      <c r="O73" s="113" t="s">
        <v>346</v>
      </c>
      <c r="P73" s="113" t="s">
        <v>346</v>
      </c>
      <c r="Q73" s="113" t="s">
        <v>346</v>
      </c>
      <c r="R73" s="113" t="s">
        <v>346</v>
      </c>
      <c r="S73" s="113" t="s">
        <v>346</v>
      </c>
      <c r="T73" s="113" t="s">
        <v>346</v>
      </c>
      <c r="U73" s="113" t="s">
        <v>346</v>
      </c>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row>
    <row r="74" spans="1:53" ht="15.75" customHeight="1" x14ac:dyDescent="0.25">
      <c r="A74" s="168"/>
      <c r="B74" s="348"/>
      <c r="C74" s="348"/>
      <c r="D74" s="323" t="s">
        <v>191</v>
      </c>
      <c r="E74" s="323"/>
      <c r="F74" s="329" t="s">
        <v>191</v>
      </c>
      <c r="G74" s="103"/>
      <c r="H74" s="112"/>
      <c r="I74" s="112"/>
      <c r="J74" s="112"/>
      <c r="K74" s="112"/>
      <c r="L74" s="103"/>
      <c r="M74" s="112"/>
      <c r="N74" s="112"/>
      <c r="O74" s="112"/>
      <c r="P74" s="112"/>
      <c r="Q74" s="103"/>
      <c r="R74" s="112"/>
      <c r="S74" s="112"/>
      <c r="T74" s="112"/>
      <c r="U74" s="112"/>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row>
    <row r="75" spans="1:53" ht="15.75" customHeight="1" x14ac:dyDescent="0.25">
      <c r="A75" s="168"/>
      <c r="B75" s="348"/>
      <c r="C75" s="348"/>
      <c r="D75" s="323"/>
      <c r="E75" s="323"/>
      <c r="F75" s="329"/>
      <c r="G75" s="113" t="s">
        <v>346</v>
      </c>
      <c r="H75" s="113" t="s">
        <v>346</v>
      </c>
      <c r="I75" s="113" t="s">
        <v>346</v>
      </c>
      <c r="J75" s="113" t="s">
        <v>346</v>
      </c>
      <c r="K75" s="113" t="s">
        <v>346</v>
      </c>
      <c r="L75" s="113" t="s">
        <v>346</v>
      </c>
      <c r="M75" s="113" t="s">
        <v>346</v>
      </c>
      <c r="N75" s="113" t="s">
        <v>346</v>
      </c>
      <c r="O75" s="113" t="s">
        <v>346</v>
      </c>
      <c r="P75" s="113" t="s">
        <v>346</v>
      </c>
      <c r="Q75" s="113" t="s">
        <v>346</v>
      </c>
      <c r="R75" s="113" t="s">
        <v>346</v>
      </c>
      <c r="S75" s="113" t="s">
        <v>346</v>
      </c>
      <c r="T75" s="113" t="s">
        <v>346</v>
      </c>
      <c r="U75" s="113" t="s">
        <v>346</v>
      </c>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row>
    <row r="76" spans="1:53" ht="15.75" customHeight="1" x14ac:dyDescent="0.25">
      <c r="A76" s="168"/>
      <c r="B76" s="348"/>
      <c r="C76" s="348"/>
      <c r="D76" s="323" t="s">
        <v>191</v>
      </c>
      <c r="E76" s="323"/>
      <c r="F76" s="329" t="s">
        <v>191</v>
      </c>
      <c r="G76" s="103"/>
      <c r="H76" s="112"/>
      <c r="I76" s="112"/>
      <c r="J76" s="112"/>
      <c r="K76" s="112"/>
      <c r="L76" s="103"/>
      <c r="M76" s="112"/>
      <c r="N76" s="112"/>
      <c r="O76" s="112"/>
      <c r="P76" s="112"/>
      <c r="Q76" s="103"/>
      <c r="R76" s="112"/>
      <c r="S76" s="112"/>
      <c r="T76" s="112"/>
      <c r="U76" s="112"/>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row>
    <row r="77" spans="1:53" ht="16.5" customHeight="1" x14ac:dyDescent="0.25">
      <c r="A77" s="168"/>
      <c r="B77" s="348"/>
      <c r="C77" s="348"/>
      <c r="D77" s="323"/>
      <c r="E77" s="323"/>
      <c r="F77" s="329"/>
      <c r="G77" s="113" t="s">
        <v>346</v>
      </c>
      <c r="H77" s="113" t="s">
        <v>346</v>
      </c>
      <c r="I77" s="113" t="s">
        <v>346</v>
      </c>
      <c r="J77" s="113" t="s">
        <v>346</v>
      </c>
      <c r="K77" s="113" t="s">
        <v>346</v>
      </c>
      <c r="L77" s="113" t="s">
        <v>346</v>
      </c>
      <c r="M77" s="113" t="s">
        <v>346</v>
      </c>
      <c r="N77" s="113" t="s">
        <v>346</v>
      </c>
      <c r="O77" s="113" t="s">
        <v>346</v>
      </c>
      <c r="P77" s="113" t="s">
        <v>346</v>
      </c>
      <c r="Q77" s="113" t="s">
        <v>346</v>
      </c>
      <c r="R77" s="113" t="s">
        <v>346</v>
      </c>
      <c r="S77" s="113" t="s">
        <v>346</v>
      </c>
      <c r="T77" s="113" t="s">
        <v>346</v>
      </c>
      <c r="U77" s="113" t="s">
        <v>346</v>
      </c>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row>
    <row r="78" spans="1:53" ht="40.5" customHeight="1" x14ac:dyDescent="0.25">
      <c r="A78" s="168"/>
      <c r="B78" s="250" t="s">
        <v>375</v>
      </c>
      <c r="C78" s="250"/>
      <c r="D78" s="347"/>
      <c r="E78" s="248"/>
      <c r="F78" s="248"/>
      <c r="G78" s="248"/>
      <c r="H78" s="248"/>
      <c r="I78" s="248"/>
      <c r="J78" s="248"/>
      <c r="K78" s="248"/>
      <c r="L78" s="248"/>
      <c r="M78" s="248"/>
      <c r="N78" s="248"/>
      <c r="O78" s="248"/>
      <c r="P78" s="248"/>
      <c r="Q78" s="248"/>
      <c r="R78" s="248"/>
      <c r="S78" s="248"/>
      <c r="T78" s="248"/>
      <c r="U78" s="249"/>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BA78" s="120">
        <f>D78</f>
        <v>0</v>
      </c>
    </row>
    <row r="79" spans="1:53" ht="21" customHeight="1" x14ac:dyDescent="0.25">
      <c r="A79" s="168"/>
      <c r="B79" s="338" t="s">
        <v>376</v>
      </c>
      <c r="C79" s="339"/>
      <c r="D79" s="339"/>
      <c r="E79" s="339"/>
      <c r="F79" s="339"/>
      <c r="G79" s="339"/>
      <c r="H79" s="339"/>
      <c r="I79" s="339"/>
      <c r="J79" s="339"/>
      <c r="K79" s="339"/>
      <c r="L79" s="339"/>
      <c r="M79" s="339"/>
      <c r="N79" s="339"/>
      <c r="O79" s="339"/>
      <c r="P79" s="339"/>
      <c r="Q79" s="339"/>
      <c r="R79" s="339"/>
      <c r="S79" s="339"/>
      <c r="T79" s="339"/>
      <c r="U79" s="34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row>
    <row r="80" spans="1:53" ht="15.75" customHeight="1" x14ac:dyDescent="0.25">
      <c r="A80" s="168"/>
      <c r="B80" s="311" t="s">
        <v>377</v>
      </c>
      <c r="C80" s="312"/>
      <c r="D80" s="341" t="s">
        <v>344</v>
      </c>
      <c r="E80" s="342"/>
      <c r="F80" s="343"/>
      <c r="G80" s="267" t="s">
        <v>345</v>
      </c>
      <c r="H80" s="267"/>
      <c r="I80" s="267"/>
      <c r="J80" s="267"/>
      <c r="K80" s="267"/>
      <c r="L80" s="266">
        <v>2030</v>
      </c>
      <c r="M80" s="266"/>
      <c r="N80" s="266"/>
      <c r="O80" s="266"/>
      <c r="P80" s="266"/>
      <c r="Q80" s="267">
        <v>2050</v>
      </c>
      <c r="R80" s="267"/>
      <c r="S80" s="267"/>
      <c r="T80" s="267"/>
      <c r="U80" s="267"/>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row>
    <row r="81" spans="1:53" x14ac:dyDescent="0.25">
      <c r="A81" s="168"/>
      <c r="B81" s="313"/>
      <c r="C81" s="314"/>
      <c r="D81" s="344"/>
      <c r="E81" s="345"/>
      <c r="F81" s="346"/>
      <c r="G81" s="193" t="s">
        <v>334</v>
      </c>
      <c r="H81" s="193" t="s">
        <v>335</v>
      </c>
      <c r="I81" s="193" t="s">
        <v>336</v>
      </c>
      <c r="J81" s="193" t="s">
        <v>337</v>
      </c>
      <c r="K81" s="193" t="s">
        <v>338</v>
      </c>
      <c r="L81" s="194" t="s">
        <v>334</v>
      </c>
      <c r="M81" s="194" t="s">
        <v>335</v>
      </c>
      <c r="N81" s="194" t="s">
        <v>336</v>
      </c>
      <c r="O81" s="194" t="s">
        <v>337</v>
      </c>
      <c r="P81" s="194" t="s">
        <v>338</v>
      </c>
      <c r="Q81" s="193" t="s">
        <v>334</v>
      </c>
      <c r="R81" s="193" t="s">
        <v>335</v>
      </c>
      <c r="S81" s="193" t="s">
        <v>336</v>
      </c>
      <c r="T81" s="193" t="s">
        <v>337</v>
      </c>
      <c r="U81" s="193" t="s">
        <v>338</v>
      </c>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row>
    <row r="82" spans="1:53" x14ac:dyDescent="0.25">
      <c r="A82" s="168"/>
      <c r="B82" s="349" t="s">
        <v>378</v>
      </c>
      <c r="C82" s="350"/>
      <c r="D82" s="290" t="s">
        <v>258</v>
      </c>
      <c r="E82" s="290"/>
      <c r="F82" s="290"/>
      <c r="G82" s="103">
        <v>0.5</v>
      </c>
      <c r="H82" s="112"/>
      <c r="I82" s="112"/>
      <c r="J82" s="112"/>
      <c r="K82" s="112"/>
      <c r="L82" s="103">
        <v>1</v>
      </c>
      <c r="M82" s="112"/>
      <c r="N82" s="112"/>
      <c r="O82" s="112"/>
      <c r="P82" s="112"/>
      <c r="Q82" s="103">
        <v>3</v>
      </c>
      <c r="R82" s="112"/>
      <c r="S82" s="112"/>
      <c r="T82" s="112"/>
      <c r="U82" s="112"/>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row>
    <row r="83" spans="1:53" x14ac:dyDescent="0.25">
      <c r="A83" s="168"/>
      <c r="B83" s="351"/>
      <c r="C83" s="352"/>
      <c r="D83" s="290"/>
      <c r="E83" s="290"/>
      <c r="F83" s="290"/>
      <c r="G83" s="114" t="s">
        <v>339</v>
      </c>
      <c r="H83" s="113"/>
      <c r="I83" s="113" t="s">
        <v>346</v>
      </c>
      <c r="J83" s="113" t="s">
        <v>346</v>
      </c>
      <c r="K83" s="113" t="s">
        <v>346</v>
      </c>
      <c r="L83" s="114" t="s">
        <v>339</v>
      </c>
      <c r="M83" s="113" t="s">
        <v>346</v>
      </c>
      <c r="N83" s="113" t="s">
        <v>346</v>
      </c>
      <c r="O83" s="113" t="s">
        <v>346</v>
      </c>
      <c r="P83" s="113" t="s">
        <v>346</v>
      </c>
      <c r="Q83" s="114" t="s">
        <v>339</v>
      </c>
      <c r="R83" s="113" t="s">
        <v>346</v>
      </c>
      <c r="S83" s="113" t="s">
        <v>346</v>
      </c>
      <c r="T83" s="113" t="s">
        <v>346</v>
      </c>
      <c r="U83" s="113" t="s">
        <v>346</v>
      </c>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row>
    <row r="84" spans="1:53" x14ac:dyDescent="0.25">
      <c r="A84" s="168"/>
      <c r="B84" s="349" t="s">
        <v>379</v>
      </c>
      <c r="C84" s="350"/>
      <c r="D84" s="290" t="s">
        <v>380</v>
      </c>
      <c r="E84" s="290"/>
      <c r="F84" s="290"/>
      <c r="G84" s="103">
        <v>0.8</v>
      </c>
      <c r="H84" s="112">
        <v>0.9</v>
      </c>
      <c r="I84" s="112">
        <v>0.3</v>
      </c>
      <c r="J84" s="112">
        <v>2</v>
      </c>
      <c r="K84" s="112"/>
      <c r="L84" s="103">
        <v>1.1000000000000001</v>
      </c>
      <c r="M84" s="112"/>
      <c r="N84" s="112"/>
      <c r="O84" s="112"/>
      <c r="P84" s="112"/>
      <c r="Q84" s="103">
        <v>2</v>
      </c>
      <c r="R84" s="112"/>
      <c r="S84" s="112"/>
      <c r="T84" s="112"/>
      <c r="U84" s="112"/>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row>
    <row r="85" spans="1:53" x14ac:dyDescent="0.25">
      <c r="A85" s="168"/>
      <c r="B85" s="351"/>
      <c r="C85" s="352"/>
      <c r="D85" s="290"/>
      <c r="E85" s="290"/>
      <c r="F85" s="290"/>
      <c r="G85" s="113" t="s">
        <v>342</v>
      </c>
      <c r="H85" s="113" t="s">
        <v>357</v>
      </c>
      <c r="I85" s="113" t="s">
        <v>381</v>
      </c>
      <c r="J85" s="113" t="s">
        <v>381</v>
      </c>
      <c r="K85" s="113" t="s">
        <v>346</v>
      </c>
      <c r="L85" s="113" t="s">
        <v>342</v>
      </c>
      <c r="M85" s="113" t="s">
        <v>346</v>
      </c>
      <c r="N85" s="113" t="s">
        <v>346</v>
      </c>
      <c r="O85" s="113" t="s">
        <v>346</v>
      </c>
      <c r="P85" s="113" t="s">
        <v>346</v>
      </c>
      <c r="Q85" s="113" t="s">
        <v>342</v>
      </c>
      <c r="R85" s="113" t="s">
        <v>346</v>
      </c>
      <c r="S85" s="113" t="s">
        <v>346</v>
      </c>
      <c r="T85" s="113" t="s">
        <v>346</v>
      </c>
      <c r="U85" s="113" t="s">
        <v>346</v>
      </c>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row>
    <row r="86" spans="1:53" x14ac:dyDescent="0.25">
      <c r="A86" s="168"/>
      <c r="B86" s="349" t="s">
        <v>382</v>
      </c>
      <c r="C86" s="350"/>
      <c r="D86" s="290" t="s">
        <v>383</v>
      </c>
      <c r="E86" s="290"/>
      <c r="F86" s="290"/>
      <c r="G86" s="103" t="s">
        <v>384</v>
      </c>
      <c r="H86" s="165" t="s">
        <v>385</v>
      </c>
      <c r="I86" s="112"/>
      <c r="J86" s="112"/>
      <c r="K86" s="112"/>
      <c r="L86" s="103"/>
      <c r="M86" s="112"/>
      <c r="N86" s="112"/>
      <c r="O86" s="112"/>
      <c r="P86" s="112"/>
      <c r="Q86" s="103"/>
      <c r="R86" s="112"/>
      <c r="S86" s="112"/>
      <c r="T86" s="112"/>
      <c r="U86" s="112"/>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row>
    <row r="87" spans="1:53" x14ac:dyDescent="0.25">
      <c r="A87" s="168"/>
      <c r="B87" s="351"/>
      <c r="C87" s="352"/>
      <c r="D87" s="290"/>
      <c r="E87" s="290"/>
      <c r="F87" s="290"/>
      <c r="G87" s="113" t="s">
        <v>386</v>
      </c>
      <c r="H87" s="113" t="s">
        <v>357</v>
      </c>
      <c r="I87" s="113" t="s">
        <v>346</v>
      </c>
      <c r="J87" s="113" t="s">
        <v>346</v>
      </c>
      <c r="K87" s="113" t="s">
        <v>346</v>
      </c>
      <c r="L87" s="113" t="s">
        <v>346</v>
      </c>
      <c r="M87" s="113" t="s">
        <v>346</v>
      </c>
      <c r="N87" s="113" t="s">
        <v>346</v>
      </c>
      <c r="O87" s="113" t="s">
        <v>346</v>
      </c>
      <c r="P87" s="113" t="s">
        <v>346</v>
      </c>
      <c r="Q87" s="113" t="s">
        <v>346</v>
      </c>
      <c r="R87" s="113" t="s">
        <v>346</v>
      </c>
      <c r="S87" s="113" t="s">
        <v>346</v>
      </c>
      <c r="T87" s="113" t="s">
        <v>346</v>
      </c>
      <c r="U87" s="113" t="s">
        <v>346</v>
      </c>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row>
    <row r="88" spans="1:53" x14ac:dyDescent="0.25">
      <c r="A88" s="168"/>
      <c r="B88" s="349" t="s">
        <v>387</v>
      </c>
      <c r="C88" s="350"/>
      <c r="D88" s="290" t="s">
        <v>388</v>
      </c>
      <c r="E88" s="290"/>
      <c r="F88" s="290"/>
      <c r="G88" s="103">
        <v>20000</v>
      </c>
      <c r="H88" s="112">
        <v>45212</v>
      </c>
      <c r="I88" s="112">
        <v>23000</v>
      </c>
      <c r="J88" s="112">
        <v>39500</v>
      </c>
      <c r="K88" s="112">
        <v>50924</v>
      </c>
      <c r="L88" s="103"/>
      <c r="M88" s="112">
        <v>91000</v>
      </c>
      <c r="N88" s="112">
        <v>80000</v>
      </c>
      <c r="O88" s="112">
        <v>102222</v>
      </c>
      <c r="P88" s="112"/>
      <c r="Q88" s="103">
        <v>100000</v>
      </c>
      <c r="R88" s="112"/>
      <c r="S88" s="112"/>
      <c r="T88" s="112"/>
      <c r="U88" s="112"/>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row>
    <row r="89" spans="1:53" x14ac:dyDescent="0.25">
      <c r="A89" s="168"/>
      <c r="B89" s="351"/>
      <c r="C89" s="352"/>
      <c r="D89" s="290"/>
      <c r="E89" s="290"/>
      <c r="F89" s="290"/>
      <c r="G89" s="113" t="s">
        <v>339</v>
      </c>
      <c r="H89" s="113" t="s">
        <v>381</v>
      </c>
      <c r="I89" s="113" t="s">
        <v>357</v>
      </c>
      <c r="J89" s="113" t="s">
        <v>341</v>
      </c>
      <c r="K89" s="113" t="s">
        <v>341</v>
      </c>
      <c r="L89" s="113" t="s">
        <v>346</v>
      </c>
      <c r="M89" s="113" t="s">
        <v>381</v>
      </c>
      <c r="N89" s="113" t="s">
        <v>341</v>
      </c>
      <c r="O89" s="113" t="s">
        <v>341</v>
      </c>
      <c r="P89" s="113"/>
      <c r="Q89" s="113" t="s">
        <v>339</v>
      </c>
      <c r="R89" s="113" t="s">
        <v>346</v>
      </c>
      <c r="S89" s="113" t="s">
        <v>346</v>
      </c>
      <c r="T89" s="113" t="s">
        <v>346</v>
      </c>
      <c r="U89" s="113" t="s">
        <v>346</v>
      </c>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row>
    <row r="90" spans="1:53" ht="36.75" customHeight="1" x14ac:dyDescent="0.25">
      <c r="A90" s="168"/>
      <c r="B90" s="250" t="s">
        <v>352</v>
      </c>
      <c r="C90" s="250"/>
      <c r="D90" s="347" t="s">
        <v>389</v>
      </c>
      <c r="E90" s="248"/>
      <c r="F90" s="248"/>
      <c r="G90" s="248"/>
      <c r="H90" s="248"/>
      <c r="I90" s="248"/>
      <c r="J90" s="248"/>
      <c r="K90" s="248"/>
      <c r="L90" s="248"/>
      <c r="M90" s="248"/>
      <c r="N90" s="248"/>
      <c r="O90" s="248"/>
      <c r="P90" s="248"/>
      <c r="Q90" s="248"/>
      <c r="R90" s="248"/>
      <c r="S90" s="248"/>
      <c r="T90" s="248"/>
      <c r="U90" s="249"/>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row>
    <row r="91" spans="1:53" ht="21" customHeight="1" x14ac:dyDescent="0.25">
      <c r="A91" s="168"/>
      <c r="B91" s="338" t="s">
        <v>130</v>
      </c>
      <c r="C91" s="339"/>
      <c r="D91" s="339"/>
      <c r="E91" s="339"/>
      <c r="F91" s="339"/>
      <c r="G91" s="339"/>
      <c r="H91" s="339"/>
      <c r="I91" s="339"/>
      <c r="J91" s="339"/>
      <c r="K91" s="339"/>
      <c r="L91" s="339"/>
      <c r="M91" s="339"/>
      <c r="N91" s="339"/>
      <c r="O91" s="339"/>
      <c r="P91" s="339"/>
      <c r="Q91" s="339"/>
      <c r="R91" s="339"/>
      <c r="S91" s="339"/>
      <c r="T91" s="339"/>
      <c r="U91" s="34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row>
    <row r="92" spans="1:53" ht="15" customHeight="1" x14ac:dyDescent="0.25">
      <c r="A92" s="168"/>
      <c r="B92" s="90">
        <v>1</v>
      </c>
      <c r="C92" s="353" t="s">
        <v>390</v>
      </c>
      <c r="D92" s="353"/>
      <c r="E92" s="353"/>
      <c r="F92" s="353"/>
      <c r="G92" s="353"/>
      <c r="H92" s="353"/>
      <c r="I92" s="353"/>
      <c r="J92" s="353"/>
      <c r="K92" s="353"/>
      <c r="L92" s="353"/>
      <c r="M92" s="353"/>
      <c r="N92" s="353"/>
      <c r="O92" s="353"/>
      <c r="P92" s="353"/>
      <c r="Q92" s="353"/>
      <c r="R92" s="353"/>
      <c r="S92" s="353"/>
      <c r="T92" s="353"/>
      <c r="U92" s="353"/>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BA92" s="120" t="str">
        <f>C92</f>
        <v>[1] Adelung, S.; Kurkela, E.; Habermeyer, F.; Kurkela, M. Review of electrolysis technologies and their integration alternatives; VTT, 2018</v>
      </c>
    </row>
    <row r="93" spans="1:53" ht="15" customHeight="1" x14ac:dyDescent="0.25">
      <c r="A93" s="168"/>
      <c r="B93" s="90">
        <v>2</v>
      </c>
      <c r="C93" s="353" t="s">
        <v>440</v>
      </c>
      <c r="D93" s="353"/>
      <c r="E93" s="353"/>
      <c r="F93" s="353"/>
      <c r="G93" s="353"/>
      <c r="H93" s="353"/>
      <c r="I93" s="353"/>
      <c r="J93" s="353"/>
      <c r="K93" s="353"/>
      <c r="L93" s="353"/>
      <c r="M93" s="353"/>
      <c r="N93" s="353"/>
      <c r="O93" s="353"/>
      <c r="P93" s="353"/>
      <c r="Q93" s="353"/>
      <c r="R93" s="353"/>
      <c r="S93" s="353"/>
      <c r="T93" s="353"/>
      <c r="U93" s="353"/>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BA93" s="120" t="str">
        <f t="shared" ref="BA93:BA102" si="0">C93</f>
        <v>[2] Schmidt, O.; Gambhir, A.; Staffell, I.; Hawkes, A.; Nelson, J.; Few, S. Future cost and performance of water electrolysis: An expert elicitation study. International Journal of Hydrogen Energy 2017, 42, 30470–30492</v>
      </c>
    </row>
    <row r="94" spans="1:53" ht="15" customHeight="1" x14ac:dyDescent="0.25">
      <c r="A94" s="168"/>
      <c r="B94" s="90">
        <v>3</v>
      </c>
      <c r="C94" s="353" t="s">
        <v>391</v>
      </c>
      <c r="D94" s="353"/>
      <c r="E94" s="353"/>
      <c r="F94" s="353"/>
      <c r="G94" s="353"/>
      <c r="H94" s="353"/>
      <c r="I94" s="353"/>
      <c r="J94" s="353"/>
      <c r="K94" s="353"/>
      <c r="L94" s="353"/>
      <c r="M94" s="353"/>
      <c r="N94" s="353"/>
      <c r="O94" s="353"/>
      <c r="P94" s="353"/>
      <c r="Q94" s="353"/>
      <c r="R94" s="353"/>
      <c r="S94" s="353"/>
      <c r="T94" s="353"/>
      <c r="U94" s="353"/>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BA94" s="120" t="str">
        <f t="shared" si="0"/>
        <v>[3] Store&amp;Go,  Roadmap for large-scale storage based PtG conversion in the EU up to 2050 / Analysis on future technology options and on techno-economic optimization, 2019</v>
      </c>
    </row>
    <row r="95" spans="1:53" ht="15" customHeight="1" x14ac:dyDescent="0.25">
      <c r="A95" s="168"/>
      <c r="B95" s="90">
        <v>4</v>
      </c>
      <c r="C95" s="355" t="s">
        <v>439</v>
      </c>
      <c r="D95" s="355"/>
      <c r="E95" s="355"/>
      <c r="F95" s="355"/>
      <c r="G95" s="355"/>
      <c r="H95" s="355"/>
      <c r="I95" s="355"/>
      <c r="J95" s="355"/>
      <c r="K95" s="355"/>
      <c r="L95" s="355"/>
      <c r="M95" s="355"/>
      <c r="N95" s="355"/>
      <c r="O95" s="355"/>
      <c r="P95" s="355"/>
      <c r="Q95" s="355"/>
      <c r="R95" s="355"/>
      <c r="S95" s="355"/>
      <c r="T95" s="355"/>
      <c r="U95" s="355"/>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BA95" s="120" t="str">
        <f t="shared" si="0"/>
        <v>[4] Smolinka, T.;Wiebe, N.; Sterchele, P.; Palzer, A.; Lehner, F.;Jansen, M.; Kiemel, S.; Miehe, R.; Wahren, S.; and Zimmermann, F., StudieIndWEDe-Industrialisierung der Wasserelektrolyse in Deutschland: Chancen und Herausforderungen fuer nachhaltingen wasserstoff fuer Verkehr, Strom, und Waerme, Berlin, September 2018</v>
      </c>
    </row>
    <row r="96" spans="1:53" ht="15" customHeight="1" x14ac:dyDescent="0.25">
      <c r="A96" s="168"/>
      <c r="B96" s="90">
        <v>5</v>
      </c>
      <c r="C96" s="353" t="s">
        <v>441</v>
      </c>
      <c r="D96" s="353"/>
      <c r="E96" s="353"/>
      <c r="F96" s="353"/>
      <c r="G96" s="353"/>
      <c r="H96" s="353"/>
      <c r="I96" s="353"/>
      <c r="J96" s="353"/>
      <c r="K96" s="353"/>
      <c r="L96" s="353"/>
      <c r="M96" s="353"/>
      <c r="N96" s="353"/>
      <c r="O96" s="353"/>
      <c r="P96" s="353"/>
      <c r="Q96" s="353"/>
      <c r="R96" s="353"/>
      <c r="S96" s="353"/>
      <c r="T96" s="353"/>
      <c r="U96" s="353"/>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BA96" s="120" t="str">
        <f t="shared" si="0"/>
        <v>[5] Kennedy, E.; Moncada Botero, j.; Zonneveld, J., Analysis of the current state and outlook of technologies for production Hydrogen Supply Chain - Technology Assessment report (Hychain3), The Netherlands, 2019</v>
      </c>
    </row>
    <row r="97" spans="1:53" ht="15" customHeight="1" x14ac:dyDescent="0.25">
      <c r="A97" s="168"/>
      <c r="B97" s="90">
        <v>6</v>
      </c>
      <c r="C97" s="353" t="s">
        <v>442</v>
      </c>
      <c r="D97" s="353"/>
      <c r="E97" s="353"/>
      <c r="F97" s="353"/>
      <c r="G97" s="353"/>
      <c r="H97" s="353"/>
      <c r="I97" s="353"/>
      <c r="J97" s="353"/>
      <c r="K97" s="353"/>
      <c r="L97" s="353"/>
      <c r="M97" s="353"/>
      <c r="N97" s="353"/>
      <c r="O97" s="353"/>
      <c r="P97" s="353"/>
      <c r="Q97" s="353"/>
      <c r="R97" s="353"/>
      <c r="S97" s="353"/>
      <c r="T97" s="353"/>
      <c r="U97" s="353"/>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BA97" s="120" t="str">
        <f t="shared" si="0"/>
        <v>[6] IRENA (2018), Hydrogen from renewable power: Technology outlook for the energy transition, International Renewable Energy Agency, Abu Dhabi</v>
      </c>
    </row>
    <row r="98" spans="1:53" x14ac:dyDescent="0.25">
      <c r="A98" s="168"/>
      <c r="B98" s="90">
        <v>7</v>
      </c>
      <c r="C98" s="353" t="s">
        <v>392</v>
      </c>
      <c r="D98" s="353"/>
      <c r="E98" s="353"/>
      <c r="F98" s="353"/>
      <c r="G98" s="353"/>
      <c r="H98" s="353"/>
      <c r="I98" s="353"/>
      <c r="J98" s="353"/>
      <c r="K98" s="353"/>
      <c r="L98" s="353"/>
      <c r="M98" s="353"/>
      <c r="N98" s="353"/>
      <c r="O98" s="353"/>
      <c r="P98" s="353"/>
      <c r="Q98" s="353"/>
      <c r="R98" s="353"/>
      <c r="S98" s="353"/>
      <c r="T98" s="353"/>
      <c r="U98" s="353"/>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BA98" s="120" t="str">
        <f t="shared" si="0"/>
        <v xml:space="preserve">[7] H2020 MULTIPLHY Project, https://multiplhy-project.eu/ </v>
      </c>
    </row>
    <row r="99" spans="1:53" x14ac:dyDescent="0.25">
      <c r="A99" s="168"/>
      <c r="B99" s="90">
        <v>8</v>
      </c>
      <c r="C99" s="353" t="s">
        <v>393</v>
      </c>
      <c r="D99" s="353"/>
      <c r="E99" s="353"/>
      <c r="F99" s="353"/>
      <c r="G99" s="353"/>
      <c r="H99" s="353"/>
      <c r="I99" s="353"/>
      <c r="J99" s="353"/>
      <c r="K99" s="353"/>
      <c r="L99" s="353"/>
      <c r="M99" s="353"/>
      <c r="N99" s="353"/>
      <c r="O99" s="353"/>
      <c r="P99" s="353"/>
      <c r="Q99" s="353"/>
      <c r="R99" s="353"/>
      <c r="S99" s="353"/>
      <c r="T99" s="353"/>
      <c r="U99" s="353"/>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BA99" s="120" t="str">
        <f t="shared" si="0"/>
        <v>[8] Holstein, J.; van Gerwen, R.; Douma, J.; van Delft, Y.; Saric, M. Technologiebeoordeling van groene waterstofproductie, report no. OGNL.165711, DNG-GL/TNO, 2018</v>
      </c>
    </row>
    <row r="100" spans="1:53" x14ac:dyDescent="0.25">
      <c r="A100" s="168"/>
      <c r="B100" s="90">
        <v>9</v>
      </c>
      <c r="C100" s="353"/>
      <c r="D100" s="353"/>
      <c r="E100" s="353"/>
      <c r="F100" s="353"/>
      <c r="G100" s="353"/>
      <c r="H100" s="353"/>
      <c r="I100" s="353"/>
      <c r="J100" s="353"/>
      <c r="K100" s="353"/>
      <c r="L100" s="353"/>
      <c r="M100" s="353"/>
      <c r="N100" s="353"/>
      <c r="O100" s="353"/>
      <c r="P100" s="353"/>
      <c r="Q100" s="353"/>
      <c r="R100" s="353"/>
      <c r="S100" s="353"/>
      <c r="T100" s="353"/>
      <c r="U100" s="353"/>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BA100" s="120">
        <f t="shared" si="0"/>
        <v>0</v>
      </c>
    </row>
    <row r="101" spans="1:53" x14ac:dyDescent="0.25">
      <c r="A101" s="168"/>
      <c r="B101" s="90">
        <v>10</v>
      </c>
      <c r="C101" s="353"/>
      <c r="D101" s="353"/>
      <c r="E101" s="353"/>
      <c r="F101" s="353"/>
      <c r="G101" s="353"/>
      <c r="H101" s="353"/>
      <c r="I101" s="353"/>
      <c r="J101" s="353"/>
      <c r="K101" s="353"/>
      <c r="L101" s="353"/>
      <c r="M101" s="353"/>
      <c r="N101" s="353"/>
      <c r="O101" s="353"/>
      <c r="P101" s="353"/>
      <c r="Q101" s="353"/>
      <c r="R101" s="353"/>
      <c r="S101" s="353"/>
      <c r="T101" s="353"/>
      <c r="U101" s="353"/>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BA101" s="120">
        <f t="shared" si="0"/>
        <v>0</v>
      </c>
    </row>
    <row r="102" spans="1:53" x14ac:dyDescent="0.25">
      <c r="A102" s="168"/>
      <c r="B102" s="354" t="s">
        <v>394</v>
      </c>
      <c r="C102" s="353" t="s">
        <v>395</v>
      </c>
      <c r="D102" s="353"/>
      <c r="E102" s="353"/>
      <c r="F102" s="353"/>
      <c r="G102" s="353"/>
      <c r="H102" s="353"/>
      <c r="I102" s="353"/>
      <c r="J102" s="353"/>
      <c r="K102" s="353"/>
      <c r="L102" s="353"/>
      <c r="M102" s="353"/>
      <c r="N102" s="353"/>
      <c r="O102" s="353"/>
      <c r="P102" s="353"/>
      <c r="Q102" s="353"/>
      <c r="R102" s="353"/>
      <c r="S102" s="353"/>
      <c r="T102" s="353"/>
      <c r="U102" s="353"/>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BA102" s="120" t="str">
        <f t="shared" si="0"/>
        <v>Add other sources here</v>
      </c>
    </row>
    <row r="103" spans="1:53" x14ac:dyDescent="0.25">
      <c r="A103" s="168"/>
      <c r="B103" s="354"/>
      <c r="C103" s="353"/>
      <c r="D103" s="353"/>
      <c r="E103" s="353"/>
      <c r="F103" s="353"/>
      <c r="G103" s="353"/>
      <c r="H103" s="353"/>
      <c r="I103" s="353"/>
      <c r="J103" s="353"/>
      <c r="K103" s="353"/>
      <c r="L103" s="353"/>
      <c r="M103" s="353"/>
      <c r="N103" s="353"/>
      <c r="O103" s="353"/>
      <c r="P103" s="353"/>
      <c r="Q103" s="353"/>
      <c r="R103" s="353"/>
      <c r="S103" s="353"/>
      <c r="T103" s="353"/>
      <c r="U103" s="353"/>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row>
    <row r="104" spans="1:53" x14ac:dyDescent="0.25">
      <c r="A104" s="168"/>
      <c r="B104" s="354"/>
      <c r="C104" s="353"/>
      <c r="D104" s="353"/>
      <c r="E104" s="353"/>
      <c r="F104" s="353"/>
      <c r="G104" s="353"/>
      <c r="H104" s="353"/>
      <c r="I104" s="353"/>
      <c r="J104" s="353"/>
      <c r="K104" s="353"/>
      <c r="L104" s="353"/>
      <c r="M104" s="353"/>
      <c r="N104" s="353"/>
      <c r="O104" s="353"/>
      <c r="P104" s="353"/>
      <c r="Q104" s="353"/>
      <c r="R104" s="353"/>
      <c r="S104" s="353"/>
      <c r="T104" s="353"/>
      <c r="U104" s="353"/>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row>
    <row r="107" spans="1:53" x14ac:dyDescent="0.25">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row>
  </sheetData>
  <mergeCells count="149">
    <mergeCell ref="B102:B104"/>
    <mergeCell ref="D25:E26"/>
    <mergeCell ref="C95:U95"/>
    <mergeCell ref="C96:U96"/>
    <mergeCell ref="C97:U97"/>
    <mergeCell ref="C98:U98"/>
    <mergeCell ref="C99:U99"/>
    <mergeCell ref="C92:U92"/>
    <mergeCell ref="C93:U93"/>
    <mergeCell ref="C94:U94"/>
    <mergeCell ref="D80:F81"/>
    <mergeCell ref="B79:U79"/>
    <mergeCell ref="B91:U91"/>
    <mergeCell ref="B67:U67"/>
    <mergeCell ref="D68:E69"/>
    <mergeCell ref="F68:F69"/>
    <mergeCell ref="B68:C77"/>
    <mergeCell ref="D78:U78"/>
    <mergeCell ref="D58:U58"/>
    <mergeCell ref="B59:U59"/>
    <mergeCell ref="G60:K60"/>
    <mergeCell ref="L60:P60"/>
    <mergeCell ref="B80:C81"/>
    <mergeCell ref="D66:U66"/>
    <mergeCell ref="B4:K4"/>
    <mergeCell ref="B15:K15"/>
    <mergeCell ref="D5:K5"/>
    <mergeCell ref="D6:K6"/>
    <mergeCell ref="D8:K8"/>
    <mergeCell ref="D9:K9"/>
    <mergeCell ref="D10:K10"/>
    <mergeCell ref="D11:K11"/>
    <mergeCell ref="D12:K12"/>
    <mergeCell ref="D13:K13"/>
    <mergeCell ref="D14:K14"/>
    <mergeCell ref="B5:C5"/>
    <mergeCell ref="B13:C14"/>
    <mergeCell ref="B6:C6"/>
    <mergeCell ref="B12:C12"/>
    <mergeCell ref="B10:C10"/>
    <mergeCell ref="B11:C11"/>
    <mergeCell ref="B8:C9"/>
    <mergeCell ref="D7:K7"/>
    <mergeCell ref="B7:C7"/>
    <mergeCell ref="B78:C78"/>
    <mergeCell ref="D76:E77"/>
    <mergeCell ref="F76:F77"/>
    <mergeCell ref="D74:E75"/>
    <mergeCell ref="F74:F75"/>
    <mergeCell ref="D72:E73"/>
    <mergeCell ref="F72:F73"/>
    <mergeCell ref="D70:E71"/>
    <mergeCell ref="B66:C66"/>
    <mergeCell ref="G48:K48"/>
    <mergeCell ref="B34:C34"/>
    <mergeCell ref="D19:F20"/>
    <mergeCell ref="D60:E61"/>
    <mergeCell ref="F60:F61"/>
    <mergeCell ref="B19:C20"/>
    <mergeCell ref="B38:C39"/>
    <mergeCell ref="B40:C41"/>
    <mergeCell ref="B42:C43"/>
    <mergeCell ref="B44:C45"/>
    <mergeCell ref="B35:U35"/>
    <mergeCell ref="D31:K31"/>
    <mergeCell ref="D28:K28"/>
    <mergeCell ref="G21:K21"/>
    <mergeCell ref="Q21:U21"/>
    <mergeCell ref="B22:C24"/>
    <mergeCell ref="D22:E24"/>
    <mergeCell ref="B21:C21"/>
    <mergeCell ref="D21:E21"/>
    <mergeCell ref="L21:P21"/>
    <mergeCell ref="D29:K29"/>
    <mergeCell ref="D30:K30"/>
    <mergeCell ref="B29:C29"/>
    <mergeCell ref="B30:C30"/>
    <mergeCell ref="E38:F39"/>
    <mergeCell ref="D64:E65"/>
    <mergeCell ref="F64:F65"/>
    <mergeCell ref="B48:C49"/>
    <mergeCell ref="B50:C57"/>
    <mergeCell ref="C102:U104"/>
    <mergeCell ref="F70:F71"/>
    <mergeCell ref="D16:K17"/>
    <mergeCell ref="B18:C18"/>
    <mergeCell ref="D18:F18"/>
    <mergeCell ref="B16:C17"/>
    <mergeCell ref="B33:C33"/>
    <mergeCell ref="B31:C31"/>
    <mergeCell ref="B28:C28"/>
    <mergeCell ref="B25:C26"/>
    <mergeCell ref="Q60:U60"/>
    <mergeCell ref="D62:E63"/>
    <mergeCell ref="F62:F63"/>
    <mergeCell ref="B58:C58"/>
    <mergeCell ref="Q48:U48"/>
    <mergeCell ref="D50:E51"/>
    <mergeCell ref="F50:F51"/>
    <mergeCell ref="D52:E53"/>
    <mergeCell ref="B46:C46"/>
    <mergeCell ref="C101:U101"/>
    <mergeCell ref="B32:C32"/>
    <mergeCell ref="F56:F57"/>
    <mergeCell ref="D27:K27"/>
    <mergeCell ref="D32:K32"/>
    <mergeCell ref="D33:K33"/>
    <mergeCell ref="D34:K34"/>
    <mergeCell ref="F48:F49"/>
    <mergeCell ref="D48:E49"/>
    <mergeCell ref="G68:K68"/>
    <mergeCell ref="L68:P68"/>
    <mergeCell ref="Q68:U68"/>
    <mergeCell ref="G80:K80"/>
    <mergeCell ref="L80:P80"/>
    <mergeCell ref="Q80:U80"/>
    <mergeCell ref="B27:C27"/>
    <mergeCell ref="D40:D41"/>
    <mergeCell ref="E40:F41"/>
    <mergeCell ref="D42:D43"/>
    <mergeCell ref="E42:F43"/>
    <mergeCell ref="D44:D45"/>
    <mergeCell ref="E44:F45"/>
    <mergeCell ref="C100:U100"/>
    <mergeCell ref="B60:C65"/>
    <mergeCell ref="F22:F24"/>
    <mergeCell ref="F25:F26"/>
    <mergeCell ref="B90:C90"/>
    <mergeCell ref="D90:U90"/>
    <mergeCell ref="D82:F83"/>
    <mergeCell ref="D84:F85"/>
    <mergeCell ref="D86:F87"/>
    <mergeCell ref="D88:F89"/>
    <mergeCell ref="B82:C83"/>
    <mergeCell ref="B84:C85"/>
    <mergeCell ref="B86:C87"/>
    <mergeCell ref="B88:C89"/>
    <mergeCell ref="L48:P48"/>
    <mergeCell ref="B47:U47"/>
    <mergeCell ref="Q36:U36"/>
    <mergeCell ref="G36:K36"/>
    <mergeCell ref="L36:P36"/>
    <mergeCell ref="F52:F53"/>
    <mergeCell ref="D54:E55"/>
    <mergeCell ref="F54:F55"/>
    <mergeCell ref="D56:E57"/>
    <mergeCell ref="D46:U46"/>
    <mergeCell ref="B36:F37"/>
    <mergeCell ref="D38:D39"/>
  </mergeCells>
  <conditionalFormatting sqref="D8">
    <cfRule type="containsText" dxfId="498" priority="193" operator="containsText" text="Please select">
      <formula>NOT(ISERROR(SEARCH("Please select",D8)))</formula>
    </cfRule>
  </conditionalFormatting>
  <conditionalFormatting sqref="D9 L9:O9">
    <cfRule type="containsText" dxfId="497" priority="192" operator="containsText" text="Other (specify here)">
      <formula>NOT(ISERROR(SEARCH("Other (specify here)",D9)))</formula>
    </cfRule>
  </conditionalFormatting>
  <conditionalFormatting sqref="D10">
    <cfRule type="containsText" dxfId="496" priority="191" operator="containsText" text="Please select">
      <formula>NOT(ISERROR(SEARCH("Please select",D10)))</formula>
    </cfRule>
  </conditionalFormatting>
  <conditionalFormatting sqref="L11:O11">
    <cfRule type="containsText" dxfId="495" priority="190" operator="containsText" text="Specify here">
      <formula>NOT(ISERROR(SEARCH("Specify here",L11)))</formula>
    </cfRule>
  </conditionalFormatting>
  <conditionalFormatting sqref="D12 L12:O12">
    <cfRule type="containsText" dxfId="494" priority="189" operator="containsText" text="Specify here">
      <formula>NOT(ISERROR(SEARCH("Specify here",D12)))</formula>
    </cfRule>
  </conditionalFormatting>
  <conditionalFormatting sqref="D6 L6:O7">
    <cfRule type="containsText" dxfId="493" priority="188" operator="containsText" text="DD-MM-YYYY">
      <formula>NOT(ISERROR(SEARCH("DD-MM-YYYY",D6)))</formula>
    </cfRule>
  </conditionalFormatting>
  <conditionalFormatting sqref="D13 L13:O13">
    <cfRule type="containsText" dxfId="492" priority="185" operator="containsText" text="Select the observed or expected TRL level in 2020">
      <formula>NOT(ISERROR(SEARCH("Select the observed or expected TRL level in 2020",D13)))</formula>
    </cfRule>
    <cfRule type="containsText" dxfId="491" priority="187" operator="containsText" text="Specify here the observed or expected TRL level in 2020">
      <formula>NOT(ISERROR(SEARCH("Specify here the observed or expected TRL level in 2020",D13)))</formula>
    </cfRule>
  </conditionalFormatting>
  <conditionalFormatting sqref="D14 L14:O14">
    <cfRule type="containsText" dxfId="490" priority="186" operator="containsText" text="Explain here">
      <formula>NOT(ISERROR(SEARCH("Explain here",D14)))</formula>
    </cfRule>
  </conditionalFormatting>
  <conditionalFormatting sqref="D33 D31">
    <cfRule type="containsText" dxfId="489" priority="184" operator="containsText" text="Please select">
      <formula>NOT(ISERROR(SEARCH("Please select",D31)))</formula>
    </cfRule>
  </conditionalFormatting>
  <conditionalFormatting sqref="D31 L31:O31">
    <cfRule type="containsText" dxfId="488" priority="180" operator="containsText" text="Specify here">
      <formula>NOT(ISERROR(SEARCH("Specify here",D31)))</formula>
    </cfRule>
  </conditionalFormatting>
  <conditionalFormatting sqref="L28:O29">
    <cfRule type="containsText" dxfId="487" priority="179" operator="containsText" text="Specify here">
      <formula>NOT(ISERROR(SEARCH("Specify here",L28)))</formula>
    </cfRule>
  </conditionalFormatting>
  <conditionalFormatting sqref="L27:O29">
    <cfRule type="containsText" dxfId="486" priority="178" operator="containsText" text="Specify here">
      <formula>NOT(ISERROR(SEARCH("Specify here",L27)))</formula>
    </cfRule>
  </conditionalFormatting>
  <conditionalFormatting sqref="L32:O32">
    <cfRule type="containsText" dxfId="485" priority="177" operator="containsText" text="Specify here">
      <formula>NOT(ISERROR(SEARCH("Specify here",L32)))</formula>
    </cfRule>
  </conditionalFormatting>
  <conditionalFormatting sqref="D34 L34:O34">
    <cfRule type="containsText" dxfId="484" priority="176"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483" priority="173" operator="containsText" text="Specify technology option name here">
      <formula>NOT(ISERROR(SEARCH("Specify technology option name here",L5)))</formula>
    </cfRule>
  </conditionalFormatting>
  <conditionalFormatting sqref="D19">
    <cfRule type="containsText" dxfId="482" priority="171" operator="containsText" text="Select Functional Unit above">
      <formula>NOT(ISERROR(SEARCH("Select Functional Unit above",D19)))</formula>
    </cfRule>
  </conditionalFormatting>
  <conditionalFormatting sqref="D50">
    <cfRule type="containsText" dxfId="481" priority="142" operator="containsText" text="Select">
      <formula>NOT(ISERROR(SEARCH("Select",D50)))</formula>
    </cfRule>
  </conditionalFormatting>
  <conditionalFormatting sqref="D46">
    <cfRule type="containsText" dxfId="480" priority="152" operator="containsText" text="Explain here (e.g. other costs)">
      <formula>NOT(ISERROR(SEARCH("Explain here (e.g. other costs)",D46)))</formula>
    </cfRule>
  </conditionalFormatting>
  <conditionalFormatting sqref="D72">
    <cfRule type="containsText" dxfId="479" priority="124" operator="containsText" text="Select">
      <formula>NOT(ISERROR(SEARCH("Select",D72)))</formula>
    </cfRule>
  </conditionalFormatting>
  <conditionalFormatting sqref="D74">
    <cfRule type="containsText" dxfId="478" priority="123" operator="containsText" text="Select">
      <formula>NOT(ISERROR(SEARCH("Select",D74)))</formula>
    </cfRule>
  </conditionalFormatting>
  <conditionalFormatting sqref="D52">
    <cfRule type="containsText" dxfId="477" priority="141" operator="containsText" text="Select">
      <formula>NOT(ISERROR(SEARCH("Select",D52)))</formula>
    </cfRule>
  </conditionalFormatting>
  <conditionalFormatting sqref="D76">
    <cfRule type="containsText" dxfId="476" priority="122" operator="containsText" text="Select">
      <formula>NOT(ISERROR(SEARCH("Select",D76)))</formula>
    </cfRule>
  </conditionalFormatting>
  <conditionalFormatting sqref="D54">
    <cfRule type="containsText" dxfId="475" priority="140" operator="containsText" text="Select">
      <formula>NOT(ISERROR(SEARCH("Select",D54)))</formula>
    </cfRule>
  </conditionalFormatting>
  <conditionalFormatting sqref="D56">
    <cfRule type="containsText" dxfId="474" priority="139" operator="containsText" text="Select">
      <formula>NOT(ISERROR(SEARCH("Select",D56)))</formula>
    </cfRule>
  </conditionalFormatting>
  <conditionalFormatting sqref="F50:F57">
    <cfRule type="containsText" dxfId="473" priority="138" operator="containsText" text="Please select">
      <formula>NOT(ISERROR(SEARCH("Please select",F50)))</formula>
    </cfRule>
  </conditionalFormatting>
  <conditionalFormatting sqref="D58">
    <cfRule type="containsText" dxfId="472" priority="137" operator="containsText" text="Explain here (e.g. flexible in and out)">
      <formula>NOT(ISERROR(SEARCH("Explain here (e.g. flexible in and out)",D58)))</formula>
    </cfRule>
  </conditionalFormatting>
  <conditionalFormatting sqref="D62">
    <cfRule type="containsText" dxfId="471" priority="128" operator="containsText" text="Select">
      <formula>NOT(ISERROR(SEARCH("Select",D62)))</formula>
    </cfRule>
  </conditionalFormatting>
  <conditionalFormatting sqref="D66">
    <cfRule type="containsText" dxfId="470" priority="126" operator="containsText" text="Explain here">
      <formula>NOT(ISERROR(SEARCH("Explain here",D66)))</formula>
    </cfRule>
  </conditionalFormatting>
  <conditionalFormatting sqref="D70">
    <cfRule type="containsText" dxfId="469" priority="125" operator="containsText" text="Select">
      <formula>NOT(ISERROR(SEARCH("Select",D70)))</formula>
    </cfRule>
  </conditionalFormatting>
  <conditionalFormatting sqref="F70:F77">
    <cfRule type="containsText" dxfId="468" priority="121" operator="containsText" text="Please select">
      <formula>NOT(ISERROR(SEARCH("Please select",F70)))</formula>
    </cfRule>
  </conditionalFormatting>
  <conditionalFormatting sqref="D78">
    <cfRule type="containsText" dxfId="467" priority="120" operator="containsText" text="Explain here">
      <formula>NOT(ISERROR(SEARCH("Explain here",D78)))</formula>
    </cfRule>
  </conditionalFormatting>
  <conditionalFormatting sqref="D82">
    <cfRule type="containsText" dxfId="466" priority="113" operator="containsText" text="Specify here">
      <formula>NOT(ISERROR(SEARCH("Specify here",D82)))</formula>
    </cfRule>
  </conditionalFormatting>
  <conditionalFormatting sqref="B92 B97 B94:B95 B99 B101">
    <cfRule type="containsText" dxfId="465" priority="112" operator="containsText" text="Specify data sources and references here">
      <formula>NOT(ISERROR(SEARCH("Specify data sources and references here",B92)))</formula>
    </cfRule>
  </conditionalFormatting>
  <conditionalFormatting sqref="D28">
    <cfRule type="containsText" dxfId="464" priority="111" operator="containsText" text="Please select">
      <formula>NOT(ISERROR(SEARCH("Please select",D28)))</formula>
    </cfRule>
  </conditionalFormatting>
  <conditionalFormatting sqref="D28">
    <cfRule type="containsText" dxfId="463" priority="110" operator="containsText" text="Specify here">
      <formula>NOT(ISERROR(SEARCH("Specify here",D28)))</formula>
    </cfRule>
  </conditionalFormatting>
  <conditionalFormatting sqref="D27:D28">
    <cfRule type="containsText" dxfId="462" priority="108" operator="containsText" text="Specify here (if not specified, value will be 1)">
      <formula>NOT(ISERROR(SEARCH("Specify here (if not specified, value will be 1)",D27)))</formula>
    </cfRule>
  </conditionalFormatting>
  <conditionalFormatting sqref="D32">
    <cfRule type="containsText" dxfId="461" priority="107" operator="containsText" text="Please select">
      <formula>NOT(ISERROR(SEARCH("Please select",D32)))</formula>
    </cfRule>
  </conditionalFormatting>
  <conditionalFormatting sqref="D32">
    <cfRule type="containsText" dxfId="460" priority="106" operator="containsText" text="Specify here">
      <formula>NOT(ISERROR(SEARCH("Specify here",D32)))</formula>
    </cfRule>
  </conditionalFormatting>
  <conditionalFormatting sqref="G41:K41 G43:K43 G45:K45 H39:K39">
    <cfRule type="containsText" dxfId="459" priority="105" operator="containsText" text="Reference">
      <formula>NOT(ISERROR(SEARCH("Reference",G39)))</formula>
    </cfRule>
  </conditionalFormatting>
  <conditionalFormatting sqref="L41:P41 L43:P43 L45:P45 L39:P39">
    <cfRule type="containsText" dxfId="458" priority="104" operator="containsText" text="Reference">
      <formula>NOT(ISERROR(SEARCH("Reference",L39)))</formula>
    </cfRule>
  </conditionalFormatting>
  <conditionalFormatting sqref="Q41:U41 Q43:U43 Q45:U45 Q39:U39">
    <cfRule type="containsText" dxfId="457" priority="103" operator="containsText" text="Reference">
      <formula>NOT(ISERROR(SEARCH("Reference",Q39)))</formula>
    </cfRule>
  </conditionalFormatting>
  <conditionalFormatting sqref="E38">
    <cfRule type="containsText" dxfId="456" priority="102" operator="containsText" text="Please select 'Functional Unit' above">
      <formula>NOT(ISERROR(SEARCH("Please select 'Functional Unit' above",E38)))</formula>
    </cfRule>
  </conditionalFormatting>
  <conditionalFormatting sqref="H53:K53 H55:K55 H57:K57 H51:K51">
    <cfRule type="containsText" dxfId="455" priority="98" operator="containsText" text="Reference">
      <formula>NOT(ISERROR(SEARCH("Reference",H51)))</formula>
    </cfRule>
  </conditionalFormatting>
  <conditionalFormatting sqref="M53:P53 M55:P55 M57:P57 M51:P51">
    <cfRule type="containsText" dxfId="454" priority="97" operator="containsText" text="Reference">
      <formula>NOT(ISERROR(SEARCH("Reference",M51)))</formula>
    </cfRule>
  </conditionalFormatting>
  <conditionalFormatting sqref="R53:U53 R55:U55 R57:U57 R51:U51">
    <cfRule type="containsText" dxfId="453" priority="96" operator="containsText" text="Reference">
      <formula>NOT(ISERROR(SEARCH("Reference",R51)))</formula>
    </cfRule>
  </conditionalFormatting>
  <conditionalFormatting sqref="H73:K73 H75:K75 H77:K77 H71:K71">
    <cfRule type="containsText" dxfId="452" priority="92" operator="containsText" text="Reference">
      <formula>NOT(ISERROR(SEARCH("Reference",H71)))</formula>
    </cfRule>
  </conditionalFormatting>
  <conditionalFormatting sqref="M73:P73 M75:P75 M77:P77 M71:P71">
    <cfRule type="containsText" dxfId="451" priority="91" operator="containsText" text="Reference">
      <formula>NOT(ISERROR(SEARCH("Reference",M71)))</formula>
    </cfRule>
  </conditionalFormatting>
  <conditionalFormatting sqref="R73:U73 R75:U75 R77:U77 R71:U71">
    <cfRule type="containsText" dxfId="450" priority="90" operator="containsText" text="Reference">
      <formula>NOT(ISERROR(SEARCH("Reference",R71)))</formula>
    </cfRule>
  </conditionalFormatting>
  <conditionalFormatting sqref="G65:K65 H63:K63">
    <cfRule type="containsText" dxfId="449" priority="89" operator="containsText" text="Reference">
      <formula>NOT(ISERROR(SEARCH("Reference",G63)))</formula>
    </cfRule>
  </conditionalFormatting>
  <conditionalFormatting sqref="L65:P65 M63:P63">
    <cfRule type="containsText" dxfId="448" priority="88" operator="containsText" text="Reference">
      <formula>NOT(ISERROR(SEARCH("Reference",L63)))</formula>
    </cfRule>
  </conditionalFormatting>
  <conditionalFormatting sqref="Q65:U65 R63:U63">
    <cfRule type="containsText" dxfId="447" priority="87" operator="containsText" text="Reference">
      <formula>NOT(ISERROR(SEARCH("Reference",Q63)))</formula>
    </cfRule>
  </conditionalFormatting>
  <conditionalFormatting sqref="H83:K83">
    <cfRule type="containsText" dxfId="446" priority="86" operator="containsText" text="Reference">
      <formula>NOT(ISERROR(SEARCH("Reference",H83)))</formula>
    </cfRule>
  </conditionalFormatting>
  <conditionalFormatting sqref="M83:P83">
    <cfRule type="containsText" dxfId="445" priority="85" operator="containsText" text="Reference">
      <formula>NOT(ISERROR(SEARCH("Reference",M83)))</formula>
    </cfRule>
  </conditionalFormatting>
  <conditionalFormatting sqref="R83:U83">
    <cfRule type="containsText" dxfId="444" priority="84" operator="containsText" text="Reference">
      <formula>NOT(ISERROR(SEARCH("Reference",R83)))</formula>
    </cfRule>
  </conditionalFormatting>
  <conditionalFormatting sqref="D5">
    <cfRule type="containsText" dxfId="443" priority="83" operator="containsText" text="Please select">
      <formula>NOT(ISERROR(SEARCH("Please select",D5)))</formula>
    </cfRule>
  </conditionalFormatting>
  <conditionalFormatting sqref="D5">
    <cfRule type="containsText" dxfId="442" priority="82" operator="containsText" text="Specify here">
      <formula>NOT(ISERROR(SEARCH("Specify here",D5)))</formula>
    </cfRule>
  </conditionalFormatting>
  <conditionalFormatting sqref="D11">
    <cfRule type="containsText" dxfId="441" priority="81" operator="containsText" text="Please select">
      <formula>NOT(ISERROR(SEARCH("Please select",D11)))</formula>
    </cfRule>
  </conditionalFormatting>
  <conditionalFormatting sqref="D16">
    <cfRule type="containsText" dxfId="440" priority="79" operator="containsText" text="Please select">
      <formula>NOT(ISERROR(SEARCH("Please select",D16)))</formula>
    </cfRule>
    <cfRule type="containsText" dxfId="439" priority="80" operator="containsText" text="Please select 'Functional Unit' above">
      <formula>NOT(ISERROR(SEARCH("Please select 'Functional Unit' above",D16)))</formula>
    </cfRule>
  </conditionalFormatting>
  <conditionalFormatting sqref="D29">
    <cfRule type="containsText" dxfId="438" priority="77" operator="containsText" text="Please select">
      <formula>NOT(ISERROR(SEARCH("Please select",D29)))</formula>
    </cfRule>
  </conditionalFormatting>
  <conditionalFormatting sqref="E40 E42 E44">
    <cfRule type="containsText" dxfId="437" priority="73" operator="containsText" text="Please select 'Functional Unit' above">
      <formula>NOT(ISERROR(SEARCH("Please select 'Functional Unit' above",E40)))</formula>
    </cfRule>
  </conditionalFormatting>
  <conditionalFormatting sqref="G53 G55 G57 G51">
    <cfRule type="containsText" dxfId="436" priority="72" operator="containsText" text="Reference">
      <formula>NOT(ISERROR(SEARCH("Reference",G51)))</formula>
    </cfRule>
  </conditionalFormatting>
  <conditionalFormatting sqref="L53 L55 L57 L51">
    <cfRule type="containsText" dxfId="435" priority="71" operator="containsText" text="Reference">
      <formula>NOT(ISERROR(SEARCH("Reference",L51)))</formula>
    </cfRule>
  </conditionalFormatting>
  <conditionalFormatting sqref="Q53 Q55 Q57 Q51">
    <cfRule type="containsText" dxfId="434" priority="70" operator="containsText" text="Reference">
      <formula>NOT(ISERROR(SEARCH("Reference",Q51)))</formula>
    </cfRule>
  </conditionalFormatting>
  <conditionalFormatting sqref="D64">
    <cfRule type="containsText" dxfId="433" priority="69" operator="containsText" text="Select">
      <formula>NOT(ISERROR(SEARCH("Select",D64)))</formula>
    </cfRule>
  </conditionalFormatting>
  <conditionalFormatting sqref="D62:F65">
    <cfRule type="containsText" dxfId="432" priority="68" operator="containsText" text="Specify here">
      <formula>NOT(ISERROR(SEARCH("Specify here",D62)))</formula>
    </cfRule>
  </conditionalFormatting>
  <conditionalFormatting sqref="G63">
    <cfRule type="containsText" dxfId="431" priority="67" operator="containsText" text="Reference">
      <formula>NOT(ISERROR(SEARCH("Reference",G63)))</formula>
    </cfRule>
  </conditionalFormatting>
  <conditionalFormatting sqref="L63">
    <cfRule type="containsText" dxfId="430" priority="66" operator="containsText" text="Reference">
      <formula>NOT(ISERROR(SEARCH("Reference",L63)))</formula>
    </cfRule>
  </conditionalFormatting>
  <conditionalFormatting sqref="Q63">
    <cfRule type="containsText" dxfId="429" priority="65" operator="containsText" text="Reference">
      <formula>NOT(ISERROR(SEARCH("Reference",Q63)))</formula>
    </cfRule>
  </conditionalFormatting>
  <conditionalFormatting sqref="G73 G75 G77 G71">
    <cfRule type="containsText" dxfId="428" priority="64" operator="containsText" text="Reference">
      <formula>NOT(ISERROR(SEARCH("Reference",G71)))</formula>
    </cfRule>
  </conditionalFormatting>
  <conditionalFormatting sqref="L73 L75 L77 L71">
    <cfRule type="containsText" dxfId="427" priority="63" operator="containsText" text="Reference">
      <formula>NOT(ISERROR(SEARCH("Reference",L71)))</formula>
    </cfRule>
  </conditionalFormatting>
  <conditionalFormatting sqref="Q73 Q75 Q77 Q71">
    <cfRule type="containsText" dxfId="426" priority="62" operator="containsText" text="Reference">
      <formula>NOT(ISERROR(SEARCH("Reference",Q71)))</formula>
    </cfRule>
  </conditionalFormatting>
  <conditionalFormatting sqref="B93 B96 B98 B100">
    <cfRule type="containsText" dxfId="425" priority="60" operator="containsText" text="Specify data sources and references here">
      <formula>NOT(ISERROR(SEARCH("Specify data sources and references here",B93)))</formula>
    </cfRule>
  </conditionalFormatting>
  <conditionalFormatting sqref="C92:U92">
    <cfRule type="containsText" dxfId="424" priority="59" operator="containsText" text="Specify complete references and data sources used here">
      <formula>NOT(ISERROR(SEARCH("Specify complete references and data sources used here",C92)))</formula>
    </cfRule>
  </conditionalFormatting>
  <conditionalFormatting sqref="C102:U104">
    <cfRule type="containsText" dxfId="423" priority="58" operator="containsText" text="Add other sources here">
      <formula>NOT(ISERROR(SEARCH("Add other sources here",C102)))</formula>
    </cfRule>
  </conditionalFormatting>
  <conditionalFormatting sqref="D22">
    <cfRule type="containsText" dxfId="422" priority="55" operator="containsText" text="Please select the region">
      <formula>NOT(ISERROR(SEARCH("Please select the region",D22)))</formula>
    </cfRule>
  </conditionalFormatting>
  <conditionalFormatting sqref="D25">
    <cfRule type="containsText" dxfId="421" priority="54" operator="containsText" text="Specify here the market">
      <formula>NOT(ISERROR(SEARCH("Specify here the market",D25)))</formula>
    </cfRule>
  </conditionalFormatting>
  <conditionalFormatting sqref="G20:K20">
    <cfRule type="containsText" dxfId="420" priority="53" operator="containsText" text="Reference">
      <formula>NOT(ISERROR(SEARCH("Reference",G20)))</formula>
    </cfRule>
  </conditionalFormatting>
  <conditionalFormatting sqref="G24:K24">
    <cfRule type="containsText" dxfId="419" priority="52" operator="containsText" text="Reference">
      <formula>NOT(ISERROR(SEARCH("Reference",G24)))</formula>
    </cfRule>
  </conditionalFormatting>
  <conditionalFormatting sqref="G26:K26">
    <cfRule type="containsText" dxfId="418" priority="51" operator="containsText" text="Reference">
      <formula>NOT(ISERROR(SEARCH("Reference",G26)))</formula>
    </cfRule>
  </conditionalFormatting>
  <conditionalFormatting sqref="H39:U39 G41:U41 G43:U43 G45:U45 G51:U51 G53:U53 G55:U55 G57:U57 G63:U63 G65:U65 G71:U71 G73:U73 G75:U75 G77:U77 H83:K83 M83:P83 R83:U83">
    <cfRule type="containsText" dxfId="417" priority="50" operator="containsText" text="Reference">
      <formula>NOT(ISERROR(SEARCH("Reference",G39)))</formula>
    </cfRule>
  </conditionalFormatting>
  <conditionalFormatting sqref="L26:P26 L24:P24">
    <cfRule type="containsText" dxfId="416" priority="49" operator="containsText" text="Reference">
      <formula>NOT(ISERROR(SEARCH("Reference",L24)))</formula>
    </cfRule>
  </conditionalFormatting>
  <conditionalFormatting sqref="Q26:U26 Q24:U24">
    <cfRule type="containsText" dxfId="415" priority="48" operator="containsText" text="Reference">
      <formula>NOT(ISERROR(SEARCH("Reference",Q24)))</formula>
    </cfRule>
  </conditionalFormatting>
  <conditionalFormatting sqref="L24:U24 L26:U26">
    <cfRule type="containsText" dxfId="414" priority="47" operator="containsText" text="Reference">
      <formula>NOT(ISERROR(SEARCH("Reference",L24)))</formula>
    </cfRule>
  </conditionalFormatting>
  <conditionalFormatting sqref="D30">
    <cfRule type="containsText" dxfId="413" priority="44" operator="containsText" text="Please select">
      <formula>NOT(ISERROR(SEARCH("Please select",D30)))</formula>
    </cfRule>
  </conditionalFormatting>
  <conditionalFormatting sqref="D30">
    <cfRule type="containsText" dxfId="412" priority="43" operator="containsText" text="Specify here">
      <formula>NOT(ISERROR(SEARCH("Specify here",D30)))</formula>
    </cfRule>
  </conditionalFormatting>
  <conditionalFormatting sqref="H85:K85 M85:P85 R85:U85">
    <cfRule type="containsText" dxfId="411" priority="38" operator="containsText" text="Reference">
      <formula>NOT(ISERROR(SEARCH("Reference",H85)))</formula>
    </cfRule>
  </conditionalFormatting>
  <conditionalFormatting sqref="H87:K87 M87:P87 R87:U87">
    <cfRule type="containsText" dxfId="410" priority="33" operator="containsText" text="Reference">
      <formula>NOT(ISERROR(SEARCH("Reference",H87)))</formula>
    </cfRule>
  </conditionalFormatting>
  <conditionalFormatting sqref="H89:K89 M89:P89 R89:U89">
    <cfRule type="containsText" dxfId="409" priority="28" operator="containsText" text="Reference">
      <formula>NOT(ISERROR(SEARCH("Reference",H89)))</formula>
    </cfRule>
  </conditionalFormatting>
  <conditionalFormatting sqref="H85:K85">
    <cfRule type="containsText" dxfId="408" priority="41" operator="containsText" text="Reference">
      <formula>NOT(ISERROR(SEARCH("Reference",H85)))</formula>
    </cfRule>
  </conditionalFormatting>
  <conditionalFormatting sqref="M85:P85">
    <cfRule type="containsText" dxfId="407" priority="40" operator="containsText" text="Reference">
      <formula>NOT(ISERROR(SEARCH("Reference",M85)))</formula>
    </cfRule>
  </conditionalFormatting>
  <conditionalFormatting sqref="R85:U85">
    <cfRule type="containsText" dxfId="406" priority="39" operator="containsText" text="Reference">
      <formula>NOT(ISERROR(SEARCH("Reference",R85)))</formula>
    </cfRule>
  </conditionalFormatting>
  <conditionalFormatting sqref="H87:K87">
    <cfRule type="containsText" dxfId="405" priority="36" operator="containsText" text="Reference">
      <formula>NOT(ISERROR(SEARCH("Reference",H87)))</formula>
    </cfRule>
  </conditionalFormatting>
  <conditionalFormatting sqref="M87:P87">
    <cfRule type="containsText" dxfId="404" priority="35" operator="containsText" text="Reference">
      <formula>NOT(ISERROR(SEARCH("Reference",M87)))</formula>
    </cfRule>
  </conditionalFormatting>
  <conditionalFormatting sqref="R87:U87">
    <cfRule type="containsText" dxfId="403" priority="34" operator="containsText" text="Reference">
      <formula>NOT(ISERROR(SEARCH("Reference",R87)))</formula>
    </cfRule>
  </conditionalFormatting>
  <conditionalFormatting sqref="H89:K89">
    <cfRule type="containsText" dxfId="402" priority="31" operator="containsText" text="Reference">
      <formula>NOT(ISERROR(SEARCH("Reference",H89)))</formula>
    </cfRule>
  </conditionalFormatting>
  <conditionalFormatting sqref="M89:P89">
    <cfRule type="containsText" dxfId="401" priority="30" operator="containsText" text="Reference">
      <formula>NOT(ISERROR(SEARCH("Reference",M89)))</formula>
    </cfRule>
  </conditionalFormatting>
  <conditionalFormatting sqref="R89:U89">
    <cfRule type="containsText" dxfId="400" priority="29" operator="containsText" text="Reference">
      <formula>NOT(ISERROR(SEARCH("Reference",R89)))</formula>
    </cfRule>
  </conditionalFormatting>
  <conditionalFormatting sqref="B82">
    <cfRule type="containsText" dxfId="399" priority="23" operator="containsText" text="Add here">
      <formula>NOT(ISERROR(SEARCH("Add here",B82)))</formula>
    </cfRule>
  </conditionalFormatting>
  <conditionalFormatting sqref="B84">
    <cfRule type="containsText" dxfId="398" priority="22" operator="containsText" text="Add here">
      <formula>NOT(ISERROR(SEARCH("Add here",B84)))</formula>
    </cfRule>
  </conditionalFormatting>
  <conditionalFormatting sqref="B86">
    <cfRule type="containsText" dxfId="397" priority="21" operator="containsText" text="Add here">
      <formula>NOT(ISERROR(SEARCH("Add here",B86)))</formula>
    </cfRule>
  </conditionalFormatting>
  <conditionalFormatting sqref="B88">
    <cfRule type="containsText" dxfId="396" priority="20" operator="containsText" text="Add here">
      <formula>NOT(ISERROR(SEARCH("Add here",B88)))</formula>
    </cfRule>
  </conditionalFormatting>
  <conditionalFormatting sqref="G85 G87 G89 G83">
    <cfRule type="containsText" dxfId="395" priority="16" operator="containsText" text="Reference">
      <formula>NOT(ISERROR(SEARCH("Reference",G83)))</formula>
    </cfRule>
  </conditionalFormatting>
  <conditionalFormatting sqref="G83 G85 G87 G89">
    <cfRule type="containsText" dxfId="394" priority="15" operator="containsText" text="Reference">
      <formula>NOT(ISERROR(SEARCH("Reference",G83)))</formula>
    </cfRule>
  </conditionalFormatting>
  <conditionalFormatting sqref="L85 L87 L89 L83">
    <cfRule type="containsText" dxfId="393" priority="14" operator="containsText" text="Reference">
      <formula>NOT(ISERROR(SEARCH("Reference",L83)))</formula>
    </cfRule>
  </conditionalFormatting>
  <conditionalFormatting sqref="L83 L85 L87 L89">
    <cfRule type="containsText" dxfId="392" priority="13" operator="containsText" text="Reference">
      <formula>NOT(ISERROR(SEARCH("Reference",L83)))</formula>
    </cfRule>
  </conditionalFormatting>
  <conditionalFormatting sqref="Q85 Q87 Q89 Q83">
    <cfRule type="containsText" dxfId="391" priority="12" operator="containsText" text="Reference">
      <formula>NOT(ISERROR(SEARCH("Reference",Q83)))</formula>
    </cfRule>
  </conditionalFormatting>
  <conditionalFormatting sqref="Q83 Q85 Q87 Q89">
    <cfRule type="containsText" dxfId="390" priority="11" operator="containsText" text="Reference">
      <formula>NOT(ISERROR(SEARCH("Reference",Q83)))</formula>
    </cfRule>
  </conditionalFormatting>
  <conditionalFormatting sqref="D90">
    <cfRule type="containsText" dxfId="389" priority="10" operator="containsText" text="Explain here">
      <formula>NOT(ISERROR(SEARCH("Explain here",D90)))</formula>
    </cfRule>
  </conditionalFormatting>
  <conditionalFormatting sqref="D84">
    <cfRule type="containsText" dxfId="388" priority="9" operator="containsText" text="Specify here">
      <formula>NOT(ISERROR(SEARCH("Specify here",D84)))</formula>
    </cfRule>
  </conditionalFormatting>
  <conditionalFormatting sqref="D86">
    <cfRule type="containsText" dxfId="387" priority="8" operator="containsText" text="Specify here">
      <formula>NOT(ISERROR(SEARCH("Specify here",D86)))</formula>
    </cfRule>
  </conditionalFormatting>
  <conditionalFormatting sqref="D88">
    <cfRule type="containsText" dxfId="386" priority="7" operator="containsText" text="Specify here">
      <formula>NOT(ISERROR(SEARCH("Specify here",D88)))</formula>
    </cfRule>
  </conditionalFormatting>
  <conditionalFormatting sqref="E42:F43">
    <cfRule type="containsText" dxfId="385" priority="6" operator="containsText" text="Please select">
      <formula>NOT(ISERROR(SEARCH("Please select",E42)))</formula>
    </cfRule>
  </conditionalFormatting>
  <conditionalFormatting sqref="F22">
    <cfRule type="containsText" dxfId="384" priority="5" operator="containsText" text="Please select">
      <formula>NOT(ISERROR(SEARCH("Please select",F22)))</formula>
    </cfRule>
  </conditionalFormatting>
  <conditionalFormatting sqref="F25">
    <cfRule type="containsText" dxfId="383" priority="4" operator="containsText" text="Select Functional Unit above">
      <formula>NOT(ISERROR(SEARCH("Select Functional Unit above",F25)))</formula>
    </cfRule>
  </conditionalFormatting>
  <conditionalFormatting sqref="E44:F45">
    <cfRule type="cellIs" dxfId="382" priority="3" operator="equal">
      <formula>"Please select based on chosen Functional Unit"</formula>
    </cfRule>
  </conditionalFormatting>
  <conditionalFormatting sqref="D7">
    <cfRule type="containsText" dxfId="381" priority="2" operator="containsText" text="Please select">
      <formula>NOT(ISERROR(SEARCH("Please select",D7)))</formula>
    </cfRule>
  </conditionalFormatting>
  <conditionalFormatting sqref="D7">
    <cfRule type="containsText" dxfId="380" priority="1" operator="containsText" text="Specify here">
      <formula>NOT(ISERROR(SEARCH("Specify here",D7)))</formula>
    </cfRule>
  </conditionalFormatting>
  <dataValidations count="2">
    <dataValidation allowBlank="1" showInputMessage="1" showErrorMessage="1" prompt="More details are found in 'READ ME' tab" sqref="D14" xr:uid="{B4D7B7FC-E8D7-4C1B-974F-5315503DC18D}"/>
    <dataValidation type="list" allowBlank="1" showInputMessage="1" showErrorMessage="1" sqref="L33:O33" xr:uid="{9901DC60-A1E1-4973-90BC-3DD1AF773D91}">
      <formula1>$X$6:$X$9</formula1>
    </dataValidation>
  </dataValidations>
  <pageMargins left="0.7" right="0.7" top="0.75" bottom="0.75" header="0.3" footer="0.3"/>
  <pageSetup paperSize="9" scale="23" orientation="landscape"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prompt="More details are found in 'READ ME' tab" xr:uid="{3B2EFD59-C82A-4C21-BC7E-5967DA275EBD}">
          <x14:formula1>
            <xm:f>'READ ME'!$C$26:$C$34</xm:f>
          </x14:formula1>
          <xm:sqref>D13</xm:sqref>
        </x14:dataValidation>
        <x14:dataValidation type="list" allowBlank="1" showInputMessage="1" showErrorMessage="1" xr:uid="{F2D99DDC-1834-4945-A4B5-BD6659E600DE}">
          <x14:formula1>
            <xm:f>List!$Z$6:$Z$8</xm:f>
          </x14:formula1>
          <xm:sqref>D33</xm:sqref>
        </x14:dataValidation>
        <x14:dataValidation type="list" allowBlank="1" showInputMessage="1" showErrorMessage="1" xr:uid="{FCF60EDD-8723-4377-A8DE-0FD5E2B16B26}">
          <x14:formula1>
            <xm:f>List!$D$3:$D$17</xm:f>
          </x14:formula1>
          <xm:sqref>D11</xm:sqref>
        </x14:dataValidation>
        <x14:dataValidation type="list" allowBlank="1" showInputMessage="1" showErrorMessage="1" xr:uid="{76FA057E-DA0C-4011-B7C0-B5F22923686A}">
          <x14:formula1>
            <xm:f>List!$T$3:$T$6</xm:f>
          </x14:formula1>
          <xm:sqref>F70:F77</xm:sqref>
        </x14:dataValidation>
        <x14:dataValidation type="list" allowBlank="1" showInputMessage="1" showErrorMessage="1" xr:uid="{5C14CD96-F0E1-44BA-B106-C1D8217234AF}">
          <x14:formula1>
            <xm:f>List!$H$3:$H$10</xm:f>
          </x14:formula1>
          <xm:sqref>D29</xm:sqref>
        </x14:dataValidation>
        <x14:dataValidation type="list" allowBlank="1" showInputMessage="1" showErrorMessage="1" xr:uid="{514D6F72-5CFB-457A-96D1-251F32E68A05}">
          <x14:formula1>
            <xm:f>List!$F$3:$F$18</xm:f>
          </x14:formula1>
          <xm:sqref>D16:K17 F22</xm:sqref>
        </x14:dataValidation>
        <x14:dataValidation type="list" allowBlank="1" showInputMessage="1" showErrorMessage="1" xr:uid="{CF760670-593A-41D1-8C54-DCBEC36DBEBD}">
          <x14:formula1>
            <xm:f>List!$Z$2:$Z$4</xm:f>
          </x14:formula1>
          <xm:sqref>D10:K10</xm:sqref>
        </x14:dataValidation>
        <x14:dataValidation type="list" allowBlank="1" showInputMessage="1" showErrorMessage="1" xr:uid="{EDECACFC-8F15-4C64-B465-E09030EB7C87}">
          <x14:formula1>
            <xm:f>List!$R$3:$R$13</xm:f>
          </x14:formula1>
          <xm:sqref>D70:E77</xm:sqref>
        </x14:dataValidation>
        <x14:dataValidation type="list" allowBlank="1" showInputMessage="1" showErrorMessage="1" xr:uid="{6024F62B-4B5B-4E7B-B1C0-DD051F3161C6}">
          <x14:formula1>
            <xm:f>List!$Z$10:$Z$13</xm:f>
          </x14:formula1>
          <xm:sqref>D22:E24</xm:sqref>
        </x14:dataValidation>
        <x14:dataValidation type="list" allowBlank="1" showInputMessage="1" showErrorMessage="1" xr:uid="{324BA640-E1AE-435C-AD75-952525A1E97F}">
          <x14:formula1>
            <xm:f>List!$B$3:$B$27</xm:f>
          </x14:formula1>
          <xm:sqref>D8:K8</xm:sqref>
        </x14:dataValidation>
        <x14:dataValidation type="list" allowBlank="1" showInputMessage="1" showErrorMessage="1" xr:uid="{9A44C8FE-1B60-45F6-9D14-74E0B3D49EEB}">
          <x14:formula1>
            <xm:f>List!$J$3:$J$6</xm:f>
          </x14:formula1>
          <xm:sqref>E44:F45</xm:sqref>
        </x14:dataValidation>
        <x14:dataValidation type="list" allowBlank="1" showInputMessage="1" showErrorMessage="1" xr:uid="{BD3BACC7-D684-40EE-8504-235A8AB7AA54}">
          <x14:formula1>
            <xm:f>List!$Z$15:$Z$16</xm:f>
          </x14:formula1>
          <xm:sqref>D38:D45</xm:sqref>
        </x14:dataValidation>
        <x14:dataValidation type="list" allowBlank="1" showInputMessage="1" showErrorMessage="1" xr:uid="{B0DBFE3B-5AB8-4599-A340-DC1026EACFA2}">
          <x14:formula1>
            <xm:f>List!$L$2:$L$74</xm:f>
          </x14:formula1>
          <xm:sqref>D50:E51</xm:sqref>
        </x14:dataValidation>
        <x14:dataValidation type="list" allowBlank="1" showInputMessage="1" showErrorMessage="1" xr:uid="{67E90E8D-C3BA-4EE5-A845-0834B3E011DB}">
          <x14:formula1>
            <xm:f>List!$L$3:$L$67</xm:f>
          </x14:formula1>
          <xm:sqref>D52:E57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A1:D30"/>
  <sheetViews>
    <sheetView topLeftCell="A16" zoomScale="80" zoomScaleNormal="80" workbookViewId="0">
      <selection activeCell="D11" sqref="F11"/>
    </sheetView>
  </sheetViews>
  <sheetFormatPr defaultRowHeight="15.75" x14ac:dyDescent="0.25"/>
  <cols>
    <col min="1" max="1" width="12.875" customWidth="1"/>
    <col min="3" max="3" width="12.125" customWidth="1"/>
  </cols>
  <sheetData>
    <row r="1" spans="1:4" ht="21" x14ac:dyDescent="0.35">
      <c r="A1" s="4" t="s">
        <v>396</v>
      </c>
    </row>
    <row r="2" spans="1:4" x14ac:dyDescent="0.25">
      <c r="A2" s="140" t="s">
        <v>397</v>
      </c>
    </row>
    <row r="3" spans="1:4" x14ac:dyDescent="0.25">
      <c r="A3" t="s">
        <v>398</v>
      </c>
      <c r="B3" t="s">
        <v>399</v>
      </c>
      <c r="C3" t="s">
        <v>400</v>
      </c>
    </row>
    <row r="4" spans="1:4" x14ac:dyDescent="0.25">
      <c r="A4">
        <v>2017</v>
      </c>
      <c r="B4">
        <v>1400</v>
      </c>
      <c r="C4">
        <f>B4*1000</f>
        <v>1400000</v>
      </c>
      <c r="D4">
        <f>C4/1000000</f>
        <v>1.4</v>
      </c>
    </row>
    <row r="5" spans="1:4" x14ac:dyDescent="0.25">
      <c r="A5">
        <v>2015</v>
      </c>
      <c r="B5">
        <f>1400*('READ ME'!D111/'READ ME'!D113)</f>
        <v>1380.6706114398421</v>
      </c>
      <c r="C5">
        <f>B5*1000</f>
        <v>1380670.611439842</v>
      </c>
      <c r="D5">
        <f>C5/1000000</f>
        <v>1.3806706114398419</v>
      </c>
    </row>
    <row r="7" spans="1:4" x14ac:dyDescent="0.25">
      <c r="A7" t="s">
        <v>401</v>
      </c>
    </row>
    <row r="8" spans="1:4" x14ac:dyDescent="0.25">
      <c r="A8">
        <v>2018</v>
      </c>
      <c r="B8">
        <f>8900/3.54</f>
        <v>2514.1242937853108</v>
      </c>
      <c r="C8">
        <f>B8*1000</f>
        <v>2514124.2937853108</v>
      </c>
      <c r="D8">
        <f>C8/1000000</f>
        <v>2.514124293785311</v>
      </c>
    </row>
    <row r="9" spans="1:4" x14ac:dyDescent="0.25">
      <c r="A9">
        <v>2015</v>
      </c>
      <c r="B9">
        <f>B8*('READ ME'!D111/'READ ME'!D114)</f>
        <v>2440.4235039655514</v>
      </c>
      <c r="C9">
        <f>B9*1000</f>
        <v>2440423.5039655515</v>
      </c>
      <c r="D9">
        <f>C9/1000000</f>
        <v>2.4404235039655515</v>
      </c>
    </row>
    <row r="11" spans="1:4" x14ac:dyDescent="0.25">
      <c r="A11">
        <v>2030</v>
      </c>
      <c r="B11">
        <f>1700/3.54</f>
        <v>480.22598870056498</v>
      </c>
      <c r="C11">
        <f>B11*1000</f>
        <v>480225.98870056501</v>
      </c>
      <c r="D11">
        <f>C11/1000000</f>
        <v>0.48022598870056499</v>
      </c>
    </row>
    <row r="14" spans="1:4" x14ac:dyDescent="0.25">
      <c r="A14">
        <v>2050</v>
      </c>
      <c r="B14">
        <f>1000/3.54</f>
        <v>282.4858757062147</v>
      </c>
      <c r="C14">
        <f>B14*1000</f>
        <v>282485.87570621469</v>
      </c>
      <c r="D14">
        <f>C14/1000000</f>
        <v>0.2824858757062147</v>
      </c>
    </row>
    <row r="21" spans="1:4" x14ac:dyDescent="0.25">
      <c r="A21" t="s">
        <v>402</v>
      </c>
      <c r="B21" t="s">
        <v>403</v>
      </c>
      <c r="C21" t="s">
        <v>404</v>
      </c>
    </row>
    <row r="22" spans="1:4" x14ac:dyDescent="0.25">
      <c r="A22">
        <v>2020</v>
      </c>
      <c r="B22">
        <f>3.8</f>
        <v>3.8</v>
      </c>
      <c r="C22">
        <f t="shared" ref="C22:C30" si="0">B22/3.54</f>
        <v>1.0734463276836157</v>
      </c>
      <c r="D22" t="s">
        <v>405</v>
      </c>
    </row>
    <row r="23" spans="1:4" x14ac:dyDescent="0.25">
      <c r="A23">
        <v>2030</v>
      </c>
      <c r="B23">
        <v>3.65</v>
      </c>
      <c r="C23">
        <f t="shared" si="0"/>
        <v>1.0310734463276836</v>
      </c>
      <c r="D23" t="s">
        <v>405</v>
      </c>
    </row>
    <row r="24" spans="1:4" x14ac:dyDescent="0.25">
      <c r="A24">
        <v>2050</v>
      </c>
      <c r="B24">
        <v>3.65</v>
      </c>
      <c r="C24">
        <f t="shared" si="0"/>
        <v>1.0310734463276836</v>
      </c>
      <c r="D24" t="s">
        <v>405</v>
      </c>
    </row>
    <row r="25" spans="1:4" x14ac:dyDescent="0.25">
      <c r="A25">
        <v>2020</v>
      </c>
      <c r="B25">
        <f>3.9</f>
        <v>3.9</v>
      </c>
      <c r="C25">
        <f t="shared" si="0"/>
        <v>1.1016949152542372</v>
      </c>
      <c r="D25" t="s">
        <v>406</v>
      </c>
    </row>
    <row r="26" spans="1:4" x14ac:dyDescent="0.25">
      <c r="A26">
        <v>2030</v>
      </c>
      <c r="B26">
        <v>3.7</v>
      </c>
      <c r="C26">
        <f t="shared" si="0"/>
        <v>1.0451977401129944</v>
      </c>
      <c r="D26" t="s">
        <v>406</v>
      </c>
    </row>
    <row r="27" spans="1:4" x14ac:dyDescent="0.25">
      <c r="A27">
        <v>2050</v>
      </c>
      <c r="B27">
        <v>3.7</v>
      </c>
      <c r="C27">
        <f t="shared" si="0"/>
        <v>1.0451977401129944</v>
      </c>
      <c r="D27" t="s">
        <v>406</v>
      </c>
    </row>
    <row r="28" spans="1:4" x14ac:dyDescent="0.25">
      <c r="A28">
        <v>2020</v>
      </c>
      <c r="B28">
        <f>3.7</f>
        <v>3.7</v>
      </c>
      <c r="C28">
        <f t="shared" si="0"/>
        <v>1.0451977401129944</v>
      </c>
      <c r="D28" t="s">
        <v>407</v>
      </c>
    </row>
    <row r="29" spans="1:4" x14ac:dyDescent="0.25">
      <c r="A29">
        <v>2030</v>
      </c>
      <c r="B29">
        <v>3.6</v>
      </c>
      <c r="C29">
        <f t="shared" si="0"/>
        <v>1.0169491525423728</v>
      </c>
      <c r="D29" t="s">
        <v>408</v>
      </c>
    </row>
    <row r="30" spans="1:4" x14ac:dyDescent="0.25">
      <c r="A30">
        <v>2050</v>
      </c>
      <c r="B30">
        <v>3.6</v>
      </c>
      <c r="C30">
        <f t="shared" si="0"/>
        <v>1.0169491525423728</v>
      </c>
      <c r="D30" t="s">
        <v>407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87C0-199C-4F86-ADF6-41726CA069BE}">
  <dimension ref="A1:F26"/>
  <sheetViews>
    <sheetView zoomScale="80" zoomScaleNormal="80" workbookViewId="0">
      <selection activeCell="D11" sqref="F11"/>
    </sheetView>
  </sheetViews>
  <sheetFormatPr defaultRowHeight="15.75" x14ac:dyDescent="0.25"/>
  <sheetData>
    <row r="1" spans="1:1" ht="21" x14ac:dyDescent="0.35">
      <c r="A1" s="4" t="s">
        <v>409</v>
      </c>
    </row>
    <row r="2" spans="1:1" x14ac:dyDescent="0.25">
      <c r="A2" s="141" t="s">
        <v>410</v>
      </c>
    </row>
    <row r="3" spans="1:1" x14ac:dyDescent="0.25">
      <c r="A3" s="140" t="s">
        <v>411</v>
      </c>
    </row>
    <row r="4" spans="1:1" x14ac:dyDescent="0.25">
      <c r="A4" s="161"/>
    </row>
    <row r="12" spans="1:1" x14ac:dyDescent="0.25">
      <c r="A12" t="s">
        <v>412</v>
      </c>
    </row>
    <row r="26" spans="6:6" x14ac:dyDescent="0.25">
      <c r="F26" t="s">
        <v>413</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D83A-B980-4BDB-9FB9-77669C899048}">
  <dimension ref="A1:C10"/>
  <sheetViews>
    <sheetView workbookViewId="0"/>
  </sheetViews>
  <sheetFormatPr defaultRowHeight="15.75" x14ac:dyDescent="0.25"/>
  <cols>
    <col min="3" max="3" width="33.5" customWidth="1"/>
  </cols>
  <sheetData>
    <row r="1" spans="1:3" ht="21" x14ac:dyDescent="0.35">
      <c r="A1" s="4" t="s">
        <v>414</v>
      </c>
    </row>
    <row r="3" spans="1:3" x14ac:dyDescent="0.25">
      <c r="B3" s="142" t="s">
        <v>415</v>
      </c>
      <c r="C3" s="143" t="s">
        <v>416</v>
      </c>
    </row>
    <row r="4" spans="1:3" x14ac:dyDescent="0.25">
      <c r="B4" s="142" t="s">
        <v>417</v>
      </c>
      <c r="C4" s="144">
        <v>43409</v>
      </c>
    </row>
    <row r="5" spans="1:3" x14ac:dyDescent="0.25">
      <c r="B5" s="142" t="s">
        <v>418</v>
      </c>
      <c r="C5" t="s">
        <v>419</v>
      </c>
    </row>
    <row r="6" spans="1:3" x14ac:dyDescent="0.25">
      <c r="C6" t="s">
        <v>420</v>
      </c>
    </row>
    <row r="7" spans="1:3" x14ac:dyDescent="0.25">
      <c r="C7" t="s">
        <v>421</v>
      </c>
    </row>
    <row r="8" spans="1:3" x14ac:dyDescent="0.25">
      <c r="C8" t="s">
        <v>422</v>
      </c>
    </row>
    <row r="9" spans="1:3" x14ac:dyDescent="0.25">
      <c r="C9" t="s">
        <v>423</v>
      </c>
    </row>
    <row r="10" spans="1:3" x14ac:dyDescent="0.25">
      <c r="C10" t="s">
        <v>424</v>
      </c>
    </row>
  </sheetData>
  <sheetProtection algorithmName="SHA-512" hashValue="PE5jJWiGEwJCkzK1Clnm4kOUGZTtdSGcbxHRjqbrGqppz9HHEsV5lqODpy7X6t2sNV4xYthc1CD6YirH09J1PA==" saltValue="61NILTqGSUdTfxT9UcWQ/Q=="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92"/>
  <sheetViews>
    <sheetView tabSelected="1" topLeftCell="A10" zoomScale="80" zoomScaleNormal="80" workbookViewId="0">
      <selection activeCell="D11" sqref="D11:O11"/>
    </sheetView>
  </sheetViews>
  <sheetFormatPr defaultColWidth="11" defaultRowHeight="15.75" x14ac:dyDescent="0.25"/>
  <cols>
    <col min="1" max="1" width="4.875" customWidth="1"/>
    <col min="2" max="3" width="15.5" customWidth="1"/>
    <col min="4" max="5" width="13.625" customWidth="1"/>
    <col min="6" max="6" width="10.875" customWidth="1"/>
    <col min="7" max="7" width="12" bestFit="1" customWidth="1"/>
    <col min="9" max="9" width="12" bestFit="1" customWidth="1"/>
    <col min="10" max="10" width="11.125" bestFit="1" customWidth="1"/>
    <col min="12" max="12" width="11.125" bestFit="1" customWidth="1"/>
    <col min="13" max="13" width="12.625" bestFit="1" customWidth="1"/>
    <col min="15" max="15" width="12.625" bestFit="1" customWidth="1"/>
    <col min="52" max="52" width="131" hidden="1" customWidth="1"/>
  </cols>
  <sheetData>
    <row r="1" spans="1:52" ht="21" x14ac:dyDescent="0.35">
      <c r="B1" s="197" t="s">
        <v>425</v>
      </c>
      <c r="C1" s="9"/>
      <c r="D1" s="9"/>
      <c r="E1" s="9"/>
      <c r="F1" s="9"/>
      <c r="G1" s="9"/>
      <c r="H1" s="9"/>
      <c r="I1" s="9"/>
      <c r="J1" s="9"/>
      <c r="K1" s="9"/>
      <c r="L1" s="9"/>
      <c r="M1" s="9"/>
      <c r="N1" s="9"/>
      <c r="O1" s="9"/>
      <c r="AZ1" s="121"/>
    </row>
    <row r="2" spans="1:52" ht="22.35" customHeight="1" thickBot="1" x14ac:dyDescent="0.3">
      <c r="A2" s="2"/>
      <c r="B2" s="9"/>
      <c r="C2" s="9"/>
      <c r="D2" s="9"/>
      <c r="E2" s="9"/>
      <c r="F2" s="9"/>
      <c r="G2" s="9"/>
      <c r="H2" s="9"/>
      <c r="I2" s="9"/>
      <c r="J2" s="9"/>
      <c r="K2" s="9"/>
      <c r="L2" s="9"/>
      <c r="M2" s="9"/>
      <c r="N2" s="9"/>
      <c r="O2" s="9"/>
      <c r="P2" s="1"/>
      <c r="Q2" s="1"/>
      <c r="R2" s="1"/>
      <c r="AZ2" s="121"/>
    </row>
    <row r="3" spans="1:52" ht="29.25" customHeight="1" thickBot="1" x14ac:dyDescent="0.3">
      <c r="A3" s="2"/>
      <c r="B3" s="408" t="str">
        <f>IF('Data input'!D5="Specify here"," ",UPPER('Data input'!D5))</f>
        <v>SOLID-OXIDE ELECTROLYSIS</v>
      </c>
      <c r="C3" s="409"/>
      <c r="D3" s="409"/>
      <c r="E3" s="409"/>
      <c r="F3" s="409"/>
      <c r="G3" s="409"/>
      <c r="H3" s="409"/>
      <c r="I3" s="409"/>
      <c r="J3" s="409"/>
      <c r="K3" s="409"/>
      <c r="L3" s="409"/>
      <c r="M3" s="409"/>
      <c r="N3" s="409"/>
      <c r="O3" s="410"/>
      <c r="Q3" s="6"/>
      <c r="R3" s="6"/>
      <c r="S3" s="6"/>
      <c r="T3" s="6"/>
      <c r="U3" s="6"/>
      <c r="V3" s="6"/>
      <c r="W3" s="6"/>
      <c r="X3" s="6"/>
      <c r="AZ3" s="121"/>
    </row>
    <row r="4" spans="1:52" ht="16.5" thickBot="1" x14ac:dyDescent="0.3">
      <c r="A4" s="2"/>
      <c r="B4" s="399" t="s">
        <v>327</v>
      </c>
      <c r="C4" s="411"/>
      <c r="D4" s="412">
        <f>IF('Data input'!D6="DD-MM-YYYY"," ",'Data input'!D6)</f>
        <v>44151</v>
      </c>
      <c r="E4" s="413"/>
      <c r="F4" s="413"/>
      <c r="G4" s="413"/>
      <c r="H4" s="413"/>
      <c r="I4" s="413"/>
      <c r="J4" s="413"/>
      <c r="K4" s="413"/>
      <c r="L4" s="413"/>
      <c r="M4" s="413"/>
      <c r="N4" s="413"/>
      <c r="O4" s="414"/>
      <c r="AZ4" s="121"/>
    </row>
    <row r="5" spans="1:52" ht="16.5" thickBot="1" x14ac:dyDescent="0.3">
      <c r="A5" s="2"/>
      <c r="B5" s="383" t="s">
        <v>426</v>
      </c>
      <c r="C5" s="384"/>
      <c r="D5" s="432" t="str">
        <f>IF('Data input'!D7="Specify here"," ",'Data input'!D7)</f>
        <v>Binod Koirala</v>
      </c>
      <c r="E5" s="433"/>
      <c r="F5" s="433"/>
      <c r="G5" s="433"/>
      <c r="H5" s="433"/>
      <c r="I5" s="433"/>
      <c r="J5" s="433"/>
      <c r="K5" s="433"/>
      <c r="L5" s="433"/>
      <c r="M5" s="433"/>
      <c r="N5" s="433"/>
      <c r="O5" s="434"/>
      <c r="AZ5" s="121"/>
    </row>
    <row r="6" spans="1:52" x14ac:dyDescent="0.25">
      <c r="A6" s="2"/>
      <c r="B6" s="420" t="s">
        <v>18</v>
      </c>
      <c r="C6" s="421"/>
      <c r="D6" s="424" t="str">
        <f>IF('Data input'!D8="Please select"," ",'Data input'!D8)</f>
        <v>Hydrogen</v>
      </c>
      <c r="E6" s="425"/>
      <c r="F6" s="425"/>
      <c r="G6" s="425"/>
      <c r="H6" s="425"/>
      <c r="I6" s="425"/>
      <c r="J6" s="425"/>
      <c r="K6" s="425"/>
      <c r="L6" s="425"/>
      <c r="M6" s="425"/>
      <c r="N6" s="425"/>
      <c r="O6" s="426"/>
      <c r="AZ6" s="121"/>
    </row>
    <row r="7" spans="1:52" ht="16.5" thickBot="1" x14ac:dyDescent="0.3">
      <c r="A7" s="2"/>
      <c r="B7" s="422"/>
      <c r="C7" s="423"/>
      <c r="D7" s="415" t="str">
        <f>IF('Data input'!D9="Other (specify here)"," ",'Data input'!D9)</f>
        <v>Production</v>
      </c>
      <c r="E7" s="416"/>
      <c r="F7" s="416"/>
      <c r="G7" s="416"/>
      <c r="H7" s="416"/>
      <c r="I7" s="416"/>
      <c r="J7" s="416"/>
      <c r="K7" s="416"/>
      <c r="L7" s="416"/>
      <c r="M7" s="416"/>
      <c r="N7" s="416"/>
      <c r="O7" s="417"/>
      <c r="AZ7" s="121"/>
    </row>
    <row r="8" spans="1:52" ht="16.5" thickBot="1" x14ac:dyDescent="0.3">
      <c r="A8" s="2"/>
      <c r="B8" s="418" t="s">
        <v>22</v>
      </c>
      <c r="C8" s="419"/>
      <c r="D8" s="415" t="str">
        <f>IF('Data input'!D10="Please select"," ",'Data input'!D10)</f>
        <v>Non-ETS</v>
      </c>
      <c r="E8" s="416"/>
      <c r="F8" s="416"/>
      <c r="G8" s="416"/>
      <c r="H8" s="416"/>
      <c r="I8" s="416"/>
      <c r="J8" s="416"/>
      <c r="K8" s="416"/>
      <c r="L8" s="416"/>
      <c r="M8" s="416"/>
      <c r="N8" s="416"/>
      <c r="O8" s="417"/>
      <c r="AZ8" s="121"/>
    </row>
    <row r="9" spans="1:52" ht="16.5" thickBot="1" x14ac:dyDescent="0.3">
      <c r="A9" s="2"/>
      <c r="B9" s="418" t="s">
        <v>24</v>
      </c>
      <c r="C9" s="419"/>
      <c r="D9" s="415" t="str">
        <f>IF('Data input'!D11="Please select"," ",'Data input'!D11)</f>
        <v xml:space="preserve">Electrolysis </v>
      </c>
      <c r="E9" s="416"/>
      <c r="F9" s="416"/>
      <c r="G9" s="416"/>
      <c r="H9" s="416"/>
      <c r="I9" s="416"/>
      <c r="J9" s="416"/>
      <c r="K9" s="416"/>
      <c r="L9" s="416"/>
      <c r="M9" s="416"/>
      <c r="N9" s="416"/>
      <c r="O9" s="417"/>
      <c r="U9" s="7"/>
      <c r="AZ9" s="121"/>
    </row>
    <row r="10" spans="1:52" ht="192" customHeight="1" thickBot="1" x14ac:dyDescent="0.3">
      <c r="A10" s="9"/>
      <c r="B10" s="427" t="s">
        <v>27</v>
      </c>
      <c r="C10" s="428"/>
      <c r="D10" s="374" t="str">
        <f>IF('Data input'!D12="Specify here"," ",'Data input'!D12)</f>
        <v xml:space="preserve">High-temperature solid-oxide electolyser (SOEC) is a technology for electrolysis of steam into hydrogen or co-electrolysis of steam and CO2 into syngas [1-6]. In this factsheet, the focus is on hydrogen production. Solid-oxide electrolyzers are most commonly used high-temperature electrolyzers [5] but it is also the least developed electrolysis technology [2]. Solid-oxide electrolysers operate between 650-1000 °C and already offers impressively higher efficiency level (93%, higher heating value (HHV)) than other electrolyzers [3]. The electrical efficiencies could be increased up to 97 % (HHV) by integrating derived heat and thermal coupling to exothermal processes such as chemical methanation [3]. Broadly, there are two categories of SOEC: electrolyte supported (operating temperature &gt; 800 °C) and anode supported (operating temperature 600 -850°C).  As it mainly requires ceramics and few rare materials for the catalyst layer, It has a substantial cost reduction potential in the future [6].  Yet, the need for external high-temperature heat source (preferably from renewables such as concentrated solar power (CSP) or geothermal or industrial waste heat) at vincinity also provides challenges to its economic viability [6]. However,  It can, in principle, also be operated without external high-temperature heat sources by using heat recovery, high-efficiency insulation, and compensating heat losses from electrical heating. Despite high capacity and efficiency, the electrolyser currently has reached life-time of 25000 operation hours and technology improvements such as stabilising components materials, developing new materials and lowering the operation temperature (500 -700 C) are being done to improve it further [2]. Current capacities of operational SOEC system are in the range lower than 1 MW, however, a 2.6 MW SOEC system is currently being developed in Rotterdam within the framework of H2020 MULTIPLHY [7].  </v>
      </c>
      <c r="E10" s="375"/>
      <c r="F10" s="375"/>
      <c r="G10" s="375"/>
      <c r="H10" s="375"/>
      <c r="I10" s="375"/>
      <c r="J10" s="375"/>
      <c r="K10" s="375"/>
      <c r="L10" s="375"/>
      <c r="M10" s="375"/>
      <c r="N10" s="375"/>
      <c r="O10" s="376"/>
      <c r="AZ10" s="121" t="str">
        <f>D10</f>
        <v xml:space="preserve">High-temperature solid-oxide electolyser (SOEC) is a technology for electrolysis of steam into hydrogen or co-electrolysis of steam and CO2 into syngas [1-6]. In this factsheet, the focus is on hydrogen production. Solid-oxide electrolyzers are most commonly used high-temperature electrolyzers [5] but it is also the least developed electrolysis technology [2]. Solid-oxide electrolysers operate between 650-1000 °C and already offers impressively higher efficiency level (93%, higher heating value (HHV)) than other electrolyzers [3]. The electrical efficiencies could be increased up to 97 % (HHV) by integrating derived heat and thermal coupling to exothermal processes such as chemical methanation [3]. Broadly, there are two categories of SOEC: electrolyte supported (operating temperature &gt; 800 °C) and anode supported (operating temperature 600 -850°C).  As it mainly requires ceramics and few rare materials for the catalyst layer, It has a substantial cost reduction potential in the future [6].  Yet, the need for external high-temperature heat source (preferably from renewables such as concentrated solar power (CSP) or geothermal or industrial waste heat) at vincinity also provides challenges to its economic viability [6]. However,  It can, in principle, also be operated without external high-temperature heat sources by using heat recovery, high-efficiency insulation, and compensating heat losses from electrical heating. Despite high capacity and efficiency, the electrolyser currently has reached life-time of 25000 operation hours and technology improvements such as stabilising components materials, developing new materials and lowering the operation temperature (500 -700 C) are being done to improve it further [2]. Current capacities of operational SOEC system are in the range lower than 1 MW, however, a 2.6 MW SOEC system is currently being developed in Rotterdam within the framework of H2020 MULTIPLHY [7].  </v>
      </c>
    </row>
    <row r="11" spans="1:52" ht="16.5" thickBot="1" x14ac:dyDescent="0.3">
      <c r="A11" s="2"/>
      <c r="B11" s="117" t="s">
        <v>331</v>
      </c>
      <c r="C11" s="118"/>
      <c r="D11" s="429" t="str">
        <f>IF('Data input'!D13="Select the observed or expected TRL level in 2020"," ",'Data input'!D13)</f>
        <v>TRL 6</v>
      </c>
      <c r="E11" s="430"/>
      <c r="F11" s="430"/>
      <c r="G11" s="430"/>
      <c r="H11" s="430"/>
      <c r="I11" s="430"/>
      <c r="J11" s="430"/>
      <c r="K11" s="430"/>
      <c r="L11" s="430"/>
      <c r="M11" s="430"/>
      <c r="N11" s="430"/>
      <c r="O11" s="431"/>
      <c r="AZ11" s="121"/>
    </row>
    <row r="12" spans="1:52" ht="66" customHeight="1" thickBot="1" x14ac:dyDescent="0.3">
      <c r="A12" s="2"/>
      <c r="B12" s="80"/>
      <c r="C12" s="97"/>
      <c r="D12" s="374" t="str">
        <f>IF('Data input'!D14="Explain here (add reference sources)"," ",'Data input'!D14)</f>
        <v xml:space="preserve">There are varying reports on current TRL level of SOEC technology. Adelung et al (2018) reports TRL 7 as the SOEC prototype has been demonstrated in a relevant operational environment [1] whereas Store&amp;go(2019) reports that it has been demonstrated in an industrial environment with TRL 6 [3]. Hychain 3 reports TRL 5-6 for SOEC [5]. Solid-Oxide eletrolysis still needs large scale research and demonstration to reach the commercial stage. It is expected that the TRL 9 will be reached in 2030 [1]. </v>
      </c>
      <c r="E12" s="375"/>
      <c r="F12" s="375"/>
      <c r="G12" s="375"/>
      <c r="H12" s="375"/>
      <c r="I12" s="375"/>
      <c r="J12" s="375"/>
      <c r="K12" s="375"/>
      <c r="L12" s="375"/>
      <c r="M12" s="375"/>
      <c r="N12" s="375"/>
      <c r="O12" s="376"/>
      <c r="AZ12" s="121" t="str">
        <f>D12</f>
        <v xml:space="preserve">There are varying reports on current TRL level of SOEC technology. Adelung et al (2018) reports TRL 7 as the SOEC prototype has been demonstrated in a relevant operational environment [1] whereas Store&amp;go(2019) reports that it has been demonstrated in an industrial environment with TRL 6 [3]. Hychain 3 reports TRL 5-6 for SOEC [5]. Solid-Oxide eletrolysis still needs large scale research and demonstration to reach the commercial stage. It is expected that the TRL 9 will be reached in 2030 [1]. </v>
      </c>
    </row>
    <row r="13" spans="1:52" ht="16.5" thickBot="1" x14ac:dyDescent="0.3">
      <c r="A13" s="2"/>
      <c r="B13" s="380" t="s">
        <v>52</v>
      </c>
      <c r="C13" s="364"/>
      <c r="D13" s="364"/>
      <c r="E13" s="364"/>
      <c r="F13" s="364"/>
      <c r="G13" s="364"/>
      <c r="H13" s="364"/>
      <c r="I13" s="364"/>
      <c r="J13" s="364"/>
      <c r="K13" s="364"/>
      <c r="L13" s="364"/>
      <c r="M13" s="364"/>
      <c r="N13" s="364"/>
      <c r="O13" s="365"/>
      <c r="AZ13" s="121"/>
    </row>
    <row r="14" spans="1:52" x14ac:dyDescent="0.25">
      <c r="A14" s="2"/>
      <c r="B14" s="420"/>
      <c r="C14" s="421"/>
      <c r="D14" s="437" t="s">
        <v>333</v>
      </c>
      <c r="E14" s="438"/>
      <c r="F14" s="439"/>
      <c r="G14" s="435" t="s">
        <v>427</v>
      </c>
      <c r="H14" s="371"/>
      <c r="I14" s="371"/>
      <c r="J14" s="371"/>
      <c r="K14" s="371"/>
      <c r="L14" s="371"/>
      <c r="M14" s="371"/>
      <c r="N14" s="436"/>
      <c r="O14" s="381"/>
      <c r="AZ14" s="121"/>
    </row>
    <row r="15" spans="1:52" x14ac:dyDescent="0.25">
      <c r="A15" s="2"/>
      <c r="B15" s="445" t="s">
        <v>57</v>
      </c>
      <c r="C15" s="446"/>
      <c r="D15" s="456" t="str">
        <f>IF('Data input'!D19="Select Functional Unit above","",'Data input'!D19)</f>
        <v>MW</v>
      </c>
      <c r="E15" s="457"/>
      <c r="F15" s="458"/>
      <c r="G15" s="463">
        <f>'Data input'!G19</f>
        <v>5</v>
      </c>
      <c r="H15" s="464"/>
      <c r="I15" s="464"/>
      <c r="J15" s="464"/>
      <c r="K15" s="464"/>
      <c r="L15" s="464"/>
      <c r="M15" s="464"/>
      <c r="N15" s="465"/>
      <c r="O15" s="466"/>
      <c r="AZ15" s="121"/>
    </row>
    <row r="16" spans="1:52" ht="16.5" thickBot="1" x14ac:dyDescent="0.3">
      <c r="A16" s="2"/>
      <c r="B16" s="98"/>
      <c r="C16" s="169"/>
      <c r="D16" s="459"/>
      <c r="E16" s="460"/>
      <c r="F16" s="461"/>
      <c r="G16" s="472">
        <f>IF('Data input'!G19="","Min",MIN('Data input'!G19:K19))</f>
        <v>1</v>
      </c>
      <c r="H16" s="473"/>
      <c r="I16" s="473"/>
      <c r="J16" s="474" t="s">
        <v>428</v>
      </c>
      <c r="K16" s="474"/>
      <c r="L16" s="474"/>
      <c r="M16" s="473">
        <f>IF('Data input'!G19="","Max",MAX('Data input'!G19:K19))</f>
        <v>100</v>
      </c>
      <c r="N16" s="475"/>
      <c r="O16" s="476"/>
      <c r="AZ16" s="121"/>
    </row>
    <row r="17" spans="1:52" x14ac:dyDescent="0.25">
      <c r="A17" s="2"/>
      <c r="B17" s="99"/>
      <c r="C17" s="170"/>
      <c r="D17" s="452" t="str">
        <f>IF('Data input'!D22="Please select the region","",'Data input'!D22)</f>
        <v/>
      </c>
      <c r="E17" s="453"/>
      <c r="F17" s="477" t="str">
        <f>IF('Data input'!F22="Please select","",'Data input'!F22)</f>
        <v/>
      </c>
      <c r="G17" s="370" t="s">
        <v>429</v>
      </c>
      <c r="H17" s="371"/>
      <c r="I17" s="371"/>
      <c r="J17" s="371">
        <v>2030</v>
      </c>
      <c r="K17" s="371"/>
      <c r="L17" s="371"/>
      <c r="M17" s="371">
        <v>2050</v>
      </c>
      <c r="N17" s="371"/>
      <c r="O17" s="381"/>
      <c r="AZ17" s="121"/>
    </row>
    <row r="18" spans="1:52" x14ac:dyDescent="0.25">
      <c r="A18" s="2"/>
      <c r="B18" s="99" t="s">
        <v>62</v>
      </c>
      <c r="C18" s="171"/>
      <c r="D18" s="454"/>
      <c r="E18" s="455"/>
      <c r="F18" s="478"/>
      <c r="G18" s="372">
        <f>'Data input'!G23</f>
        <v>0</v>
      </c>
      <c r="H18" s="373"/>
      <c r="I18" s="373"/>
      <c r="J18" s="373">
        <f>'Data input'!L23</f>
        <v>0</v>
      </c>
      <c r="K18" s="373"/>
      <c r="L18" s="373"/>
      <c r="M18" s="373">
        <f>'Data input'!Q23</f>
        <v>0</v>
      </c>
      <c r="N18" s="373"/>
      <c r="O18" s="382"/>
      <c r="AZ18" s="121"/>
    </row>
    <row r="19" spans="1:52" ht="16.5" thickBot="1" x14ac:dyDescent="0.3">
      <c r="A19" s="2"/>
      <c r="B19" s="98"/>
      <c r="C19" s="169"/>
      <c r="D19" s="454"/>
      <c r="E19" s="455"/>
      <c r="F19" s="478"/>
      <c r="G19" s="172" t="str">
        <f>IF('Data input'!G23="","Min",MIN('Data input'!G23:K23))</f>
        <v>Min</v>
      </c>
      <c r="H19" s="145" t="s">
        <v>430</v>
      </c>
      <c r="I19" s="173" t="str">
        <f>IF('Data input'!G23="","Max",MAX('Data input'!G23:K23))</f>
        <v>Max</v>
      </c>
      <c r="J19" s="173" t="str">
        <f>IF('Data input'!L23="","Min",MIN('Data input'!L23:P23))</f>
        <v>Min</v>
      </c>
      <c r="K19" s="145" t="s">
        <v>430</v>
      </c>
      <c r="L19" s="173" t="str">
        <f>IF('Data input'!L23="","Max",MAX('Data input'!L23:P23))</f>
        <v>Max</v>
      </c>
      <c r="M19" s="173" t="str">
        <f>IF('Data input'!Q23="","Min",MIN('Data input'!Q23:U23))</f>
        <v>Min</v>
      </c>
      <c r="N19" s="145" t="s">
        <v>430</v>
      </c>
      <c r="O19" s="174" t="str">
        <f>IF('Data input'!Q23="","Max",MAX('Data input'!Q23:U23))</f>
        <v>Max</v>
      </c>
      <c r="AZ19" s="121"/>
    </row>
    <row r="20" spans="1:52" x14ac:dyDescent="0.25">
      <c r="A20" s="2"/>
      <c r="B20" s="99" t="s">
        <v>347</v>
      </c>
      <c r="C20" s="171"/>
      <c r="D20" s="519" t="str">
        <f>IF('Data input'!D25="Specify here the market","",'Data input'!D25)</f>
        <v>Global</v>
      </c>
      <c r="E20" s="520"/>
      <c r="F20" s="522" t="s">
        <v>348</v>
      </c>
      <c r="G20" s="449">
        <f>'Data input'!G25</f>
        <v>0</v>
      </c>
      <c r="H20" s="450"/>
      <c r="I20" s="450"/>
      <c r="J20" s="450">
        <f>'Data input'!L25</f>
        <v>0.1</v>
      </c>
      <c r="K20" s="450"/>
      <c r="L20" s="450"/>
      <c r="M20" s="450">
        <f>'Data input'!Q25</f>
        <v>0.2</v>
      </c>
      <c r="N20" s="450"/>
      <c r="O20" s="451"/>
      <c r="AZ20" s="121"/>
    </row>
    <row r="21" spans="1:52" ht="16.5" thickBot="1" x14ac:dyDescent="0.3">
      <c r="A21" s="2"/>
      <c r="B21" s="99"/>
      <c r="C21" s="171"/>
      <c r="D21" s="459"/>
      <c r="E21" s="521"/>
      <c r="F21" s="523"/>
      <c r="G21" s="175" t="str">
        <f>IF('Data input'!G25="","Min",MIN('Data input'!G25:K25))</f>
        <v>Min</v>
      </c>
      <c r="H21" s="176" t="s">
        <v>430</v>
      </c>
      <c r="I21" s="146" t="str">
        <f>IF('Data input'!G25="","Max",MAX('Data input'!G25:K25))</f>
        <v>Max</v>
      </c>
      <c r="J21" s="176">
        <f>IF('Data input'!L25="","Min",MIN('Data input'!L25:P25))</f>
        <v>0.1</v>
      </c>
      <c r="K21" s="176" t="s">
        <v>430</v>
      </c>
      <c r="L21" s="146">
        <f>IF('Data input'!L25="","Max",MAX('Data input'!L25:P25))</f>
        <v>0.1</v>
      </c>
      <c r="M21" s="176">
        <f>IF('Data input'!Q25="","Min",MIN('Data input'!Q25:U25))</f>
        <v>0.2</v>
      </c>
      <c r="N21" s="176" t="s">
        <v>430</v>
      </c>
      <c r="O21" s="177">
        <f>IF('Data input'!Q25="","Max",MAX('Data input'!Q25:U25))</f>
        <v>0.2</v>
      </c>
      <c r="AZ21" s="121"/>
    </row>
    <row r="22" spans="1:52" ht="16.5" thickBot="1" x14ac:dyDescent="0.3">
      <c r="A22" s="2"/>
      <c r="B22" s="440" t="s">
        <v>431</v>
      </c>
      <c r="C22" s="441"/>
      <c r="D22" s="442">
        <f>IF('Data input'!D27="Specify here (if not specified, value will be 1)",1,'Data input'!D27)</f>
        <v>1</v>
      </c>
      <c r="E22" s="443"/>
      <c r="F22" s="443"/>
      <c r="G22" s="443"/>
      <c r="H22" s="443"/>
      <c r="I22" s="443"/>
      <c r="J22" s="443"/>
      <c r="K22" s="443"/>
      <c r="L22" s="443"/>
      <c r="M22" s="443"/>
      <c r="N22" s="443"/>
      <c r="O22" s="444"/>
      <c r="AZ22" s="121"/>
    </row>
    <row r="23" spans="1:52" ht="16.5" thickBot="1" x14ac:dyDescent="0.3">
      <c r="A23" s="2"/>
      <c r="B23" s="440" t="s">
        <v>74</v>
      </c>
      <c r="C23" s="441"/>
      <c r="D23" s="479">
        <f>IF('Data input'!D28="Specify here"," ",'Data input'!D28)</f>
        <v>8000</v>
      </c>
      <c r="E23" s="480"/>
      <c r="F23" s="480"/>
      <c r="G23" s="480"/>
      <c r="H23" s="480"/>
      <c r="I23" s="480"/>
      <c r="J23" s="480"/>
      <c r="K23" s="480"/>
      <c r="L23" s="480"/>
      <c r="M23" s="480"/>
      <c r="N23" s="480"/>
      <c r="O23" s="481"/>
      <c r="AZ23" s="121"/>
    </row>
    <row r="24" spans="1:52" ht="16.5" thickBot="1" x14ac:dyDescent="0.3">
      <c r="A24" s="2"/>
      <c r="B24" s="440" t="s">
        <v>76</v>
      </c>
      <c r="C24" s="441"/>
      <c r="D24" s="126" t="str">
        <f>IF('Data input'!D29="Please select"," ",'Data input'!D29)</f>
        <v xml:space="preserve"> </v>
      </c>
      <c r="E24" s="492" t="str">
        <f>IF('Data input'!D30="Specify here"," ",'Data input'!D30)</f>
        <v xml:space="preserve"> </v>
      </c>
      <c r="F24" s="493"/>
      <c r="G24" s="493"/>
      <c r="H24" s="493"/>
      <c r="I24" s="493"/>
      <c r="J24" s="493"/>
      <c r="K24" s="493"/>
      <c r="L24" s="493"/>
      <c r="M24" s="493"/>
      <c r="N24" s="493"/>
      <c r="O24" s="494"/>
      <c r="AZ24" s="121"/>
    </row>
    <row r="25" spans="1:52" ht="16.5" thickBot="1" x14ac:dyDescent="0.3">
      <c r="A25" s="2"/>
      <c r="B25" s="440" t="s">
        <v>84</v>
      </c>
      <c r="C25" s="441"/>
      <c r="D25" s="442">
        <f>IF('Data input'!D31="Specify here"," ",'Data input'!D31)</f>
        <v>20</v>
      </c>
      <c r="E25" s="443"/>
      <c r="F25" s="443"/>
      <c r="G25" s="443"/>
      <c r="H25" s="443"/>
      <c r="I25" s="443"/>
      <c r="J25" s="443"/>
      <c r="K25" s="443"/>
      <c r="L25" s="443"/>
      <c r="M25" s="443"/>
      <c r="N25" s="443"/>
      <c r="O25" s="444"/>
      <c r="AZ25" s="121"/>
    </row>
    <row r="26" spans="1:52" ht="16.5" thickBot="1" x14ac:dyDescent="0.3">
      <c r="A26" s="2"/>
      <c r="B26" s="440" t="s">
        <v>86</v>
      </c>
      <c r="C26" s="441"/>
      <c r="D26" s="482">
        <f>IF('Data input'!D32="Specify here"," ",'Data input'!D32)</f>
        <v>0</v>
      </c>
      <c r="E26" s="483"/>
      <c r="F26" s="483"/>
      <c r="G26" s="483"/>
      <c r="H26" s="483"/>
      <c r="I26" s="483"/>
      <c r="J26" s="483"/>
      <c r="K26" s="483"/>
      <c r="L26" s="483"/>
      <c r="M26" s="483"/>
      <c r="N26" s="483"/>
      <c r="O26" s="484"/>
      <c r="AZ26" s="121"/>
    </row>
    <row r="27" spans="1:52" ht="16.5" thickBot="1" x14ac:dyDescent="0.3">
      <c r="A27" s="2"/>
      <c r="B27" s="440" t="s">
        <v>88</v>
      </c>
      <c r="C27" s="441"/>
      <c r="D27" s="489" t="str">
        <f>IF('Data input'!D33="Please select"," ",'Data input'!D33)</f>
        <v>Yes</v>
      </c>
      <c r="E27" s="490"/>
      <c r="F27" s="490"/>
      <c r="G27" s="490"/>
      <c r="H27" s="490"/>
      <c r="I27" s="490"/>
      <c r="J27" s="490"/>
      <c r="K27" s="490"/>
      <c r="L27" s="490"/>
      <c r="M27" s="490"/>
      <c r="N27" s="490"/>
      <c r="O27" s="491"/>
      <c r="AZ27" s="121"/>
    </row>
    <row r="28" spans="1:52" ht="63.75" thickBot="1" x14ac:dyDescent="0.3">
      <c r="A28" s="2"/>
      <c r="B28" s="487" t="s">
        <v>352</v>
      </c>
      <c r="C28" s="488"/>
      <c r="D28" s="374" t="str">
        <f>IF('Data input'!D34="Explain here (e.g. other technical dimensions, region covered for potential such as NL or EU)"," ",'Data input'!D34)</f>
        <v xml:space="preserve">The capacity specification in MW refers to MWe. Current functional capacities of SOEC system are below 1 MW. A 2.6 MW Sunfire SOEC demonstrator is being developed in Rotterdam within H2020 MULTIPLHY project . Based on available theoretical studies, 5 MW is used as reference functional capacity in this factsheet, with the range of 1-100 MW for the year 2020, 2030 and 2050. However, it is unlikely that 100 MW SOEC systems will be available in 2020 [3]. The expected lifetime is 20 years [8]. </v>
      </c>
      <c r="E28" s="375"/>
      <c r="F28" s="375"/>
      <c r="G28" s="375"/>
      <c r="H28" s="375"/>
      <c r="I28" s="375"/>
      <c r="J28" s="375"/>
      <c r="K28" s="375"/>
      <c r="L28" s="375"/>
      <c r="M28" s="375"/>
      <c r="N28" s="375"/>
      <c r="O28" s="376"/>
      <c r="AZ28" s="121" t="str">
        <f>D28</f>
        <v xml:space="preserve">The capacity specification in MW refers to MWe. Current functional capacities of SOEC system are below 1 MW. A 2.6 MW Sunfire SOEC demonstrator is being developed in Rotterdam within H2020 MULTIPLHY project . Based on available theoretical studies, 5 MW is used as reference functional capacity in this factsheet, with the range of 1-100 MW for the year 2020, 2030 and 2050. However, it is unlikely that 100 MW SOEC systems will be available in 2020 [3]. The expected lifetime is 20 years [8]. </v>
      </c>
    </row>
    <row r="29" spans="1:52" ht="16.5" thickBot="1" x14ac:dyDescent="0.3">
      <c r="A29" s="2"/>
      <c r="B29" s="362" t="s">
        <v>91</v>
      </c>
      <c r="C29" s="363"/>
      <c r="D29" s="363"/>
      <c r="E29" s="363"/>
      <c r="F29" s="363"/>
      <c r="G29" s="363"/>
      <c r="H29" s="363"/>
      <c r="I29" s="363"/>
      <c r="J29" s="363"/>
      <c r="K29" s="363"/>
      <c r="L29" s="363"/>
      <c r="M29" s="363"/>
      <c r="N29" s="363"/>
      <c r="O29" s="462"/>
      <c r="AZ29" s="121"/>
    </row>
    <row r="30" spans="1:52" ht="16.5" thickBot="1" x14ac:dyDescent="0.3">
      <c r="A30" s="2"/>
      <c r="B30" s="447" t="s">
        <v>92</v>
      </c>
      <c r="C30" s="448"/>
      <c r="D30" s="467">
        <v>2015</v>
      </c>
      <c r="E30" s="468"/>
      <c r="F30" s="468"/>
      <c r="G30" s="468"/>
      <c r="H30" s="468"/>
      <c r="I30" s="468"/>
      <c r="J30" s="468"/>
      <c r="K30" s="468"/>
      <c r="L30" s="468"/>
      <c r="M30" s="468"/>
      <c r="N30" s="468"/>
      <c r="O30" s="469"/>
      <c r="AZ30" s="121"/>
    </row>
    <row r="31" spans="1:52" x14ac:dyDescent="0.25">
      <c r="A31" s="2"/>
      <c r="B31" s="366" t="s">
        <v>95</v>
      </c>
      <c r="C31" s="367"/>
      <c r="D31" s="470" t="s">
        <v>432</v>
      </c>
      <c r="E31" s="471"/>
      <c r="F31" s="471"/>
      <c r="G31" s="370" t="s">
        <v>429</v>
      </c>
      <c r="H31" s="371"/>
      <c r="I31" s="371"/>
      <c r="J31" s="371">
        <v>2030</v>
      </c>
      <c r="K31" s="371"/>
      <c r="L31" s="371"/>
      <c r="M31" s="371">
        <v>2050</v>
      </c>
      <c r="N31" s="371"/>
      <c r="O31" s="381"/>
      <c r="AZ31" s="121"/>
    </row>
    <row r="32" spans="1:52" x14ac:dyDescent="0.25">
      <c r="A32" s="2"/>
      <c r="B32" s="368"/>
      <c r="C32" s="369"/>
      <c r="D32" s="485" t="str">
        <f>'Data input'!D38</f>
        <v xml:space="preserve">mln. € / </v>
      </c>
      <c r="E32" s="283" t="str">
        <f>IF('Data input'!D16="Please select"," ",'Data input'!D16)</f>
        <v>MW</v>
      </c>
      <c r="F32" s="283"/>
      <c r="G32" s="372">
        <f>'Data input'!G38</f>
        <v>1.96</v>
      </c>
      <c r="H32" s="373"/>
      <c r="I32" s="373"/>
      <c r="J32" s="373">
        <f>'Data input'!L38</f>
        <v>1.06</v>
      </c>
      <c r="K32" s="373"/>
      <c r="L32" s="373"/>
      <c r="M32" s="373">
        <f>'Data input'!Q38</f>
        <v>0.53</v>
      </c>
      <c r="N32" s="373"/>
      <c r="O32" s="382"/>
      <c r="AZ32" s="121"/>
    </row>
    <row r="33" spans="1:52" ht="16.5" thickBot="1" x14ac:dyDescent="0.3">
      <c r="A33" s="2"/>
      <c r="B33" s="397"/>
      <c r="C33" s="398"/>
      <c r="D33" s="486"/>
      <c r="E33" s="286"/>
      <c r="F33" s="286"/>
      <c r="G33" s="178">
        <f>IF('Data input'!G38="","Min",MIN('Data input'!G38:K38))</f>
        <v>1.96</v>
      </c>
      <c r="H33" s="147" t="s">
        <v>430</v>
      </c>
      <c r="I33" s="179">
        <f>IF('Data input'!G38="","Max",MAX('Data input'!G38:K38))</f>
        <v>4.37</v>
      </c>
      <c r="J33" s="180">
        <f>IF('Data input'!L38="","Min",MIN('Data input'!L38:P38))</f>
        <v>0.48</v>
      </c>
      <c r="K33" s="147" t="s">
        <v>430</v>
      </c>
      <c r="L33" s="179">
        <f>IF('Data input'!L38="","Max",MAX('Data input'!L38:P38))</f>
        <v>4.25</v>
      </c>
      <c r="M33" s="180">
        <f>IF('Data input'!Q38="","Min",MIN('Data input'!Q38:U38))</f>
        <v>0.28000000000000003</v>
      </c>
      <c r="N33" s="147" t="s">
        <v>430</v>
      </c>
      <c r="O33" s="181">
        <f>IF('Data input'!Q38="","Max",MAX('Data input'!Q38:U38))</f>
        <v>2.04</v>
      </c>
      <c r="AZ33" s="121"/>
    </row>
    <row r="34" spans="1:52" x14ac:dyDescent="0.25">
      <c r="A34" s="2"/>
      <c r="B34" s="524" t="s">
        <v>358</v>
      </c>
      <c r="C34" s="525"/>
      <c r="D34" s="485" t="str">
        <f>'Data input'!D40</f>
        <v xml:space="preserve">mln. € / </v>
      </c>
      <c r="E34" s="283" t="str">
        <f>IF('Data input'!D16="Please select"," ",'Data input'!D16)</f>
        <v>MW</v>
      </c>
      <c r="F34" s="283"/>
      <c r="G34" s="372">
        <f>'Data input'!G40</f>
        <v>0</v>
      </c>
      <c r="H34" s="373"/>
      <c r="I34" s="373"/>
      <c r="J34" s="373">
        <f>'Data input'!L40</f>
        <v>0</v>
      </c>
      <c r="K34" s="373"/>
      <c r="L34" s="373"/>
      <c r="M34" s="373">
        <f>'Data input'!Q40</f>
        <v>0</v>
      </c>
      <c r="N34" s="373"/>
      <c r="O34" s="382"/>
      <c r="AZ34" s="121"/>
    </row>
    <row r="35" spans="1:52" ht="16.5" thickBot="1" x14ac:dyDescent="0.3">
      <c r="A35" s="2"/>
      <c r="B35" s="526"/>
      <c r="C35" s="527"/>
      <c r="D35" s="486"/>
      <c r="E35" s="286"/>
      <c r="F35" s="286"/>
      <c r="G35" s="178" t="str">
        <f>IF('Data input'!G40="","Min",MIN('Data input'!G40:K40))</f>
        <v>Min</v>
      </c>
      <c r="H35" s="147" t="s">
        <v>430</v>
      </c>
      <c r="I35" s="179" t="str">
        <f>IF('Data input'!G40="","Max",MAX('Data input'!G40:K40))</f>
        <v>Max</v>
      </c>
      <c r="J35" s="180" t="str">
        <f>IF('Data input'!L40="","Min",MIN('Data input'!L40:P40))</f>
        <v>Min</v>
      </c>
      <c r="K35" s="147" t="s">
        <v>430</v>
      </c>
      <c r="L35" s="179" t="str">
        <f>IF('Data input'!L40="","Max",MAX('Data input'!L40:P40))</f>
        <v>Max</v>
      </c>
      <c r="M35" s="180" t="str">
        <f>IF('Data input'!Q40="","Min",MIN('Data input'!Q40:U40))</f>
        <v>Min</v>
      </c>
      <c r="N35" s="147" t="s">
        <v>430</v>
      </c>
      <c r="O35" s="181" t="str">
        <f>IF('Data input'!Q40="","Max",MAX('Data input'!Q40:U40))</f>
        <v>Max</v>
      </c>
      <c r="AZ35" s="121"/>
    </row>
    <row r="36" spans="1:52" x14ac:dyDescent="0.25">
      <c r="A36" s="2"/>
      <c r="B36" s="366" t="s">
        <v>433</v>
      </c>
      <c r="C36" s="367"/>
      <c r="D36" s="485" t="str">
        <f>'Data input'!D42</f>
        <v xml:space="preserve">mln. € / </v>
      </c>
      <c r="E36" s="283" t="str">
        <f>IF('Data input'!D16="Please select"," ",'Data input'!D16)</f>
        <v>MW</v>
      </c>
      <c r="F36" s="283"/>
      <c r="G36" s="372">
        <f>'Data input'!G42</f>
        <v>0.13300000000000001</v>
      </c>
      <c r="H36" s="373"/>
      <c r="I36" s="373"/>
      <c r="J36" s="373">
        <f>'Data input'!L42</f>
        <v>4.8000000000000001E-2</v>
      </c>
      <c r="K36" s="373"/>
      <c r="L36" s="373"/>
      <c r="M36" s="373">
        <f>'Data input'!Q42</f>
        <v>0</v>
      </c>
      <c r="N36" s="373"/>
      <c r="O36" s="382"/>
      <c r="AZ36" s="121"/>
    </row>
    <row r="37" spans="1:52" ht="16.5" thickBot="1" x14ac:dyDescent="0.3">
      <c r="A37" s="2"/>
      <c r="B37" s="397"/>
      <c r="C37" s="398"/>
      <c r="D37" s="486"/>
      <c r="E37" s="286"/>
      <c r="F37" s="286"/>
      <c r="G37" s="178">
        <f>IF('Data input'!G42="","Min",MIN('Data input'!G42:K42))</f>
        <v>0.11</v>
      </c>
      <c r="H37" s="147" t="s">
        <v>430</v>
      </c>
      <c r="I37" s="179">
        <f>IF('Data input'!G42="","Max",MAX('Data input'!G42:K42))</f>
        <v>0.13300000000000001</v>
      </c>
      <c r="J37" s="180">
        <f>IF('Data input'!L42="","Min",MIN('Data input'!L42:P42))</f>
        <v>4.8000000000000001E-2</v>
      </c>
      <c r="K37" s="147" t="s">
        <v>430</v>
      </c>
      <c r="L37" s="179">
        <f>IF('Data input'!L42="","Max",MAX('Data input'!L42:P42))</f>
        <v>4.8000000000000001E-2</v>
      </c>
      <c r="M37" s="180" t="str">
        <f>IF('Data input'!Q42="","Min",MIN('Data input'!Q42:U42))</f>
        <v>Min</v>
      </c>
      <c r="N37" s="147" t="s">
        <v>430</v>
      </c>
      <c r="O37" s="181" t="str">
        <f>IF('Data input'!Q42="","Max",MAX('Data input'!Q42:U42))</f>
        <v>Max</v>
      </c>
      <c r="AZ37" s="121"/>
    </row>
    <row r="38" spans="1:52" x14ac:dyDescent="0.25">
      <c r="A38" s="2"/>
      <c r="B38" s="366" t="s">
        <v>434</v>
      </c>
      <c r="C38" s="367"/>
      <c r="D38" s="485" t="str">
        <f>'Data input'!D44</f>
        <v xml:space="preserve">mln. € / </v>
      </c>
      <c r="E38" s="283" t="str">
        <f>IF('Data input'!E44="Please select based on chosen Functional Unit"," ",'Data input'!E44)</f>
        <v xml:space="preserve"> </v>
      </c>
      <c r="F38" s="283"/>
      <c r="G38" s="372">
        <f>'Data input'!G44</f>
        <v>0</v>
      </c>
      <c r="H38" s="373"/>
      <c r="I38" s="373"/>
      <c r="J38" s="373">
        <f>'Data input'!L44</f>
        <v>0</v>
      </c>
      <c r="K38" s="373"/>
      <c r="L38" s="373"/>
      <c r="M38" s="373">
        <f>'Data input'!Q44</f>
        <v>0</v>
      </c>
      <c r="N38" s="373"/>
      <c r="O38" s="382"/>
      <c r="AZ38" s="121"/>
    </row>
    <row r="39" spans="1:52" ht="16.5" thickBot="1" x14ac:dyDescent="0.3">
      <c r="A39" s="2"/>
      <c r="B39" s="397"/>
      <c r="C39" s="398"/>
      <c r="D39" s="507"/>
      <c r="E39" s="499"/>
      <c r="F39" s="499"/>
      <c r="G39" s="175" t="str">
        <f>IF('Data input'!G44="","Min",MIN('Data input'!G44:K44))</f>
        <v>Min</v>
      </c>
      <c r="H39" s="146" t="s">
        <v>430</v>
      </c>
      <c r="I39" s="176" t="str">
        <f>IF('Data input'!G44="","Max",MAX('Data input'!G44:K44))</f>
        <v>Max</v>
      </c>
      <c r="J39" s="182" t="str">
        <f>IF('Data input'!L44="","Min",MIN('Data input'!L44:P44))</f>
        <v>Min</v>
      </c>
      <c r="K39" s="146" t="s">
        <v>430</v>
      </c>
      <c r="L39" s="176" t="str">
        <f>IF('Data input'!L44="","Max",MAX('Data input'!L44:P44))</f>
        <v>Max</v>
      </c>
      <c r="M39" s="182" t="str">
        <f>IF('Data input'!Q44="","Min",MIN('Data input'!Q44:U44))</f>
        <v>Min</v>
      </c>
      <c r="N39" s="146" t="s">
        <v>430</v>
      </c>
      <c r="O39" s="177" t="str">
        <f>IF('Data input'!Q44="","Max",MAX('Data input'!Q44:U44))</f>
        <v>Max</v>
      </c>
      <c r="AZ39" s="121"/>
    </row>
    <row r="40" spans="1:52" ht="53.45" customHeight="1" thickBot="1" x14ac:dyDescent="0.3">
      <c r="A40" s="2"/>
      <c r="B40" s="399" t="s">
        <v>361</v>
      </c>
      <c r="C40" s="400"/>
      <c r="D40" s="403" t="str">
        <f>IF('Data input'!D46="Explain here (e.g. other costs)"," ",'Data input'!D46)</f>
        <v>Due to low TRL level, there are significant differences on the cost development of SOEC. Cost development of electrolysis systems related to scaling effects and technological learning [3]. The study estimated the global electrolysers capacity of 6400 -14200 GW in 2050 [3]. Further investigations into cost structures and experience rates are still necessary to allow reasonable estimations of future investment costs [3].</v>
      </c>
      <c r="E40" s="404"/>
      <c r="F40" s="404"/>
      <c r="G40" s="404"/>
      <c r="H40" s="404"/>
      <c r="I40" s="404"/>
      <c r="J40" s="404"/>
      <c r="K40" s="404"/>
      <c r="L40" s="404"/>
      <c r="M40" s="404"/>
      <c r="N40" s="404"/>
      <c r="O40" s="405"/>
      <c r="AZ40" s="121" t="str">
        <f>D40</f>
        <v>Due to low TRL level, there are significant differences on the cost development of SOEC. Cost development of electrolysis systems related to scaling effects and technological learning [3]. The study estimated the global electrolysers capacity of 6400 -14200 GW in 2050 [3]. Further investigations into cost structures and experience rates are still necessary to allow reasonable estimations of future investment costs [3].</v>
      </c>
    </row>
    <row r="41" spans="1:52" ht="16.5" thickBot="1" x14ac:dyDescent="0.3">
      <c r="A41" s="2"/>
      <c r="B41" s="401" t="s">
        <v>109</v>
      </c>
      <c r="C41" s="402"/>
      <c r="D41" s="378"/>
      <c r="E41" s="378"/>
      <c r="F41" s="378"/>
      <c r="G41" s="378"/>
      <c r="H41" s="378"/>
      <c r="I41" s="378"/>
      <c r="J41" s="378"/>
      <c r="K41" s="378"/>
      <c r="L41" s="378"/>
      <c r="M41" s="378"/>
      <c r="N41" s="378"/>
      <c r="O41" s="379"/>
      <c r="AZ41" s="121"/>
    </row>
    <row r="42" spans="1:52" x14ac:dyDescent="0.25">
      <c r="A42" s="2"/>
      <c r="B42" s="366" t="s">
        <v>365</v>
      </c>
      <c r="C42" s="367"/>
      <c r="D42" s="470" t="s">
        <v>364</v>
      </c>
      <c r="E42" s="501"/>
      <c r="F42" s="196" t="s">
        <v>344</v>
      </c>
      <c r="G42" s="370" t="s">
        <v>429</v>
      </c>
      <c r="H42" s="371"/>
      <c r="I42" s="371"/>
      <c r="J42" s="371">
        <v>2030</v>
      </c>
      <c r="K42" s="371"/>
      <c r="L42" s="371"/>
      <c r="M42" s="371">
        <v>2050</v>
      </c>
      <c r="N42" s="371"/>
      <c r="O42" s="381"/>
      <c r="AZ42" s="121"/>
    </row>
    <row r="43" spans="1:52" x14ac:dyDescent="0.25">
      <c r="A43" s="2"/>
      <c r="B43" s="368"/>
      <c r="C43" s="369"/>
      <c r="D43" s="530" t="s">
        <v>435</v>
      </c>
      <c r="E43" s="531"/>
      <c r="F43" s="391" t="s">
        <v>150</v>
      </c>
      <c r="G43" s="372">
        <f>'Data input'!G50</f>
        <v>1.07</v>
      </c>
      <c r="H43" s="373"/>
      <c r="I43" s="373"/>
      <c r="J43" s="373">
        <f>'Data input'!L50</f>
        <v>1.03</v>
      </c>
      <c r="K43" s="373"/>
      <c r="L43" s="373"/>
      <c r="M43" s="373">
        <f>'Data input'!Q50</f>
        <v>1.03</v>
      </c>
      <c r="N43" s="373"/>
      <c r="O43" s="382"/>
      <c r="P43" s="89"/>
      <c r="AZ43" s="121"/>
    </row>
    <row r="44" spans="1:52" x14ac:dyDescent="0.25">
      <c r="A44" s="2"/>
      <c r="B44" s="368"/>
      <c r="C44" s="369"/>
      <c r="D44" s="528" t="str">
        <f>IF('Data input'!D50="Please select main output here"," ",'Data input'!D50)</f>
        <v>Electricity</v>
      </c>
      <c r="E44" s="529"/>
      <c r="F44" s="393"/>
      <c r="G44" s="178">
        <f>IF('Data input'!G50="","Min",MIN('Data input'!G50:K50))</f>
        <v>1.05</v>
      </c>
      <c r="H44" s="147" t="s">
        <v>430</v>
      </c>
      <c r="I44" s="179">
        <f>IF('Data input'!G50="","Max",MAX('Data input'!G50:K50))</f>
        <v>1.1000000000000001</v>
      </c>
      <c r="J44" s="180">
        <f>IF('Data input'!L50="","Min",MIN('Data input'!L50:P50))</f>
        <v>1.02</v>
      </c>
      <c r="K44" s="147" t="s">
        <v>430</v>
      </c>
      <c r="L44" s="179">
        <f>IF('Data input'!L50="","Max",MAX('Data input'!L50:P50))</f>
        <v>1.05</v>
      </c>
      <c r="M44" s="180">
        <f>IF('Data input'!Q50="","Min",MIN('Data input'!Q50:U50))</f>
        <v>1.02</v>
      </c>
      <c r="N44" s="147" t="s">
        <v>430</v>
      </c>
      <c r="O44" s="181">
        <f>IF('Data input'!Q50="","Max",MAX('Data input'!Q50:U50))</f>
        <v>1.05</v>
      </c>
      <c r="AZ44" s="121"/>
    </row>
    <row r="45" spans="1:52" x14ac:dyDescent="0.25">
      <c r="A45" s="2"/>
      <c r="B45" s="368"/>
      <c r="C45" s="369"/>
      <c r="D45" s="502" t="str">
        <f>IF('Data input'!D52="Please select"," ",'Data input'!D52)</f>
        <v>Hydrogen</v>
      </c>
      <c r="E45" s="503"/>
      <c r="F45" s="274" t="s">
        <v>150</v>
      </c>
      <c r="G45" s="372">
        <f>'Data input'!G52</f>
        <v>-1</v>
      </c>
      <c r="H45" s="373"/>
      <c r="I45" s="373"/>
      <c r="J45" s="373">
        <f>'Data input'!L52</f>
        <v>-1</v>
      </c>
      <c r="K45" s="373"/>
      <c r="L45" s="373"/>
      <c r="M45" s="373">
        <f>'Data input'!Q52</f>
        <v>-1</v>
      </c>
      <c r="N45" s="373"/>
      <c r="O45" s="382"/>
      <c r="AZ45" s="121"/>
    </row>
    <row r="46" spans="1:52" x14ac:dyDescent="0.25">
      <c r="A46" s="2"/>
      <c r="B46" s="368"/>
      <c r="C46" s="369"/>
      <c r="D46" s="497"/>
      <c r="E46" s="498"/>
      <c r="F46" s="500"/>
      <c r="G46" s="178">
        <f>IF('Data input'!G52="","Min",MIN('Data input'!G52:K52))</f>
        <v>-1</v>
      </c>
      <c r="H46" s="147" t="s">
        <v>430</v>
      </c>
      <c r="I46" s="179">
        <f>IF('Data input'!G52="","Max",MAX('Data input'!G52:K52))</f>
        <v>-1</v>
      </c>
      <c r="J46" s="180">
        <f>IF('Data input'!L52="","Min",MIN('Data input'!L52:P52))</f>
        <v>-1</v>
      </c>
      <c r="K46" s="147" t="s">
        <v>430</v>
      </c>
      <c r="L46" s="179">
        <f>IF('Data input'!L52="","Max",MAX('Data input'!L52:P52))</f>
        <v>-1</v>
      </c>
      <c r="M46" s="180">
        <f>IF('Data input'!Q52="","Min",MIN('Data input'!Q52:U52))</f>
        <v>-1</v>
      </c>
      <c r="N46" s="147" t="s">
        <v>430</v>
      </c>
      <c r="O46" s="181">
        <f>IF('Data input'!Q52="","Max",MAX('Data input'!Q52:U52))</f>
        <v>-1</v>
      </c>
      <c r="AZ46" s="121"/>
    </row>
    <row r="47" spans="1:52" x14ac:dyDescent="0.25">
      <c r="A47" s="2"/>
      <c r="B47" s="368"/>
      <c r="C47" s="369"/>
      <c r="D47" s="495" t="str">
        <f>IF('Data input'!D54="Please select"," ",'Data input'!D54)</f>
        <v xml:space="preserve"> </v>
      </c>
      <c r="E47" s="496"/>
      <c r="F47" s="274" t="s">
        <v>150</v>
      </c>
      <c r="G47" s="372">
        <f>'Data input'!G54</f>
        <v>0</v>
      </c>
      <c r="H47" s="373"/>
      <c r="I47" s="373"/>
      <c r="J47" s="373">
        <f>'Data input'!L54</f>
        <v>0</v>
      </c>
      <c r="K47" s="373"/>
      <c r="L47" s="373"/>
      <c r="M47" s="373">
        <f>'Data input'!Q54</f>
        <v>0</v>
      </c>
      <c r="N47" s="373"/>
      <c r="O47" s="382"/>
      <c r="AZ47" s="121"/>
    </row>
    <row r="48" spans="1:52" x14ac:dyDescent="0.25">
      <c r="A48" s="2"/>
      <c r="B48" s="368"/>
      <c r="C48" s="369"/>
      <c r="D48" s="497"/>
      <c r="E48" s="498"/>
      <c r="F48" s="500"/>
      <c r="G48" s="178" t="str">
        <f>IF('Data input'!G54="","Min",MIN('Data input'!G54:K54))</f>
        <v>Min</v>
      </c>
      <c r="H48" s="147" t="s">
        <v>430</v>
      </c>
      <c r="I48" s="179" t="str">
        <f>IF('Data input'!G54="","Max",MAX('Data input'!G54:K54))</f>
        <v>Max</v>
      </c>
      <c r="J48" s="180" t="str">
        <f>IF('Data input'!L54="","Min",MIN('Data input'!L54:P54))</f>
        <v>Min</v>
      </c>
      <c r="K48" s="147" t="s">
        <v>430</v>
      </c>
      <c r="L48" s="179" t="str">
        <f>IF('Data input'!L54="","Max",MAX('Data input'!L54:P54))</f>
        <v>Max</v>
      </c>
      <c r="M48" s="180" t="str">
        <f>IF('Data input'!Q54="","Min",MIN('Data input'!Q54:U54))</f>
        <v>Min</v>
      </c>
      <c r="N48" s="147" t="s">
        <v>430</v>
      </c>
      <c r="O48" s="181" t="str">
        <f>IF('Data input'!Q54="","Max",MAX('Data input'!Q54:U54))</f>
        <v>Max</v>
      </c>
      <c r="AZ48" s="121"/>
    </row>
    <row r="49" spans="1:52" x14ac:dyDescent="0.25">
      <c r="A49" s="2"/>
      <c r="B49" s="368"/>
      <c r="C49" s="369"/>
      <c r="D49" s="495" t="str">
        <f>IF('Data input'!D56="Please select"," ",'Data input'!D56)</f>
        <v xml:space="preserve"> </v>
      </c>
      <c r="E49" s="496"/>
      <c r="F49" s="274" t="s">
        <v>150</v>
      </c>
      <c r="G49" s="372">
        <f>'Data input'!G56</f>
        <v>0</v>
      </c>
      <c r="H49" s="373"/>
      <c r="I49" s="373"/>
      <c r="J49" s="373">
        <f>'Data input'!L56</f>
        <v>0</v>
      </c>
      <c r="K49" s="373"/>
      <c r="L49" s="373"/>
      <c r="M49" s="373">
        <f>'Data input'!Q56</f>
        <v>0</v>
      </c>
      <c r="N49" s="373"/>
      <c r="O49" s="382"/>
      <c r="AZ49" s="121"/>
    </row>
    <row r="50" spans="1:52" ht="16.5" thickBot="1" x14ac:dyDescent="0.3">
      <c r="A50" s="2"/>
      <c r="B50" s="368"/>
      <c r="C50" s="369"/>
      <c r="D50" s="504"/>
      <c r="E50" s="505"/>
      <c r="F50" s="506"/>
      <c r="G50" s="175" t="str">
        <f>IF('Data input'!G56="","Min",MIN('Data input'!G56:K56))</f>
        <v>Min</v>
      </c>
      <c r="H50" s="146" t="s">
        <v>430</v>
      </c>
      <c r="I50" s="176" t="str">
        <f>IF('Data input'!G56="","Max",MAX('Data input'!G56:K56))</f>
        <v>Max</v>
      </c>
      <c r="J50" s="182" t="str">
        <f>IF('Data input'!L56="","Min",MIN('Data input'!L56:P56))</f>
        <v>Min</v>
      </c>
      <c r="K50" s="146" t="s">
        <v>430</v>
      </c>
      <c r="L50" s="176" t="str">
        <f>IF('Data input'!L56="","Max",MAX('Data input'!L56:P56))</f>
        <v>Max</v>
      </c>
      <c r="M50" s="182" t="str">
        <f>IF('Data input'!Q56="","Min",MIN('Data input'!Q56:U56))</f>
        <v>Min</v>
      </c>
      <c r="N50" s="146" t="s">
        <v>430</v>
      </c>
      <c r="O50" s="177" t="str">
        <f>IF('Data input'!Q56="","Max",MAX('Data input'!Q56:U56))</f>
        <v>Max</v>
      </c>
      <c r="AZ50" s="121"/>
    </row>
    <row r="51" spans="1:52" ht="53.45" customHeight="1" thickBot="1" x14ac:dyDescent="0.3">
      <c r="A51" s="2"/>
      <c r="B51" s="366" t="s">
        <v>366</v>
      </c>
      <c r="C51" s="406"/>
      <c r="D51" s="374" t="str">
        <f>IF('Data input'!D58="Explain here (e.g. flexible in and out)"," ",'Data input'!D58)</f>
        <v xml:space="preserve">SOEC already offers impressively higher efficiency level (93%, higher heating value) than other electrolyzers [3]. The electrical efficiencies could be increased upto 97 % by integrating derived heat and thermal coupling to exothermal processes such as chemical methanation [3]. As the temperature increases, lower electrical input is required increasing the electrical efficiency. To be specific, the electrical input required at 800°C  is 25 % lower than at 100°C [5].  </v>
      </c>
      <c r="E51" s="375"/>
      <c r="F51" s="375"/>
      <c r="G51" s="375"/>
      <c r="H51" s="375"/>
      <c r="I51" s="375"/>
      <c r="J51" s="375"/>
      <c r="K51" s="375"/>
      <c r="L51" s="375"/>
      <c r="M51" s="375"/>
      <c r="N51" s="375"/>
      <c r="O51" s="376"/>
      <c r="AZ51" s="121" t="str">
        <f>D51</f>
        <v xml:space="preserve">SOEC already offers impressively higher efficiency level (93%, higher heating value) than other electrolyzers [3]. The electrical efficiencies could be increased upto 97 % by integrating derived heat and thermal coupling to exothermal processes such as chemical methanation [3]. As the temperature increases, lower electrical input is required increasing the electrical efficiency. To be specific, the electrical input required at 800°C  is 25 % lower than at 100°C [5].  </v>
      </c>
    </row>
    <row r="52" spans="1:52" ht="16.5" thickBot="1" x14ac:dyDescent="0.3">
      <c r="A52" s="2"/>
      <c r="B52" s="362" t="s">
        <v>368</v>
      </c>
      <c r="C52" s="363"/>
      <c r="D52" s="364"/>
      <c r="E52" s="364"/>
      <c r="F52" s="364"/>
      <c r="G52" s="364"/>
      <c r="H52" s="364"/>
      <c r="I52" s="364"/>
      <c r="J52" s="364"/>
      <c r="K52" s="364"/>
      <c r="L52" s="364"/>
      <c r="M52" s="364"/>
      <c r="N52" s="364"/>
      <c r="O52" s="365"/>
      <c r="AZ52" s="121"/>
    </row>
    <row r="53" spans="1:52" x14ac:dyDescent="0.25">
      <c r="A53" s="2"/>
      <c r="B53" s="366" t="s">
        <v>369</v>
      </c>
      <c r="C53" s="367"/>
      <c r="D53" s="370" t="s">
        <v>370</v>
      </c>
      <c r="E53" s="371"/>
      <c r="F53" s="196" t="s">
        <v>344</v>
      </c>
      <c r="G53" s="370" t="s">
        <v>429</v>
      </c>
      <c r="H53" s="371"/>
      <c r="I53" s="371"/>
      <c r="J53" s="371">
        <v>2030</v>
      </c>
      <c r="K53" s="371"/>
      <c r="L53" s="371"/>
      <c r="M53" s="371">
        <v>2050</v>
      </c>
      <c r="N53" s="371"/>
      <c r="O53" s="381"/>
      <c r="AZ53" s="121"/>
    </row>
    <row r="54" spans="1:52" x14ac:dyDescent="0.25">
      <c r="A54" s="2"/>
      <c r="B54" s="368"/>
      <c r="C54" s="369"/>
      <c r="D54" s="356"/>
      <c r="E54" s="357"/>
      <c r="F54" s="407" t="str">
        <f>IF('Data input'!F62="Specify here"," ",'Data input'!F62)</f>
        <v xml:space="preserve"> </v>
      </c>
      <c r="G54" s="372">
        <f>'Data input'!G62</f>
        <v>0</v>
      </c>
      <c r="H54" s="373"/>
      <c r="I54" s="373"/>
      <c r="J54" s="373">
        <f>'Data input'!L62</f>
        <v>0</v>
      </c>
      <c r="K54" s="373"/>
      <c r="L54" s="373"/>
      <c r="M54" s="373">
        <f>'Data input'!Q62</f>
        <v>0</v>
      </c>
      <c r="N54" s="373"/>
      <c r="O54" s="382"/>
      <c r="AZ54" s="121"/>
    </row>
    <row r="55" spans="1:52" x14ac:dyDescent="0.25">
      <c r="A55" s="2"/>
      <c r="B55" s="368"/>
      <c r="C55" s="369"/>
      <c r="D55" s="356"/>
      <c r="E55" s="357"/>
      <c r="F55" s="407"/>
      <c r="G55" s="178" t="str">
        <f>IF('Data input'!G62="","Min",MIN('Data input'!G62:K62))</f>
        <v>Min</v>
      </c>
      <c r="H55" s="147" t="s">
        <v>430</v>
      </c>
      <c r="I55" s="179" t="str">
        <f>IF('Data input'!G62="","Max",MAX('Data input'!G62:K62))</f>
        <v>Max</v>
      </c>
      <c r="J55" s="180" t="str">
        <f>IF('Data input'!L62="","Min",MIN('Data input'!L62:P62))</f>
        <v>Min</v>
      </c>
      <c r="K55" s="147" t="s">
        <v>430</v>
      </c>
      <c r="L55" s="179" t="str">
        <f>IF('Data input'!L62="","Max",MAX('Data input'!L62:P62))</f>
        <v>Max</v>
      </c>
      <c r="M55" s="180" t="str">
        <f>IF('Data input'!Q62="","Min",MIN('Data input'!Q62:U62))</f>
        <v>Min</v>
      </c>
      <c r="N55" s="147" t="s">
        <v>430</v>
      </c>
      <c r="O55" s="181" t="str">
        <f>IF('Data input'!Q62="","Max",MAX('Data input'!Q62:U62))</f>
        <v>Max</v>
      </c>
      <c r="AZ55" s="121"/>
    </row>
    <row r="56" spans="1:52" x14ac:dyDescent="0.25">
      <c r="A56" s="2"/>
      <c r="B56" s="368"/>
      <c r="C56" s="369"/>
      <c r="D56" s="356" t="str">
        <f>IF('Data input'!D64="Specify here"," ",'Data input'!D64)</f>
        <v xml:space="preserve"> </v>
      </c>
      <c r="E56" s="357"/>
      <c r="F56" s="407" t="str">
        <f>IF('Data input'!F64="Specify here"," ",'Data input'!F64)</f>
        <v xml:space="preserve"> </v>
      </c>
      <c r="G56" s="372">
        <f>'Data input'!G64</f>
        <v>0</v>
      </c>
      <c r="H56" s="373"/>
      <c r="I56" s="373"/>
      <c r="J56" s="373">
        <f>'Data input'!L64</f>
        <v>0</v>
      </c>
      <c r="K56" s="373"/>
      <c r="L56" s="373"/>
      <c r="M56" s="373">
        <f>'Data input'!Q64</f>
        <v>0</v>
      </c>
      <c r="N56" s="373"/>
      <c r="O56" s="382"/>
      <c r="AZ56" s="121"/>
    </row>
    <row r="57" spans="1:52" ht="16.5" thickBot="1" x14ac:dyDescent="0.3">
      <c r="A57" s="2"/>
      <c r="B57" s="368"/>
      <c r="C57" s="369"/>
      <c r="D57" s="358"/>
      <c r="E57" s="359"/>
      <c r="F57" s="535"/>
      <c r="G57" s="175" t="str">
        <f>IF('Data input'!G64="","Min",MIN('Data input'!G64:K64))</f>
        <v>Min</v>
      </c>
      <c r="H57" s="146" t="s">
        <v>430</v>
      </c>
      <c r="I57" s="176" t="str">
        <f>IF('Data input'!G64="","Max",MAX('Data input'!G64:K64))</f>
        <v>Max</v>
      </c>
      <c r="J57" s="182" t="str">
        <f>IF('Data input'!L64="","Min",MIN('Data input'!L64:P64))</f>
        <v>Min</v>
      </c>
      <c r="K57" s="146" t="s">
        <v>430</v>
      </c>
      <c r="L57" s="176" t="str">
        <f>IF('Data input'!L64="","Max",MAX('Data input'!L64:P64))</f>
        <v>Max</v>
      </c>
      <c r="M57" s="182" t="str">
        <f>IF('Data input'!Q64="","Min",MIN('Data input'!Q64:U64))</f>
        <v>Min</v>
      </c>
      <c r="N57" s="146" t="s">
        <v>430</v>
      </c>
      <c r="O57" s="177" t="str">
        <f>IF('Data input'!Q64="","Max",MAX('Data input'!Q64:U64))</f>
        <v>Max</v>
      </c>
      <c r="AZ57" s="121"/>
    </row>
    <row r="58" spans="1:52" ht="16.5" thickBot="1" x14ac:dyDescent="0.3">
      <c r="A58" s="2"/>
      <c r="B58" s="366" t="s">
        <v>371</v>
      </c>
      <c r="C58" s="406"/>
      <c r="D58" s="374" t="str">
        <f>IF('Data input'!D66="Explain here"," ",'Data input'!D66)</f>
        <v xml:space="preserve"> </v>
      </c>
      <c r="E58" s="375"/>
      <c r="F58" s="375"/>
      <c r="G58" s="375"/>
      <c r="H58" s="375"/>
      <c r="I58" s="375"/>
      <c r="J58" s="375"/>
      <c r="K58" s="375"/>
      <c r="L58" s="375"/>
      <c r="M58" s="375"/>
      <c r="N58" s="375"/>
      <c r="O58" s="376"/>
      <c r="AZ58" s="121" t="str">
        <f>D58</f>
        <v xml:space="preserve"> </v>
      </c>
    </row>
    <row r="59" spans="1:52" ht="16.5" thickBot="1" x14ac:dyDescent="0.3">
      <c r="A59" s="2"/>
      <c r="B59" s="362" t="s">
        <v>373</v>
      </c>
      <c r="C59" s="363"/>
      <c r="D59" s="364"/>
      <c r="E59" s="364"/>
      <c r="F59" s="364"/>
      <c r="G59" s="364"/>
      <c r="H59" s="364"/>
      <c r="I59" s="364"/>
      <c r="J59" s="364"/>
      <c r="K59" s="364"/>
      <c r="L59" s="364"/>
      <c r="M59" s="364"/>
      <c r="N59" s="364"/>
      <c r="O59" s="365"/>
      <c r="AZ59" s="121"/>
    </row>
    <row r="60" spans="1:52" x14ac:dyDescent="0.25">
      <c r="A60" s="2"/>
      <c r="B60" s="366" t="s">
        <v>121</v>
      </c>
      <c r="C60" s="367"/>
      <c r="D60" s="370" t="s">
        <v>374</v>
      </c>
      <c r="E60" s="371"/>
      <c r="F60" s="196" t="s">
        <v>344</v>
      </c>
      <c r="G60" s="370" t="s">
        <v>429</v>
      </c>
      <c r="H60" s="371"/>
      <c r="I60" s="371"/>
      <c r="J60" s="371">
        <v>2030</v>
      </c>
      <c r="K60" s="371"/>
      <c r="L60" s="371"/>
      <c r="M60" s="371">
        <v>2050</v>
      </c>
      <c r="N60" s="371"/>
      <c r="O60" s="381"/>
      <c r="AZ60" s="121"/>
    </row>
    <row r="61" spans="1:52" x14ac:dyDescent="0.25">
      <c r="A61" s="2"/>
      <c r="B61" s="368"/>
      <c r="C61" s="369"/>
      <c r="D61" s="356"/>
      <c r="E61" s="357"/>
      <c r="F61" s="360" t="str">
        <f>IF('Data input'!F70="Please select"," ",'Data input'!F70)</f>
        <v xml:space="preserve"> </v>
      </c>
      <c r="G61" s="372">
        <f>'Data input'!G70</f>
        <v>0</v>
      </c>
      <c r="H61" s="373"/>
      <c r="I61" s="373"/>
      <c r="J61" s="373">
        <f>'Data input'!L70</f>
        <v>0</v>
      </c>
      <c r="K61" s="373"/>
      <c r="L61" s="373"/>
      <c r="M61" s="373">
        <f>'Data input'!Q70</f>
        <v>0</v>
      </c>
      <c r="N61" s="373"/>
      <c r="O61" s="382"/>
      <c r="AZ61" s="121"/>
    </row>
    <row r="62" spans="1:52" x14ac:dyDescent="0.25">
      <c r="A62" s="2"/>
      <c r="B62" s="368"/>
      <c r="C62" s="369"/>
      <c r="D62" s="356"/>
      <c r="E62" s="357"/>
      <c r="F62" s="360"/>
      <c r="G62" s="178" t="str">
        <f>IF('Data input'!G70="","Min",MIN('Data input'!G70:K70))</f>
        <v>Min</v>
      </c>
      <c r="H62" s="147" t="s">
        <v>430</v>
      </c>
      <c r="I62" s="179" t="str">
        <f>IF('Data input'!G70="","Max",MAX('Data input'!G70:K70))</f>
        <v>Max</v>
      </c>
      <c r="J62" s="180" t="str">
        <f>IF('Data input'!L70="","Min",MIN('Data input'!L70:P70))</f>
        <v>Min</v>
      </c>
      <c r="K62" s="147" t="s">
        <v>430</v>
      </c>
      <c r="L62" s="179" t="str">
        <f>IF('Data input'!L70="","Max",MAX('Data input'!L70:P70))</f>
        <v>Max</v>
      </c>
      <c r="M62" s="180" t="str">
        <f>IF('Data input'!Q70="","Min",MIN('Data input'!Q70:U70))</f>
        <v>Min</v>
      </c>
      <c r="N62" s="147" t="s">
        <v>430</v>
      </c>
      <c r="O62" s="181" t="str">
        <f>IF('Data input'!Q70="","Max",MAX('Data input'!Q70:U70))</f>
        <v>Max</v>
      </c>
      <c r="AZ62" s="121"/>
    </row>
    <row r="63" spans="1:52" x14ac:dyDescent="0.25">
      <c r="A63" s="2"/>
      <c r="B63" s="368"/>
      <c r="C63" s="369"/>
      <c r="D63" s="356" t="str">
        <f>IF('Data input'!D72="Please select"," ",'Data input'!D72)</f>
        <v xml:space="preserve"> </v>
      </c>
      <c r="E63" s="357"/>
      <c r="F63" s="360" t="str">
        <f>IF('Data input'!F72="Please select"," ",'Data input'!F72)</f>
        <v xml:space="preserve"> </v>
      </c>
      <c r="G63" s="372">
        <f>'Data input'!G72</f>
        <v>0</v>
      </c>
      <c r="H63" s="373"/>
      <c r="I63" s="373"/>
      <c r="J63" s="373">
        <f>'Data input'!L72</f>
        <v>0</v>
      </c>
      <c r="K63" s="373"/>
      <c r="L63" s="373"/>
      <c r="M63" s="373">
        <f>'Data input'!Q72</f>
        <v>0</v>
      </c>
      <c r="N63" s="373"/>
      <c r="O63" s="382"/>
      <c r="AZ63" s="121"/>
    </row>
    <row r="64" spans="1:52" x14ac:dyDescent="0.25">
      <c r="A64" s="2"/>
      <c r="B64" s="368"/>
      <c r="C64" s="369"/>
      <c r="D64" s="356"/>
      <c r="E64" s="357"/>
      <c r="F64" s="360"/>
      <c r="G64" s="178" t="str">
        <f>IF('Data input'!G72="","Min",MIN('Data input'!G72:K72))</f>
        <v>Min</v>
      </c>
      <c r="H64" s="147" t="s">
        <v>430</v>
      </c>
      <c r="I64" s="179" t="str">
        <f>IF('Data input'!G72="","Max",MAX('Data input'!G72:K72))</f>
        <v>Max</v>
      </c>
      <c r="J64" s="180" t="str">
        <f>IF('Data input'!L72="","Min",MIN('Data input'!L72:P72))</f>
        <v>Min</v>
      </c>
      <c r="K64" s="147" t="s">
        <v>430</v>
      </c>
      <c r="L64" s="179" t="str">
        <f>IF('Data input'!L72="","Max",MAX('Data input'!L72:P72))</f>
        <v>Max</v>
      </c>
      <c r="M64" s="180" t="str">
        <f>IF('Data input'!Q72="","Min",MIN('Data input'!Q72:U72))</f>
        <v>Min</v>
      </c>
      <c r="N64" s="147" t="s">
        <v>430</v>
      </c>
      <c r="O64" s="181" t="str">
        <f>IF('Data input'!Q72="","Max",MAX('Data input'!Q72:U72))</f>
        <v>Max</v>
      </c>
      <c r="AZ64" s="121"/>
    </row>
    <row r="65" spans="1:52" x14ac:dyDescent="0.25">
      <c r="A65" s="2"/>
      <c r="B65" s="368"/>
      <c r="C65" s="369"/>
      <c r="D65" s="356" t="str">
        <f>IF('Data input'!D74="Please select"," ",'Data input'!D74)</f>
        <v xml:space="preserve"> </v>
      </c>
      <c r="E65" s="357"/>
      <c r="F65" s="360" t="str">
        <f>IF('Data input'!F74="Please select"," ",'Data input'!F74)</f>
        <v xml:space="preserve"> </v>
      </c>
      <c r="G65" s="372">
        <f>'Data input'!G74</f>
        <v>0</v>
      </c>
      <c r="H65" s="373"/>
      <c r="I65" s="373"/>
      <c r="J65" s="373">
        <f>'Data input'!L74</f>
        <v>0</v>
      </c>
      <c r="K65" s="373"/>
      <c r="L65" s="373"/>
      <c r="M65" s="373">
        <f>'Data input'!Q74</f>
        <v>0</v>
      </c>
      <c r="N65" s="373"/>
      <c r="O65" s="382"/>
      <c r="AZ65" s="121"/>
    </row>
    <row r="66" spans="1:52" x14ac:dyDescent="0.25">
      <c r="A66" s="2"/>
      <c r="B66" s="368"/>
      <c r="C66" s="369"/>
      <c r="D66" s="356"/>
      <c r="E66" s="357"/>
      <c r="F66" s="360"/>
      <c r="G66" s="178" t="str">
        <f>IF('Data input'!G74="","Min",MIN('Data input'!G74:K74))</f>
        <v>Min</v>
      </c>
      <c r="H66" s="147" t="s">
        <v>430</v>
      </c>
      <c r="I66" s="179" t="str">
        <f>IF('Data input'!G74="","Max",MAX('Data input'!G74:K74))</f>
        <v>Max</v>
      </c>
      <c r="J66" s="180" t="str">
        <f>IF('Data input'!L74="","Min",MIN('Data input'!L74:P74))</f>
        <v>Min</v>
      </c>
      <c r="K66" s="147" t="s">
        <v>430</v>
      </c>
      <c r="L66" s="179" t="str">
        <f>IF('Data input'!L74="","Max",MAX('Data input'!L74:P74))</f>
        <v>Max</v>
      </c>
      <c r="M66" s="180" t="str">
        <f>IF('Data input'!Q74="","Min",MIN('Data input'!Q74:U74))</f>
        <v>Min</v>
      </c>
      <c r="N66" s="147" t="s">
        <v>430</v>
      </c>
      <c r="O66" s="181" t="str">
        <f>IF('Data input'!Q74="","Max",MAX('Data input'!Q74:U74))</f>
        <v>Max</v>
      </c>
      <c r="AZ66" s="121"/>
    </row>
    <row r="67" spans="1:52" x14ac:dyDescent="0.25">
      <c r="A67" s="2"/>
      <c r="B67" s="368"/>
      <c r="C67" s="369"/>
      <c r="D67" s="356" t="str">
        <f>IF('Data input'!D76="Please select"," ",'Data input'!D76)</f>
        <v xml:space="preserve"> </v>
      </c>
      <c r="E67" s="357"/>
      <c r="F67" s="360" t="str">
        <f>IF('Data input'!F76="Please select"," ",'Data input'!F76)</f>
        <v xml:space="preserve"> </v>
      </c>
      <c r="G67" s="372">
        <f>'Data input'!G76</f>
        <v>0</v>
      </c>
      <c r="H67" s="373"/>
      <c r="I67" s="373"/>
      <c r="J67" s="373">
        <f>'Data input'!L76</f>
        <v>0</v>
      </c>
      <c r="K67" s="373"/>
      <c r="L67" s="373"/>
      <c r="M67" s="373">
        <f>'Data input'!Q76</f>
        <v>0</v>
      </c>
      <c r="N67" s="373"/>
      <c r="O67" s="382"/>
      <c r="AZ67" s="121"/>
    </row>
    <row r="68" spans="1:52" ht="16.5" thickBot="1" x14ac:dyDescent="0.3">
      <c r="A68" s="2"/>
      <c r="B68" s="368"/>
      <c r="C68" s="369"/>
      <c r="D68" s="358"/>
      <c r="E68" s="359"/>
      <c r="F68" s="361"/>
      <c r="G68" s="175" t="str">
        <f>IF('Data input'!G76="","Min",MIN('Data input'!G76:K76))</f>
        <v>Min</v>
      </c>
      <c r="H68" s="146" t="s">
        <v>430</v>
      </c>
      <c r="I68" s="176" t="str">
        <f>IF('Data input'!G76="","Max",MAX('Data input'!G76:K76))</f>
        <v>Max</v>
      </c>
      <c r="J68" s="182" t="str">
        <f>IF('Data input'!L76="","Min",MIN('Data input'!L76:P76))</f>
        <v>Min</v>
      </c>
      <c r="K68" s="146" t="s">
        <v>430</v>
      </c>
      <c r="L68" s="176" t="str">
        <f>IF('Data input'!L76="","Max",MAX('Data input'!L76:P76))</f>
        <v>Max</v>
      </c>
      <c r="M68" s="182" t="str">
        <f>IF('Data input'!Q76="","Min",MIN('Data input'!Q76:U76))</f>
        <v>Min</v>
      </c>
      <c r="N68" s="146" t="s">
        <v>430</v>
      </c>
      <c r="O68" s="177" t="str">
        <f>IF('Data input'!Q76="","Max",MAX('Data input'!Q76:U76))</f>
        <v>Max</v>
      </c>
      <c r="AZ68" s="121"/>
    </row>
    <row r="69" spans="1:52" ht="16.5" thickBot="1" x14ac:dyDescent="0.3">
      <c r="A69" s="2"/>
      <c r="B69" s="383" t="s">
        <v>375</v>
      </c>
      <c r="C69" s="384"/>
      <c r="D69" s="385"/>
      <c r="E69" s="386"/>
      <c r="F69" s="386"/>
      <c r="G69" s="386"/>
      <c r="H69" s="386"/>
      <c r="I69" s="386"/>
      <c r="J69" s="386"/>
      <c r="K69" s="386"/>
      <c r="L69" s="386"/>
      <c r="M69" s="386"/>
      <c r="N69" s="386"/>
      <c r="O69" s="387"/>
      <c r="AZ69" s="121">
        <f>D69</f>
        <v>0</v>
      </c>
    </row>
    <row r="70" spans="1:52" ht="16.5" thickBot="1" x14ac:dyDescent="0.3">
      <c r="A70" s="2"/>
      <c r="B70" s="380" t="s">
        <v>376</v>
      </c>
      <c r="C70" s="364"/>
      <c r="D70" s="364"/>
      <c r="E70" s="364"/>
      <c r="F70" s="364"/>
      <c r="G70" s="364"/>
      <c r="H70" s="364"/>
      <c r="I70" s="364"/>
      <c r="J70" s="364"/>
      <c r="K70" s="364"/>
      <c r="L70" s="364"/>
      <c r="M70" s="364"/>
      <c r="N70" s="364"/>
      <c r="O70" s="365"/>
      <c r="AZ70" s="121"/>
    </row>
    <row r="71" spans="1:52" x14ac:dyDescent="0.25">
      <c r="A71" s="2"/>
      <c r="B71" s="514" t="s">
        <v>436</v>
      </c>
      <c r="C71" s="515"/>
      <c r="D71" s="370" t="s">
        <v>344</v>
      </c>
      <c r="E71" s="371"/>
      <c r="F71" s="436"/>
      <c r="G71" s="370" t="s">
        <v>429</v>
      </c>
      <c r="H71" s="371"/>
      <c r="I71" s="371"/>
      <c r="J71" s="371">
        <v>2030</v>
      </c>
      <c r="K71" s="371"/>
      <c r="L71" s="371"/>
      <c r="M71" s="371">
        <v>2050</v>
      </c>
      <c r="N71" s="371"/>
      <c r="O71" s="381"/>
      <c r="AZ71" s="121"/>
    </row>
    <row r="72" spans="1:52" x14ac:dyDescent="0.25">
      <c r="A72" s="2"/>
      <c r="B72" s="388" t="str">
        <f>IF('Data input'!B82="Add here"," ",'Data input'!B82)</f>
        <v>Stack size</v>
      </c>
      <c r="C72" s="244"/>
      <c r="D72" s="511" t="str">
        <f>IF('Data input'!D82="Specify here"," ",'Data input'!D82)</f>
        <v>MWe</v>
      </c>
      <c r="E72" s="512"/>
      <c r="F72" s="513"/>
      <c r="G72" s="372">
        <f>'Data input'!G82</f>
        <v>0.5</v>
      </c>
      <c r="H72" s="373"/>
      <c r="I72" s="373"/>
      <c r="J72" s="373">
        <f>'Data input'!L82</f>
        <v>1</v>
      </c>
      <c r="K72" s="373"/>
      <c r="L72" s="373"/>
      <c r="M72" s="373">
        <f>'Data input'!Q82</f>
        <v>3</v>
      </c>
      <c r="N72" s="373"/>
      <c r="O72" s="382"/>
      <c r="AZ72" s="121"/>
    </row>
    <row r="73" spans="1:52" x14ac:dyDescent="0.25">
      <c r="A73" s="2"/>
      <c r="B73" s="388"/>
      <c r="C73" s="244"/>
      <c r="D73" s="511"/>
      <c r="E73" s="512"/>
      <c r="F73" s="513"/>
      <c r="G73" s="178">
        <f>IF('Data input'!G82="","Min",MIN('Data input'!G82:K82))</f>
        <v>0.5</v>
      </c>
      <c r="H73" s="147" t="s">
        <v>430</v>
      </c>
      <c r="I73" s="179">
        <f>IF('Data input'!G82="","Max",MAX('Data input'!G82:K82))</f>
        <v>0.5</v>
      </c>
      <c r="J73" s="180">
        <f>IF('Data input'!L82="","Min",MIN('Data input'!L82:P82))</f>
        <v>1</v>
      </c>
      <c r="K73" s="147" t="s">
        <v>430</v>
      </c>
      <c r="L73" s="179">
        <f>IF('Data input'!L82="","Max",MAX('Data input'!L82:P82))</f>
        <v>1</v>
      </c>
      <c r="M73" s="180">
        <f>IF('Data input'!Q82="","Min",MIN('Data input'!Q82:U82))</f>
        <v>3</v>
      </c>
      <c r="N73" s="147" t="s">
        <v>430</v>
      </c>
      <c r="O73" s="181">
        <f>IF('Data input'!Q82="","Max",MAX('Data input'!Q82:U82))</f>
        <v>3</v>
      </c>
      <c r="AZ73" s="121"/>
    </row>
    <row r="74" spans="1:52" x14ac:dyDescent="0.25">
      <c r="A74" s="2"/>
      <c r="B74" s="388" t="str">
        <f>IF('Data input'!B84="Add here"," ",'Data input'!B84)</f>
        <v>Current density</v>
      </c>
      <c r="C74" s="244"/>
      <c r="D74" s="390" t="str">
        <f>IF('Data input'!D84="Specify here"," ",'Data input'!D84)</f>
        <v>A/cm2</v>
      </c>
      <c r="E74" s="391"/>
      <c r="F74" s="391"/>
      <c r="G74" s="372">
        <f>'Data input'!G84</f>
        <v>0.8</v>
      </c>
      <c r="H74" s="373"/>
      <c r="I74" s="373"/>
      <c r="J74" s="373">
        <f>'Data input'!L84</f>
        <v>1.1000000000000001</v>
      </c>
      <c r="K74" s="373"/>
      <c r="L74" s="373"/>
      <c r="M74" s="373">
        <f>'Data input'!Q84</f>
        <v>2</v>
      </c>
      <c r="N74" s="373"/>
      <c r="O74" s="382"/>
      <c r="AZ74" s="121"/>
    </row>
    <row r="75" spans="1:52" x14ac:dyDescent="0.25">
      <c r="A75" s="2"/>
      <c r="B75" s="388"/>
      <c r="C75" s="244"/>
      <c r="D75" s="392"/>
      <c r="E75" s="393"/>
      <c r="F75" s="393"/>
      <c r="G75" s="178">
        <f>IF('Data input'!G84="","Min",MIN('Data input'!G84:K84))</f>
        <v>0.3</v>
      </c>
      <c r="H75" s="147" t="s">
        <v>430</v>
      </c>
      <c r="I75" s="179">
        <f>IF('Data input'!G84="","Max",MAX('Data input'!G84:K84))</f>
        <v>2</v>
      </c>
      <c r="J75" s="180">
        <f>IF('Data input'!L84="","Min",MIN('Data input'!L84:P84))</f>
        <v>1.1000000000000001</v>
      </c>
      <c r="K75" s="147" t="s">
        <v>430</v>
      </c>
      <c r="L75" s="179">
        <f>IF('Data input'!L84="","Max",MAX('Data input'!L84:P84))</f>
        <v>1.1000000000000001</v>
      </c>
      <c r="M75" s="180">
        <f>IF('Data input'!Q84="","Min",MIN('Data input'!Q84:U84))</f>
        <v>2</v>
      </c>
      <c r="N75" s="147" t="s">
        <v>430</v>
      </c>
      <c r="O75" s="181">
        <f>IF('Data input'!Q84="","Max",MAX('Data input'!Q84:U84))</f>
        <v>2</v>
      </c>
      <c r="AZ75" s="121"/>
    </row>
    <row r="76" spans="1:52" x14ac:dyDescent="0.25">
      <c r="A76" s="2"/>
      <c r="B76" s="388" t="str">
        <f>IF('Data input'!B86="Add here"," ",'Data input'!B86)</f>
        <v xml:space="preserve">Cold start duration </v>
      </c>
      <c r="C76" s="244"/>
      <c r="D76" s="390" t="str">
        <f>IF('Data input'!D86="Specify here"," ",'Data input'!D86)</f>
        <v>minutes</v>
      </c>
      <c r="E76" s="391"/>
      <c r="F76" s="391"/>
      <c r="G76" s="372" t="str">
        <f>'Data input'!G86</f>
        <v>&lt;60</v>
      </c>
      <c r="H76" s="373"/>
      <c r="I76" s="373"/>
      <c r="J76" s="373">
        <f>'Data input'!L86</f>
        <v>0</v>
      </c>
      <c r="K76" s="373"/>
      <c r="L76" s="373"/>
      <c r="M76" s="373">
        <f>'Data input'!Q86</f>
        <v>0</v>
      </c>
      <c r="N76" s="373"/>
      <c r="O76" s="382"/>
      <c r="AZ76" s="121"/>
    </row>
    <row r="77" spans="1:52" x14ac:dyDescent="0.25">
      <c r="A77" s="2"/>
      <c r="B77" s="388"/>
      <c r="C77" s="244"/>
      <c r="D77" s="392"/>
      <c r="E77" s="393"/>
      <c r="F77" s="393"/>
      <c r="G77" s="178">
        <f>IF('Data input'!G86="","Min",MIN('Data input'!G86:K86))</f>
        <v>0</v>
      </c>
      <c r="H77" s="147" t="s">
        <v>430</v>
      </c>
      <c r="I77" s="179">
        <f>IF('Data input'!G86="","Max",MAX('Data input'!G86:K86))</f>
        <v>0</v>
      </c>
      <c r="J77" s="180" t="str">
        <f>IF('Data input'!L86="","Min",MIN('Data input'!L86:P86))</f>
        <v>Min</v>
      </c>
      <c r="K77" s="147" t="s">
        <v>430</v>
      </c>
      <c r="L77" s="179" t="str">
        <f>IF('Data input'!L86="","Max",MAX('Data input'!L86:P86))</f>
        <v>Max</v>
      </c>
      <c r="M77" s="180" t="str">
        <f>IF('Data input'!Q86="","Min",MIN('Data input'!Q86:U86))</f>
        <v>Min</v>
      </c>
      <c r="N77" s="147" t="s">
        <v>430</v>
      </c>
      <c r="O77" s="181" t="str">
        <f>IF('Data input'!Q86="","Max",MAX('Data input'!Q86:U86))</f>
        <v>Max</v>
      </c>
      <c r="AZ77" s="121"/>
    </row>
    <row r="78" spans="1:52" x14ac:dyDescent="0.25">
      <c r="A78" s="2"/>
      <c r="B78" s="388" t="str">
        <f>IF('Data input'!B88="Add here"," ",'Data input'!B88)</f>
        <v xml:space="preserve">Technical lifetime </v>
      </c>
      <c r="C78" s="244"/>
      <c r="D78" s="390" t="str">
        <f>IF('Data input'!D88="Specify here"," ",'Data input'!D88)</f>
        <v>Hours</v>
      </c>
      <c r="E78" s="391"/>
      <c r="F78" s="391"/>
      <c r="G78" s="372">
        <f>'Data input'!G88</f>
        <v>20000</v>
      </c>
      <c r="H78" s="373"/>
      <c r="I78" s="373"/>
      <c r="J78" s="373">
        <f>'Data input'!L88</f>
        <v>0</v>
      </c>
      <c r="K78" s="373"/>
      <c r="L78" s="373"/>
      <c r="M78" s="373">
        <f>'Data input'!Q88</f>
        <v>100000</v>
      </c>
      <c r="N78" s="373"/>
      <c r="O78" s="382"/>
      <c r="AZ78" s="121"/>
    </row>
    <row r="79" spans="1:52" ht="16.5" thickBot="1" x14ac:dyDescent="0.3">
      <c r="A79" s="2"/>
      <c r="B79" s="389"/>
      <c r="C79" s="317"/>
      <c r="D79" s="392"/>
      <c r="E79" s="393"/>
      <c r="F79" s="393"/>
      <c r="G79" s="175">
        <f>IF('Data input'!G88="","Min",MIN('Data input'!G88:K88))</f>
        <v>20000</v>
      </c>
      <c r="H79" s="146" t="s">
        <v>430</v>
      </c>
      <c r="I79" s="176">
        <f>IF('Data input'!G88="","Max",MAX('Data input'!G88:K88))</f>
        <v>50924</v>
      </c>
      <c r="J79" s="182" t="str">
        <f>IF('Data input'!L88="","Min",MIN('Data input'!L88:P88))</f>
        <v>Min</v>
      </c>
      <c r="K79" s="146" t="s">
        <v>430</v>
      </c>
      <c r="L79" s="176" t="str">
        <f>IF('Data input'!L88="","Max",MAX('Data input'!L88:P88))</f>
        <v>Max</v>
      </c>
      <c r="M79" s="182">
        <f>IF('Data input'!Q88="","Min",MIN('Data input'!Q88:U88))</f>
        <v>100000</v>
      </c>
      <c r="N79" s="146" t="s">
        <v>430</v>
      </c>
      <c r="O79" s="177">
        <f>IF('Data input'!Q88="","Max",MAX('Data input'!Q88:U88))</f>
        <v>100000</v>
      </c>
      <c r="AZ79" s="121"/>
    </row>
    <row r="80" spans="1:52" ht="37.700000000000003" customHeight="1" thickBot="1" x14ac:dyDescent="0.3">
      <c r="A80" s="2"/>
      <c r="B80" s="383" t="s">
        <v>352</v>
      </c>
      <c r="C80" s="384"/>
      <c r="D80" s="394" t="str">
        <f>IF('Data input'!D90="Explain here"," ",'Data input'!D90)</f>
        <v xml:space="preserve">The operating temperature varies between 650 - 1000 C. Regarding technical life time, Schmidt et.al reports lower and upper bound, an average is reported here [2]. The technical lifetime reported are for controlled conditions, the actual technical lifetime of SOEC in practical conditions is still unknown. </v>
      </c>
      <c r="E80" s="395"/>
      <c r="F80" s="395"/>
      <c r="G80" s="395"/>
      <c r="H80" s="395"/>
      <c r="I80" s="395"/>
      <c r="J80" s="395"/>
      <c r="K80" s="395"/>
      <c r="L80" s="395"/>
      <c r="M80" s="395"/>
      <c r="N80" s="395"/>
      <c r="O80" s="396"/>
      <c r="AZ80" s="121" t="str">
        <f>D80</f>
        <v xml:space="preserve">The operating temperature varies between 650 - 1000 C. Regarding technical life time, Schmidt et.al reports lower and upper bound, an average is reported here [2]. The technical lifetime reported are for controlled conditions, the actual technical lifetime of SOEC in practical conditions is still unknown. </v>
      </c>
    </row>
    <row r="81" spans="1:52" ht="16.5" thickBot="1" x14ac:dyDescent="0.3">
      <c r="A81" s="2"/>
      <c r="B81" s="377" t="s">
        <v>130</v>
      </c>
      <c r="C81" s="378"/>
      <c r="D81" s="378"/>
      <c r="E81" s="378"/>
      <c r="F81" s="378"/>
      <c r="G81" s="378"/>
      <c r="H81" s="378"/>
      <c r="I81" s="378"/>
      <c r="J81" s="378"/>
      <c r="K81" s="378"/>
      <c r="L81" s="378"/>
      <c r="M81" s="378"/>
      <c r="N81" s="378"/>
      <c r="O81" s="379"/>
      <c r="AZ81" s="121"/>
    </row>
    <row r="82" spans="1:52" x14ac:dyDescent="0.25">
      <c r="A82" s="2"/>
      <c r="B82" s="532" t="str">
        <f>IF('Data input'!C92="Specify complete references and data sources used here in order of importance (mostly used)"," ",'Data input'!C92)</f>
        <v>[1] Adelung, S.; Kurkela, E.; Habermeyer, F.; Kurkela, M. Review of electrolysis technologies and their integration alternatives; VTT, 2018</v>
      </c>
      <c r="C82" s="533"/>
      <c r="D82" s="533"/>
      <c r="E82" s="533"/>
      <c r="F82" s="533"/>
      <c r="G82" s="533"/>
      <c r="H82" s="533"/>
      <c r="I82" s="533"/>
      <c r="J82" s="533"/>
      <c r="K82" s="533"/>
      <c r="L82" s="533"/>
      <c r="M82" s="533"/>
      <c r="N82" s="533"/>
      <c r="O82" s="534"/>
      <c r="AZ82" s="121" t="str">
        <f>B82</f>
        <v>[1] Adelung, S.; Kurkela, E.; Habermeyer, F.; Kurkela, M. Review of electrolysis technologies and their integration alternatives; VTT, 2018</v>
      </c>
    </row>
    <row r="83" spans="1:52" ht="18.600000000000001" customHeight="1" x14ac:dyDescent="0.25">
      <c r="A83" s="2" t="s">
        <v>437</v>
      </c>
      <c r="B83" s="508" t="str">
        <f>IF('Data input'!C93=""," ",'Data input'!C93)</f>
        <v>[2] Schmidt, O.; Gambhir, A.; Staffell, I.; Hawkes, A.; Nelson, J.; Few, S. Future cost and performance of water electrolysis: An expert elicitation study. International Journal of Hydrogen Energy 2017, 42, 30470–30492</v>
      </c>
      <c r="C83" s="509"/>
      <c r="D83" s="509"/>
      <c r="E83" s="509"/>
      <c r="F83" s="509"/>
      <c r="G83" s="509"/>
      <c r="H83" s="509"/>
      <c r="I83" s="509"/>
      <c r="J83" s="509"/>
      <c r="K83" s="509"/>
      <c r="L83" s="509"/>
      <c r="M83" s="509"/>
      <c r="N83" s="509"/>
      <c r="O83" s="510"/>
      <c r="AZ83" s="121" t="str">
        <f t="shared" ref="AZ83:AZ92" si="0">B83</f>
        <v>[2] Schmidt, O.; Gambhir, A.; Staffell, I.; Hawkes, A.; Nelson, J.; Few, S. Future cost and performance of water electrolysis: An expert elicitation study. International Journal of Hydrogen Energy 2017, 42, 30470–30492</v>
      </c>
    </row>
    <row r="84" spans="1:52" ht="16.7" customHeight="1" x14ac:dyDescent="0.25">
      <c r="A84" s="2"/>
      <c r="B84" s="508" t="str">
        <f>IF('Data input'!C94=""," ",'Data input'!C94)</f>
        <v>[3] Store&amp;Go,  Roadmap for large-scale storage based PtG conversion in the EU up to 2050 / Analysis on future technology options and on techno-economic optimization, 2019</v>
      </c>
      <c r="C84" s="509"/>
      <c r="D84" s="509"/>
      <c r="E84" s="509"/>
      <c r="F84" s="509"/>
      <c r="G84" s="509"/>
      <c r="H84" s="509"/>
      <c r="I84" s="509"/>
      <c r="J84" s="509"/>
      <c r="K84" s="509"/>
      <c r="L84" s="509"/>
      <c r="M84" s="509"/>
      <c r="N84" s="509"/>
      <c r="O84" s="510"/>
      <c r="AZ84" s="121" t="str">
        <f t="shared" si="0"/>
        <v>[3] Store&amp;Go,  Roadmap for large-scale storage based PtG conversion in the EU up to 2050 / Analysis on future technology options and on techno-economic optimization, 2019</v>
      </c>
    </row>
    <row r="85" spans="1:52" ht="31.7" customHeight="1" x14ac:dyDescent="0.25">
      <c r="A85" s="2"/>
      <c r="B85" s="508" t="str">
        <f>IF('Data input'!C95=""," ",'Data input'!C95)</f>
        <v>[4] Smolinka, T.;Wiebe, N.; Sterchele, P.; Palzer, A.; Lehner, F.;Jansen, M.; Kiemel, S.; Miehe, R.; Wahren, S.; and Zimmermann, F., StudieIndWEDe-Industrialisierung der Wasserelektrolyse in Deutschland: Chancen und Herausforderungen fuer nachhaltingen wasserstoff fuer Verkehr, Strom, und Waerme, Berlin, September 2018</v>
      </c>
      <c r="C85" s="509"/>
      <c r="D85" s="509"/>
      <c r="E85" s="509"/>
      <c r="F85" s="509"/>
      <c r="G85" s="509"/>
      <c r="H85" s="509"/>
      <c r="I85" s="509"/>
      <c r="J85" s="509"/>
      <c r="K85" s="509"/>
      <c r="L85" s="509"/>
      <c r="M85" s="509"/>
      <c r="N85" s="509"/>
      <c r="O85" s="510"/>
      <c r="AZ85" s="121" t="str">
        <f t="shared" si="0"/>
        <v>[4] Smolinka, T.;Wiebe, N.; Sterchele, P.; Palzer, A.; Lehner, F.;Jansen, M.; Kiemel, S.; Miehe, R.; Wahren, S.; and Zimmermann, F., StudieIndWEDe-Industrialisierung der Wasserelektrolyse in Deutschland: Chancen und Herausforderungen fuer nachhaltingen wasserstoff fuer Verkehr, Strom, und Waerme, Berlin, September 2018</v>
      </c>
    </row>
    <row r="86" spans="1:52" ht="16.350000000000001" customHeight="1" x14ac:dyDescent="0.25">
      <c r="A86" s="110"/>
      <c r="B86" s="508" t="str">
        <f>IF('Data input'!C96=""," ",'Data input'!C96)</f>
        <v>[5] Kennedy, E.; Moncada Botero, j.; Zonneveld, J., Analysis of the current state and outlook of technologies for production Hydrogen Supply Chain - Technology Assessment report (Hychain3), The Netherlands, 2019</v>
      </c>
      <c r="C86" s="509"/>
      <c r="D86" s="509"/>
      <c r="E86" s="509"/>
      <c r="F86" s="509"/>
      <c r="G86" s="509"/>
      <c r="H86" s="509"/>
      <c r="I86" s="509"/>
      <c r="J86" s="509"/>
      <c r="K86" s="509"/>
      <c r="L86" s="509"/>
      <c r="M86" s="509"/>
      <c r="N86" s="509"/>
      <c r="O86" s="510"/>
      <c r="AZ86" s="121" t="str">
        <f t="shared" si="0"/>
        <v>[5] Kennedy, E.; Moncada Botero, j.; Zonneveld, J., Analysis of the current state and outlook of technologies for production Hydrogen Supply Chain - Technology Assessment report (Hychain3), The Netherlands, 2019</v>
      </c>
    </row>
    <row r="87" spans="1:52" x14ac:dyDescent="0.25">
      <c r="A87" s="2"/>
      <c r="B87" s="508" t="str">
        <f>IF('Data input'!C97=""," ",'Data input'!C97)</f>
        <v>[6] IRENA (2018), Hydrogen from renewable power: Technology outlook for the energy transition, International Renewable Energy Agency, Abu Dhabi</v>
      </c>
      <c r="C87" s="509"/>
      <c r="D87" s="509"/>
      <c r="E87" s="509"/>
      <c r="F87" s="509"/>
      <c r="G87" s="509"/>
      <c r="H87" s="509"/>
      <c r="I87" s="509"/>
      <c r="J87" s="509"/>
      <c r="K87" s="509"/>
      <c r="L87" s="509"/>
      <c r="M87" s="509"/>
      <c r="N87" s="509"/>
      <c r="O87" s="510"/>
      <c r="AZ87" s="121" t="str">
        <f t="shared" si="0"/>
        <v>[6] IRENA (2018), Hydrogen from renewable power: Technology outlook for the energy transition, International Renewable Energy Agency, Abu Dhabi</v>
      </c>
    </row>
    <row r="88" spans="1:52" x14ac:dyDescent="0.25">
      <c r="A88" s="2"/>
      <c r="B88" s="508" t="str">
        <f>IF('Data input'!C98=""," ",'Data input'!C98)</f>
        <v xml:space="preserve">[7] H2020 MULTIPLHY Project, https://multiplhy-project.eu/ </v>
      </c>
      <c r="C88" s="509"/>
      <c r="D88" s="509"/>
      <c r="E88" s="509"/>
      <c r="F88" s="509"/>
      <c r="G88" s="509"/>
      <c r="H88" s="509"/>
      <c r="I88" s="509"/>
      <c r="J88" s="509"/>
      <c r="K88" s="509"/>
      <c r="L88" s="509"/>
      <c r="M88" s="509"/>
      <c r="N88" s="509"/>
      <c r="O88" s="510"/>
      <c r="AZ88" s="121" t="str">
        <f t="shared" si="0"/>
        <v xml:space="preserve">[7] H2020 MULTIPLHY Project, https://multiplhy-project.eu/ </v>
      </c>
    </row>
    <row r="89" spans="1:52" ht="16.350000000000001" customHeight="1" thickBot="1" x14ac:dyDescent="0.3">
      <c r="A89" s="2"/>
      <c r="B89" s="536" t="str">
        <f>IF('Data input'!C99=""," ",'Data input'!C99)</f>
        <v>[8] Holstein, J.; van Gerwen, R.; Douma, J.; van Delft, Y.; Saric, M. Technologiebeoordeling van groene waterstofproductie, report no. OGNL.165711, DNG-GL/TNO, 2018</v>
      </c>
      <c r="C89" s="537"/>
      <c r="D89" s="537"/>
      <c r="E89" s="537"/>
      <c r="F89" s="537"/>
      <c r="G89" s="537"/>
      <c r="H89" s="537"/>
      <c r="I89" s="537"/>
      <c r="J89" s="537"/>
      <c r="K89" s="537"/>
      <c r="L89" s="537"/>
      <c r="M89" s="537"/>
      <c r="N89" s="537"/>
      <c r="O89" s="538"/>
      <c r="AZ89" s="121" t="str">
        <f t="shared" si="0"/>
        <v>[8] Holstein, J.; van Gerwen, R.; Douma, J.; van Delft, Y.; Saric, M. Technologiebeoordeling van groene waterstofproductie, report no. OGNL.165711, DNG-GL/TNO, 2018</v>
      </c>
    </row>
    <row r="90" spans="1:52" x14ac:dyDescent="0.25">
      <c r="A90" s="2"/>
      <c r="B90" s="539" t="str">
        <f>IF('Data input'!C100=""," ",'Data input'!C100)</f>
        <v xml:space="preserve"> </v>
      </c>
      <c r="C90" s="540"/>
      <c r="D90" s="540"/>
      <c r="E90" s="540"/>
      <c r="F90" s="540"/>
      <c r="G90" s="540"/>
      <c r="H90" s="540"/>
      <c r="I90" s="540"/>
      <c r="J90" s="540"/>
      <c r="K90" s="540"/>
      <c r="L90" s="540"/>
      <c r="M90" s="540"/>
      <c r="N90" s="540"/>
      <c r="O90" s="541"/>
      <c r="AZ90" s="121" t="str">
        <f t="shared" si="0"/>
        <v xml:space="preserve"> </v>
      </c>
    </row>
    <row r="91" spans="1:52" x14ac:dyDescent="0.25">
      <c r="A91" s="2"/>
      <c r="B91" s="508" t="str">
        <f>IF('Data input'!C101=""," ",'Data input'!C101)</f>
        <v xml:space="preserve"> </v>
      </c>
      <c r="C91" s="509"/>
      <c r="D91" s="509"/>
      <c r="E91" s="509"/>
      <c r="F91" s="509"/>
      <c r="G91" s="509"/>
      <c r="H91" s="509"/>
      <c r="I91" s="509"/>
      <c r="J91" s="509"/>
      <c r="K91" s="509"/>
      <c r="L91" s="509"/>
      <c r="M91" s="509"/>
      <c r="N91" s="509"/>
      <c r="O91" s="510"/>
      <c r="AZ91" s="121" t="str">
        <f t="shared" si="0"/>
        <v xml:space="preserve"> </v>
      </c>
    </row>
    <row r="92" spans="1:52" ht="16.5" thickBot="1" x14ac:dyDescent="0.3">
      <c r="A92" s="2"/>
      <c r="B92" s="516" t="str">
        <f>IF('Data input'!C102="Add other sources here"," ",'Data input'!C102)</f>
        <v xml:space="preserve"> </v>
      </c>
      <c r="C92" s="517"/>
      <c r="D92" s="517"/>
      <c r="E92" s="517"/>
      <c r="F92" s="517"/>
      <c r="G92" s="517"/>
      <c r="H92" s="517"/>
      <c r="I92" s="517"/>
      <c r="J92" s="517"/>
      <c r="K92" s="517"/>
      <c r="L92" s="517"/>
      <c r="M92" s="517"/>
      <c r="N92" s="517"/>
      <c r="O92" s="518"/>
      <c r="AZ92" s="121" t="str">
        <f t="shared" si="0"/>
        <v xml:space="preserve"> </v>
      </c>
    </row>
  </sheetData>
  <sheetProtection algorithmName="SHA-512" hashValue="E/HIo+Q4zbNmMEan3KhOX0g2X39wOD19wkTkkOIKWJAWOXFuGUee6ftz7VEfDhiz5P/tCij4gvPwGPhbdSWOHw==" saltValue="moD9qp2SJFnTvEb+ZLsbng==" spinCount="100000" sheet="1" objects="1" scenarios="1"/>
  <mergeCells count="202">
    <mergeCell ref="B91:O91"/>
    <mergeCell ref="B92:O92"/>
    <mergeCell ref="D20:E21"/>
    <mergeCell ref="F20:F21"/>
    <mergeCell ref="B34:C35"/>
    <mergeCell ref="D44:E44"/>
    <mergeCell ref="D43:E43"/>
    <mergeCell ref="B24:C24"/>
    <mergeCell ref="B82:O82"/>
    <mergeCell ref="B83:O83"/>
    <mergeCell ref="B84:O84"/>
    <mergeCell ref="B85:O85"/>
    <mergeCell ref="B86:O86"/>
    <mergeCell ref="B87:O87"/>
    <mergeCell ref="G65:I65"/>
    <mergeCell ref="J65:L65"/>
    <mergeCell ref="F56:F57"/>
    <mergeCell ref="G56:I56"/>
    <mergeCell ref="J56:L56"/>
    <mergeCell ref="M53:O53"/>
    <mergeCell ref="D51:O51"/>
    <mergeCell ref="B89:O89"/>
    <mergeCell ref="B90:O90"/>
    <mergeCell ref="M63:O63"/>
    <mergeCell ref="B88:O88"/>
    <mergeCell ref="J60:L60"/>
    <mergeCell ref="M60:O60"/>
    <mergeCell ref="D60:E60"/>
    <mergeCell ref="D61:E62"/>
    <mergeCell ref="F61:F62"/>
    <mergeCell ref="G61:I61"/>
    <mergeCell ref="J61:L61"/>
    <mergeCell ref="M61:O61"/>
    <mergeCell ref="D63:E64"/>
    <mergeCell ref="F63:F64"/>
    <mergeCell ref="B72:C73"/>
    <mergeCell ref="D72:F73"/>
    <mergeCell ref="D71:F71"/>
    <mergeCell ref="B74:C75"/>
    <mergeCell ref="D74:F75"/>
    <mergeCell ref="G74:I74"/>
    <mergeCell ref="J74:L74"/>
    <mergeCell ref="M74:O74"/>
    <mergeCell ref="B76:C77"/>
    <mergeCell ref="D76:F77"/>
    <mergeCell ref="G76:I76"/>
    <mergeCell ref="B71:C71"/>
    <mergeCell ref="J76:L76"/>
    <mergeCell ref="F43:F44"/>
    <mergeCell ref="G43:I43"/>
    <mergeCell ref="G42:I42"/>
    <mergeCell ref="F47:F48"/>
    <mergeCell ref="D53:E53"/>
    <mergeCell ref="G32:I32"/>
    <mergeCell ref="J32:L32"/>
    <mergeCell ref="B42:C50"/>
    <mergeCell ref="D45:E46"/>
    <mergeCell ref="D49:E50"/>
    <mergeCell ref="F49:F50"/>
    <mergeCell ref="G47:I47"/>
    <mergeCell ref="D38:D39"/>
    <mergeCell ref="B36:C37"/>
    <mergeCell ref="J47:L47"/>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B5:C5"/>
    <mergeCell ref="D5:O5"/>
    <mergeCell ref="B13:O13"/>
    <mergeCell ref="G54:I54"/>
    <mergeCell ref="J54:L54"/>
    <mergeCell ref="M54:O54"/>
    <mergeCell ref="G67:I67"/>
    <mergeCell ref="J67:L67"/>
    <mergeCell ref="M67:O67"/>
    <mergeCell ref="B38:C39"/>
    <mergeCell ref="G49:I49"/>
    <mergeCell ref="J49:L49"/>
    <mergeCell ref="M49:O49"/>
    <mergeCell ref="B40:C40"/>
    <mergeCell ref="B41:O41"/>
    <mergeCell ref="D40:O40"/>
    <mergeCell ref="G38:I38"/>
    <mergeCell ref="J38:L38"/>
    <mergeCell ref="M38:O38"/>
    <mergeCell ref="B58:C58"/>
    <mergeCell ref="M56:O56"/>
    <mergeCell ref="B52:O52"/>
    <mergeCell ref="B51:C51"/>
    <mergeCell ref="M65:O65"/>
    <mergeCell ref="D54:E55"/>
    <mergeCell ref="F54:F55"/>
    <mergeCell ref="B81:O81"/>
    <mergeCell ref="B70:O70"/>
    <mergeCell ref="G71:I71"/>
    <mergeCell ref="J71:L71"/>
    <mergeCell ref="M71:O71"/>
    <mergeCell ref="G72:I72"/>
    <mergeCell ref="J72:L72"/>
    <mergeCell ref="M72:O72"/>
    <mergeCell ref="B69:C69"/>
    <mergeCell ref="D69:O69"/>
    <mergeCell ref="M76:O76"/>
    <mergeCell ref="B78:C79"/>
    <mergeCell ref="D78:F79"/>
    <mergeCell ref="G78:I78"/>
    <mergeCell ref="J78:L78"/>
    <mergeCell ref="M78:O78"/>
    <mergeCell ref="B80:C80"/>
    <mergeCell ref="D80:O80"/>
    <mergeCell ref="D67:E68"/>
    <mergeCell ref="F67:F68"/>
    <mergeCell ref="B59:O59"/>
    <mergeCell ref="B60:C68"/>
    <mergeCell ref="G60:I60"/>
    <mergeCell ref="D56:E57"/>
    <mergeCell ref="D65:E66"/>
    <mergeCell ref="F65:F66"/>
    <mergeCell ref="G63:I63"/>
    <mergeCell ref="J63:L63"/>
    <mergeCell ref="B53:C57"/>
    <mergeCell ref="G53:I53"/>
    <mergeCell ref="J53:L53"/>
    <mergeCell ref="D58:O58"/>
  </mergeCells>
  <conditionalFormatting sqref="D6:D9">
    <cfRule type="containsText" dxfId="379" priority="754" operator="containsText" text="Please select">
      <formula>NOT(ISERROR(SEARCH("Please select",D6)))</formula>
    </cfRule>
  </conditionalFormatting>
  <conditionalFormatting sqref="D10:O10">
    <cfRule type="containsText" dxfId="378" priority="750" operator="containsText" text="Specify here">
      <formula>NOT(ISERROR(SEARCH("Specify here",D10)))</formula>
    </cfRule>
  </conditionalFormatting>
  <conditionalFormatting sqref="D4:O4 D5">
    <cfRule type="containsText" dxfId="377" priority="749" operator="containsText" text="DD-MM-YYYY">
      <formula>NOT(ISERROR(SEARCH("DD-MM-YYYY",D4)))</formula>
    </cfRule>
  </conditionalFormatting>
  <conditionalFormatting sqref="D11:O11">
    <cfRule type="containsText" dxfId="376" priority="746" operator="containsText" text="Select the observed or expected TRL level in 2020">
      <formula>NOT(ISERROR(SEARCH("Select the observed or expected TRL level in 2020",D11)))</formula>
    </cfRule>
    <cfRule type="containsText" dxfId="375" priority="748" operator="containsText" text="Specify here the observed or expected TRL level in 2020">
      <formula>NOT(ISERROR(SEARCH("Specify here the observed or expected TRL level in 2020",D11)))</formula>
    </cfRule>
  </conditionalFormatting>
  <conditionalFormatting sqref="D12:O12">
    <cfRule type="containsText" dxfId="374" priority="747" operator="containsText" text="Explain here">
      <formula>NOT(ISERROR(SEARCH("Explain here",D12)))</formula>
    </cfRule>
  </conditionalFormatting>
  <conditionalFormatting sqref="D30">
    <cfRule type="containsText" dxfId="373" priority="744" operator="containsText" text="Specify here">
      <formula>NOT(ISERROR(SEARCH("Specify here",D30)))</formula>
    </cfRule>
  </conditionalFormatting>
  <conditionalFormatting sqref="D40:O40">
    <cfRule type="containsText" dxfId="372" priority="743" operator="containsText" text="Explain here (e.g. other costs)">
      <formula>NOT(ISERROR(SEARCH("Explain here (e.g. other costs)",D40)))</formula>
    </cfRule>
  </conditionalFormatting>
  <conditionalFormatting sqref="D51:O51">
    <cfRule type="containsText" dxfId="371" priority="742" operator="containsText" text="Explain here (e.g. flexible in and out)">
      <formula>NOT(ISERROR(SEARCH("Explain here (e.g. flexible in and out)",D51)))</formula>
    </cfRule>
  </conditionalFormatting>
  <conditionalFormatting sqref="D44">
    <cfRule type="containsText" dxfId="370" priority="741" operator="containsText" text="Select">
      <formula>NOT(ISERROR(SEARCH("Select",D44)))</formula>
    </cfRule>
  </conditionalFormatting>
  <conditionalFormatting sqref="D58:O58">
    <cfRule type="containsText" dxfId="369" priority="737" operator="containsText" text="Explain here">
      <formula>NOT(ISERROR(SEARCH("Explain here",D58)))</formula>
    </cfRule>
  </conditionalFormatting>
  <conditionalFormatting sqref="D54">
    <cfRule type="containsText" dxfId="368" priority="736" operator="containsText" text="Select">
      <formula>NOT(ISERROR(SEARCH("Select",D54)))</formula>
    </cfRule>
  </conditionalFormatting>
  <conditionalFormatting sqref="D15:F16 D22:F23 D25:F27 D24:E24">
    <cfRule type="containsText" dxfId="367" priority="730" operator="containsText" text="Please select">
      <formula>NOT(ISERROR(SEARCH("Please select",D15)))</formula>
    </cfRule>
  </conditionalFormatting>
  <conditionalFormatting sqref="D17 F17">
    <cfRule type="containsText" dxfId="366" priority="721" operator="containsText" text="Please select 'Functional Unit' above">
      <formula>NOT(ISERROR(SEARCH("Please select 'Functional Unit' above",D17)))</formula>
    </cfRule>
  </conditionalFormatting>
  <conditionalFormatting sqref="E32">
    <cfRule type="containsText" dxfId="365" priority="719" operator="containsText" text="Please select 'Functional Unit' above">
      <formula>NOT(ISERROR(SEARCH("Please select 'Functional Unit' above",E32)))</formula>
    </cfRule>
  </conditionalFormatting>
  <conditionalFormatting sqref="E34">
    <cfRule type="containsText" dxfId="364" priority="718" operator="containsText" text="Please select 'Functional Unit' above">
      <formula>NOT(ISERROR(SEARCH("Please select 'Functional Unit' above",E34)))</formula>
    </cfRule>
  </conditionalFormatting>
  <conditionalFormatting sqref="E36">
    <cfRule type="containsText" dxfId="363" priority="717" operator="containsText" text="Please select 'Functional Unit' above">
      <formula>NOT(ISERROR(SEARCH("Please select 'Functional Unit' above",E36)))</formula>
    </cfRule>
  </conditionalFormatting>
  <conditionalFormatting sqref="D61">
    <cfRule type="containsText" dxfId="362" priority="701" operator="containsText" text="Select">
      <formula>NOT(ISERROR(SEARCH("Select",D61)))</formula>
    </cfRule>
  </conditionalFormatting>
  <conditionalFormatting sqref="F61:F68">
    <cfRule type="containsText" dxfId="361" priority="694" operator="containsText" text="Please select">
      <formula>NOT(ISERROR(SEARCH("Please select",F61)))</formula>
    </cfRule>
  </conditionalFormatting>
  <conditionalFormatting sqref="D28:O28">
    <cfRule type="containsText" dxfId="360" priority="675" operator="containsText" text="Explain here">
      <formula>NOT(ISERROR(SEARCH("Explain here",D28)))</formula>
    </cfRule>
  </conditionalFormatting>
  <conditionalFormatting sqref="D69:O69">
    <cfRule type="containsText" dxfId="359" priority="687" operator="containsText" text="Explain here">
      <formula>NOT(ISERROR(SEARCH("Explain here",D69)))</formula>
    </cfRule>
  </conditionalFormatting>
  <conditionalFormatting sqref="B82:B92">
    <cfRule type="containsText" dxfId="358" priority="686" operator="containsText" text="Specify data sources and references here">
      <formula>NOT(ISERROR(SEARCH("Specify data sources and references here",B82)))</formula>
    </cfRule>
  </conditionalFormatting>
  <conditionalFormatting sqref="E38">
    <cfRule type="containsText" dxfId="357" priority="685" operator="containsText" text="Please select 'Functional Unit' above">
      <formula>NOT(ISERROR(SEARCH("Please select 'Functional Unit' above",E38)))</formula>
    </cfRule>
  </conditionalFormatting>
  <conditionalFormatting sqref="F43:F50">
    <cfRule type="containsText" dxfId="356" priority="683" operator="containsText" text="Please select">
      <formula>NOT(ISERROR(SEARCH("Please select",F43)))</formula>
    </cfRule>
  </conditionalFormatting>
  <conditionalFormatting sqref="G33 I33 G32:O32 G34:O34 G36:O36">
    <cfRule type="containsText" dxfId="355" priority="679" operator="containsText" text="Max">
      <formula>NOT(ISERROR(SEARCH("Max",G32)))</formula>
    </cfRule>
    <cfRule type="containsText" dxfId="354" priority="680" operator="containsText" text="Min">
      <formula>NOT(ISERROR(SEARCH("Min",G32)))</formula>
    </cfRule>
    <cfRule type="containsText" dxfId="353" priority="681" operator="containsText" text="Specify ">
      <formula>NOT(ISERROR(SEARCH("Specify ",G32)))</formula>
    </cfRule>
  </conditionalFormatting>
  <conditionalFormatting sqref="D45">
    <cfRule type="containsText" dxfId="352" priority="674" operator="containsText" text="Select">
      <formula>NOT(ISERROR(SEARCH("Select",D45)))</formula>
    </cfRule>
  </conditionalFormatting>
  <conditionalFormatting sqref="D47">
    <cfRule type="containsText" dxfId="351" priority="673" operator="containsText" text="Select">
      <formula>NOT(ISERROR(SEARCH("Select",D47)))</formula>
    </cfRule>
  </conditionalFormatting>
  <conditionalFormatting sqref="D49">
    <cfRule type="containsText" dxfId="350" priority="672" operator="containsText" text="Select">
      <formula>NOT(ISERROR(SEARCH("Select",D49)))</formula>
    </cfRule>
  </conditionalFormatting>
  <conditionalFormatting sqref="D56">
    <cfRule type="containsText" dxfId="349" priority="671" operator="containsText" text="Select">
      <formula>NOT(ISERROR(SEARCH("Select",D56)))</formula>
    </cfRule>
  </conditionalFormatting>
  <conditionalFormatting sqref="D63">
    <cfRule type="containsText" dxfId="348" priority="670" operator="containsText" text="Select">
      <formula>NOT(ISERROR(SEARCH("Select",D63)))</formula>
    </cfRule>
  </conditionalFormatting>
  <conditionalFormatting sqref="D65">
    <cfRule type="containsText" dxfId="347" priority="669" operator="containsText" text="Select">
      <formula>NOT(ISERROR(SEARCH("Select",D65)))</formula>
    </cfRule>
  </conditionalFormatting>
  <conditionalFormatting sqref="D67">
    <cfRule type="containsText" dxfId="346" priority="668" operator="containsText" text="Select">
      <formula>NOT(ISERROR(SEARCH("Select",D67)))</formula>
    </cfRule>
  </conditionalFormatting>
  <conditionalFormatting sqref="D20 F20">
    <cfRule type="containsText" dxfId="345" priority="661" operator="containsText" text="Please select 'Functional Unit' above">
      <formula>NOT(ISERROR(SEARCH("Please select 'Functional Unit' above",D20)))</formula>
    </cfRule>
  </conditionalFormatting>
  <conditionalFormatting sqref="G19:O19 G21:O21">
    <cfRule type="containsText" dxfId="344" priority="658" operator="containsText" text="Max">
      <formula>NOT(ISERROR(SEARCH("Max",G19)))</formula>
    </cfRule>
    <cfRule type="containsText" dxfId="343" priority="659" operator="containsText" text="Min">
      <formula>NOT(ISERROR(SEARCH("Min",G19)))</formula>
    </cfRule>
    <cfRule type="containsText" dxfId="342" priority="660" operator="containsText" text="Specify ">
      <formula>NOT(ISERROR(SEARCH("Specify ",G19)))</formula>
    </cfRule>
  </conditionalFormatting>
  <conditionalFormatting sqref="G16:I16">
    <cfRule type="containsText" dxfId="341" priority="657" operator="containsText" text="min">
      <formula>NOT(ISERROR(SEARCH("min",G16)))</formula>
    </cfRule>
  </conditionalFormatting>
  <conditionalFormatting sqref="M16:O16">
    <cfRule type="containsText" dxfId="340" priority="656" operator="containsText" text="max">
      <formula>NOT(ISERROR(SEARCH("max",M16)))</formula>
    </cfRule>
  </conditionalFormatting>
  <conditionalFormatting sqref="D80:O80">
    <cfRule type="containsText" dxfId="339" priority="646" operator="containsText" text="Explain here">
      <formula>NOT(ISERROR(SEARCH("Explain here",D80)))</formula>
    </cfRule>
  </conditionalFormatting>
  <conditionalFormatting sqref="H33">
    <cfRule type="containsText" dxfId="338" priority="643" operator="containsText" text="Max">
      <formula>NOT(ISERROR(SEARCH("Max",H33)))</formula>
    </cfRule>
    <cfRule type="containsText" dxfId="337" priority="644" operator="containsText" text="Min">
      <formula>NOT(ISERROR(SEARCH("Min",H33)))</formula>
    </cfRule>
    <cfRule type="containsText" dxfId="336" priority="645" operator="containsText" text="Specify ">
      <formula>NOT(ISERROR(SEARCH("Specify ",H33)))</formula>
    </cfRule>
  </conditionalFormatting>
  <conditionalFormatting sqref="G18:O18">
    <cfRule type="containsText" dxfId="335" priority="469" operator="containsText" text="Max">
      <formula>NOT(ISERROR(SEARCH("Max",G18)))</formula>
    </cfRule>
    <cfRule type="containsText" dxfId="334" priority="470" operator="containsText" text="Min">
      <formula>NOT(ISERROR(SEARCH("Min",G18)))</formula>
    </cfRule>
    <cfRule type="containsText" dxfId="333" priority="471" operator="containsText" text="Specify ">
      <formula>NOT(ISERROR(SEARCH("Specify ",G18)))</formula>
    </cfRule>
  </conditionalFormatting>
  <conditionalFormatting sqref="G20:O20">
    <cfRule type="containsText" dxfId="332" priority="466" operator="containsText" text="Max">
      <formula>NOT(ISERROR(SEARCH("Max",G20)))</formula>
    </cfRule>
    <cfRule type="containsText" dxfId="331" priority="467" operator="containsText" text="Min">
      <formula>NOT(ISERROR(SEARCH("Min",G20)))</formula>
    </cfRule>
    <cfRule type="containsText" dxfId="330" priority="468" operator="containsText" text="Specify ">
      <formula>NOT(ISERROR(SEARCH("Specify ",G20)))</formula>
    </cfRule>
  </conditionalFormatting>
  <conditionalFormatting sqref="G43:O43">
    <cfRule type="containsText" dxfId="329" priority="463" operator="containsText" text="Max">
      <formula>NOT(ISERROR(SEARCH("Max",G43)))</formula>
    </cfRule>
    <cfRule type="containsText" dxfId="328" priority="464" operator="containsText" text="Min">
      <formula>NOT(ISERROR(SEARCH("Min",G43)))</formula>
    </cfRule>
    <cfRule type="containsText" dxfId="327" priority="465" operator="containsText" text="Specify ">
      <formula>NOT(ISERROR(SEARCH("Specify ",G43)))</formula>
    </cfRule>
  </conditionalFormatting>
  <conditionalFormatting sqref="J33 L33">
    <cfRule type="containsText" dxfId="326" priority="325" operator="containsText" text="Max">
      <formula>NOT(ISERROR(SEARCH("Max",J33)))</formula>
    </cfRule>
    <cfRule type="containsText" dxfId="325" priority="326" operator="containsText" text="Min">
      <formula>NOT(ISERROR(SEARCH("Min",J33)))</formula>
    </cfRule>
    <cfRule type="containsText" dxfId="324" priority="327" operator="containsText" text="Specify ">
      <formula>NOT(ISERROR(SEARCH("Specify ",J33)))</formula>
    </cfRule>
  </conditionalFormatting>
  <conditionalFormatting sqref="K33">
    <cfRule type="containsText" dxfId="323" priority="322" operator="containsText" text="Max">
      <formula>NOT(ISERROR(SEARCH("Max",K33)))</formula>
    </cfRule>
    <cfRule type="containsText" dxfId="322" priority="323" operator="containsText" text="Min">
      <formula>NOT(ISERROR(SEARCH("Min",K33)))</formula>
    </cfRule>
    <cfRule type="containsText" dxfId="321" priority="324" operator="containsText" text="Specify ">
      <formula>NOT(ISERROR(SEARCH("Specify ",K33)))</formula>
    </cfRule>
  </conditionalFormatting>
  <conditionalFormatting sqref="M33 O33">
    <cfRule type="containsText" dxfId="320" priority="319" operator="containsText" text="Max">
      <formula>NOT(ISERROR(SEARCH("Max",M33)))</formula>
    </cfRule>
    <cfRule type="containsText" dxfId="319" priority="320" operator="containsText" text="Min">
      <formula>NOT(ISERROR(SEARCH("Min",M33)))</formula>
    </cfRule>
    <cfRule type="containsText" dxfId="318" priority="321" operator="containsText" text="Specify ">
      <formula>NOT(ISERROR(SEARCH("Specify ",M33)))</formula>
    </cfRule>
  </conditionalFormatting>
  <conditionalFormatting sqref="N33">
    <cfRule type="containsText" dxfId="317" priority="316" operator="containsText" text="Max">
      <formula>NOT(ISERROR(SEARCH("Max",N33)))</formula>
    </cfRule>
    <cfRule type="containsText" dxfId="316" priority="317" operator="containsText" text="Min">
      <formula>NOT(ISERROR(SEARCH("Min",N33)))</formula>
    </cfRule>
    <cfRule type="containsText" dxfId="315" priority="318" operator="containsText" text="Specify ">
      <formula>NOT(ISERROR(SEARCH("Specify ",N33)))</formula>
    </cfRule>
  </conditionalFormatting>
  <conditionalFormatting sqref="G35 I35">
    <cfRule type="containsText" dxfId="314" priority="313" operator="containsText" text="Max">
      <formula>NOT(ISERROR(SEARCH("Max",G35)))</formula>
    </cfRule>
    <cfRule type="containsText" dxfId="313" priority="314" operator="containsText" text="Min">
      <formula>NOT(ISERROR(SEARCH("Min",G35)))</formula>
    </cfRule>
    <cfRule type="containsText" dxfId="312" priority="315" operator="containsText" text="Specify ">
      <formula>NOT(ISERROR(SEARCH("Specify ",G35)))</formula>
    </cfRule>
  </conditionalFormatting>
  <conditionalFormatting sqref="H35">
    <cfRule type="containsText" dxfId="311" priority="310" operator="containsText" text="Max">
      <formula>NOT(ISERROR(SEARCH("Max",H35)))</formula>
    </cfRule>
    <cfRule type="containsText" dxfId="310" priority="311" operator="containsText" text="Min">
      <formula>NOT(ISERROR(SEARCH("Min",H35)))</formula>
    </cfRule>
    <cfRule type="containsText" dxfId="309" priority="312" operator="containsText" text="Specify ">
      <formula>NOT(ISERROR(SEARCH("Specify ",H35)))</formula>
    </cfRule>
  </conditionalFormatting>
  <conditionalFormatting sqref="J35 L35">
    <cfRule type="containsText" dxfId="308" priority="307" operator="containsText" text="Max">
      <formula>NOT(ISERROR(SEARCH("Max",J35)))</formula>
    </cfRule>
    <cfRule type="containsText" dxfId="307" priority="308" operator="containsText" text="Min">
      <formula>NOT(ISERROR(SEARCH("Min",J35)))</formula>
    </cfRule>
    <cfRule type="containsText" dxfId="306" priority="309" operator="containsText" text="Specify ">
      <formula>NOT(ISERROR(SEARCH("Specify ",J35)))</formula>
    </cfRule>
  </conditionalFormatting>
  <conditionalFormatting sqref="K35">
    <cfRule type="containsText" dxfId="305" priority="304" operator="containsText" text="Max">
      <formula>NOT(ISERROR(SEARCH("Max",K35)))</formula>
    </cfRule>
    <cfRule type="containsText" dxfId="304" priority="305" operator="containsText" text="Min">
      <formula>NOT(ISERROR(SEARCH("Min",K35)))</formula>
    </cfRule>
    <cfRule type="containsText" dxfId="303" priority="306" operator="containsText" text="Specify ">
      <formula>NOT(ISERROR(SEARCH("Specify ",K35)))</formula>
    </cfRule>
  </conditionalFormatting>
  <conditionalFormatting sqref="M35 O35">
    <cfRule type="containsText" dxfId="302" priority="301" operator="containsText" text="Max">
      <formula>NOT(ISERROR(SEARCH("Max",M35)))</formula>
    </cfRule>
    <cfRule type="containsText" dxfId="301" priority="302" operator="containsText" text="Min">
      <formula>NOT(ISERROR(SEARCH("Min",M35)))</formula>
    </cfRule>
    <cfRule type="containsText" dxfId="300" priority="303" operator="containsText" text="Specify ">
      <formula>NOT(ISERROR(SEARCH("Specify ",M35)))</formula>
    </cfRule>
  </conditionalFormatting>
  <conditionalFormatting sqref="N35">
    <cfRule type="containsText" dxfId="299" priority="298" operator="containsText" text="Max">
      <formula>NOT(ISERROR(SEARCH("Max",N35)))</formula>
    </cfRule>
    <cfRule type="containsText" dxfId="298" priority="299" operator="containsText" text="Min">
      <formula>NOT(ISERROR(SEARCH("Min",N35)))</formula>
    </cfRule>
    <cfRule type="containsText" dxfId="297" priority="300" operator="containsText" text="Specify ">
      <formula>NOT(ISERROR(SEARCH("Specify ",N35)))</formula>
    </cfRule>
  </conditionalFormatting>
  <conditionalFormatting sqref="G37 I37 G38:O38">
    <cfRule type="containsText" dxfId="296" priority="295" operator="containsText" text="Max">
      <formula>NOT(ISERROR(SEARCH("Max",G37)))</formula>
    </cfRule>
    <cfRule type="containsText" dxfId="295" priority="296" operator="containsText" text="Min">
      <formula>NOT(ISERROR(SEARCH("Min",G37)))</formula>
    </cfRule>
    <cfRule type="containsText" dxfId="294" priority="297" operator="containsText" text="Specify ">
      <formula>NOT(ISERROR(SEARCH("Specify ",G37)))</formula>
    </cfRule>
  </conditionalFormatting>
  <conditionalFormatting sqref="H37">
    <cfRule type="containsText" dxfId="293" priority="292" operator="containsText" text="Max">
      <formula>NOT(ISERROR(SEARCH("Max",H37)))</formula>
    </cfRule>
    <cfRule type="containsText" dxfId="292" priority="293" operator="containsText" text="Min">
      <formula>NOT(ISERROR(SEARCH("Min",H37)))</formula>
    </cfRule>
    <cfRule type="containsText" dxfId="291" priority="294" operator="containsText" text="Specify ">
      <formula>NOT(ISERROR(SEARCH("Specify ",H37)))</formula>
    </cfRule>
  </conditionalFormatting>
  <conditionalFormatting sqref="J37 L37">
    <cfRule type="containsText" dxfId="290" priority="289" operator="containsText" text="Max">
      <formula>NOT(ISERROR(SEARCH("Max",J37)))</formula>
    </cfRule>
    <cfRule type="containsText" dxfId="289" priority="290" operator="containsText" text="Min">
      <formula>NOT(ISERROR(SEARCH("Min",J37)))</formula>
    </cfRule>
    <cfRule type="containsText" dxfId="288" priority="291" operator="containsText" text="Specify ">
      <formula>NOT(ISERROR(SEARCH("Specify ",J37)))</formula>
    </cfRule>
  </conditionalFormatting>
  <conditionalFormatting sqref="K37">
    <cfRule type="containsText" dxfId="287" priority="286" operator="containsText" text="Max">
      <formula>NOT(ISERROR(SEARCH("Max",K37)))</formula>
    </cfRule>
    <cfRule type="containsText" dxfId="286" priority="287" operator="containsText" text="Min">
      <formula>NOT(ISERROR(SEARCH("Min",K37)))</formula>
    </cfRule>
    <cfRule type="containsText" dxfId="285" priority="288" operator="containsText" text="Specify ">
      <formula>NOT(ISERROR(SEARCH("Specify ",K37)))</formula>
    </cfRule>
  </conditionalFormatting>
  <conditionalFormatting sqref="M37 O37">
    <cfRule type="containsText" dxfId="284" priority="283" operator="containsText" text="Max">
      <formula>NOT(ISERROR(SEARCH("Max",M37)))</formula>
    </cfRule>
    <cfRule type="containsText" dxfId="283" priority="284" operator="containsText" text="Min">
      <formula>NOT(ISERROR(SEARCH("Min",M37)))</formula>
    </cfRule>
    <cfRule type="containsText" dxfId="282" priority="285" operator="containsText" text="Specify ">
      <formula>NOT(ISERROR(SEARCH("Specify ",M37)))</formula>
    </cfRule>
  </conditionalFormatting>
  <conditionalFormatting sqref="N37">
    <cfRule type="containsText" dxfId="281" priority="280" operator="containsText" text="Max">
      <formula>NOT(ISERROR(SEARCH("Max",N37)))</formula>
    </cfRule>
    <cfRule type="containsText" dxfId="280" priority="281" operator="containsText" text="Min">
      <formula>NOT(ISERROR(SEARCH("Min",N37)))</formula>
    </cfRule>
    <cfRule type="containsText" dxfId="279" priority="282" operator="containsText" text="Specify ">
      <formula>NOT(ISERROR(SEARCH("Specify ",N37)))</formula>
    </cfRule>
  </conditionalFormatting>
  <conditionalFormatting sqref="G39 I39">
    <cfRule type="containsText" dxfId="278" priority="277" operator="containsText" text="Max">
      <formula>NOT(ISERROR(SEARCH("Max",G39)))</formula>
    </cfRule>
    <cfRule type="containsText" dxfId="277" priority="278" operator="containsText" text="Min">
      <formula>NOT(ISERROR(SEARCH("Min",G39)))</formula>
    </cfRule>
    <cfRule type="containsText" dxfId="276" priority="279" operator="containsText" text="Specify ">
      <formula>NOT(ISERROR(SEARCH("Specify ",G39)))</formula>
    </cfRule>
  </conditionalFormatting>
  <conditionalFormatting sqref="H39">
    <cfRule type="containsText" dxfId="275" priority="274" operator="containsText" text="Max">
      <formula>NOT(ISERROR(SEARCH("Max",H39)))</formula>
    </cfRule>
    <cfRule type="containsText" dxfId="274" priority="275" operator="containsText" text="Min">
      <formula>NOT(ISERROR(SEARCH("Min",H39)))</formula>
    </cfRule>
    <cfRule type="containsText" dxfId="273" priority="276" operator="containsText" text="Specify ">
      <formula>NOT(ISERROR(SEARCH("Specify ",H39)))</formula>
    </cfRule>
  </conditionalFormatting>
  <conditionalFormatting sqref="J39 L39">
    <cfRule type="containsText" dxfId="272" priority="271" operator="containsText" text="Max">
      <formula>NOT(ISERROR(SEARCH("Max",J39)))</formula>
    </cfRule>
    <cfRule type="containsText" dxfId="271" priority="272" operator="containsText" text="Min">
      <formula>NOT(ISERROR(SEARCH("Min",J39)))</formula>
    </cfRule>
    <cfRule type="containsText" dxfId="270" priority="273" operator="containsText" text="Specify ">
      <formula>NOT(ISERROR(SEARCH("Specify ",J39)))</formula>
    </cfRule>
  </conditionalFormatting>
  <conditionalFormatting sqref="K39">
    <cfRule type="containsText" dxfId="269" priority="268" operator="containsText" text="Max">
      <formula>NOT(ISERROR(SEARCH("Max",K39)))</formula>
    </cfRule>
    <cfRule type="containsText" dxfId="268" priority="269" operator="containsText" text="Min">
      <formula>NOT(ISERROR(SEARCH("Min",K39)))</formula>
    </cfRule>
    <cfRule type="containsText" dxfId="267" priority="270" operator="containsText" text="Specify ">
      <formula>NOT(ISERROR(SEARCH("Specify ",K39)))</formula>
    </cfRule>
  </conditionalFormatting>
  <conditionalFormatting sqref="M39 O39">
    <cfRule type="containsText" dxfId="266" priority="265" operator="containsText" text="Max">
      <formula>NOT(ISERROR(SEARCH("Max",M39)))</formula>
    </cfRule>
    <cfRule type="containsText" dxfId="265" priority="266" operator="containsText" text="Min">
      <formula>NOT(ISERROR(SEARCH("Min",M39)))</formula>
    </cfRule>
    <cfRule type="containsText" dxfId="264" priority="267" operator="containsText" text="Specify ">
      <formula>NOT(ISERROR(SEARCH("Specify ",M39)))</formula>
    </cfRule>
  </conditionalFormatting>
  <conditionalFormatting sqref="N39">
    <cfRule type="containsText" dxfId="263" priority="262" operator="containsText" text="Max">
      <formula>NOT(ISERROR(SEARCH("Max",N39)))</formula>
    </cfRule>
    <cfRule type="containsText" dxfId="262" priority="263" operator="containsText" text="Min">
      <formula>NOT(ISERROR(SEARCH("Min",N39)))</formula>
    </cfRule>
    <cfRule type="containsText" dxfId="261" priority="264" operator="containsText" text="Specify ">
      <formula>NOT(ISERROR(SEARCH("Specify ",N39)))</formula>
    </cfRule>
  </conditionalFormatting>
  <conditionalFormatting sqref="G44 I44 G45:O45 G47:O47">
    <cfRule type="containsText" dxfId="260" priority="259" operator="containsText" text="Max">
      <formula>NOT(ISERROR(SEARCH("Max",G44)))</formula>
    </cfRule>
    <cfRule type="containsText" dxfId="259" priority="260" operator="containsText" text="Min">
      <formula>NOT(ISERROR(SEARCH("Min",G44)))</formula>
    </cfRule>
    <cfRule type="containsText" dxfId="258" priority="261" operator="containsText" text="Specify ">
      <formula>NOT(ISERROR(SEARCH("Specify ",G44)))</formula>
    </cfRule>
  </conditionalFormatting>
  <conditionalFormatting sqref="H44">
    <cfRule type="containsText" dxfId="257" priority="256" operator="containsText" text="Max">
      <formula>NOT(ISERROR(SEARCH("Max",H44)))</formula>
    </cfRule>
    <cfRule type="containsText" dxfId="256" priority="257" operator="containsText" text="Min">
      <formula>NOT(ISERROR(SEARCH("Min",H44)))</formula>
    </cfRule>
    <cfRule type="containsText" dxfId="255" priority="258" operator="containsText" text="Specify ">
      <formula>NOT(ISERROR(SEARCH("Specify ",H44)))</formula>
    </cfRule>
  </conditionalFormatting>
  <conditionalFormatting sqref="J44 L44">
    <cfRule type="containsText" dxfId="254" priority="253" operator="containsText" text="Max">
      <formula>NOT(ISERROR(SEARCH("Max",J44)))</formula>
    </cfRule>
    <cfRule type="containsText" dxfId="253" priority="254" operator="containsText" text="Min">
      <formula>NOT(ISERROR(SEARCH("Min",J44)))</formula>
    </cfRule>
    <cfRule type="containsText" dxfId="252" priority="255" operator="containsText" text="Specify ">
      <formula>NOT(ISERROR(SEARCH("Specify ",J44)))</formula>
    </cfRule>
  </conditionalFormatting>
  <conditionalFormatting sqref="K44">
    <cfRule type="containsText" dxfId="251" priority="250" operator="containsText" text="Max">
      <formula>NOT(ISERROR(SEARCH("Max",K44)))</formula>
    </cfRule>
    <cfRule type="containsText" dxfId="250" priority="251" operator="containsText" text="Min">
      <formula>NOT(ISERROR(SEARCH("Min",K44)))</formula>
    </cfRule>
    <cfRule type="containsText" dxfId="249" priority="252" operator="containsText" text="Specify ">
      <formula>NOT(ISERROR(SEARCH("Specify ",K44)))</formula>
    </cfRule>
  </conditionalFormatting>
  <conditionalFormatting sqref="M44 O44">
    <cfRule type="containsText" dxfId="248" priority="247" operator="containsText" text="Max">
      <formula>NOT(ISERROR(SEARCH("Max",M44)))</formula>
    </cfRule>
    <cfRule type="containsText" dxfId="247" priority="248" operator="containsText" text="Min">
      <formula>NOT(ISERROR(SEARCH("Min",M44)))</formula>
    </cfRule>
    <cfRule type="containsText" dxfId="246" priority="249" operator="containsText" text="Specify ">
      <formula>NOT(ISERROR(SEARCH("Specify ",M44)))</formula>
    </cfRule>
  </conditionalFormatting>
  <conditionalFormatting sqref="N44">
    <cfRule type="containsText" dxfId="245" priority="244" operator="containsText" text="Max">
      <formula>NOT(ISERROR(SEARCH("Max",N44)))</formula>
    </cfRule>
    <cfRule type="containsText" dxfId="244" priority="245" operator="containsText" text="Min">
      <formula>NOT(ISERROR(SEARCH("Min",N44)))</formula>
    </cfRule>
    <cfRule type="containsText" dxfId="243" priority="246" operator="containsText" text="Specify ">
      <formula>NOT(ISERROR(SEARCH("Specify ",N44)))</formula>
    </cfRule>
  </conditionalFormatting>
  <conditionalFormatting sqref="G46 I46">
    <cfRule type="containsText" dxfId="242" priority="241" operator="containsText" text="Max">
      <formula>NOT(ISERROR(SEARCH("Max",G46)))</formula>
    </cfRule>
    <cfRule type="containsText" dxfId="241" priority="242" operator="containsText" text="Min">
      <formula>NOT(ISERROR(SEARCH("Min",G46)))</formula>
    </cfRule>
    <cfRule type="containsText" dxfId="240" priority="243" operator="containsText" text="Specify ">
      <formula>NOT(ISERROR(SEARCH("Specify ",G46)))</formula>
    </cfRule>
  </conditionalFormatting>
  <conditionalFormatting sqref="H46">
    <cfRule type="containsText" dxfId="239" priority="238" operator="containsText" text="Max">
      <formula>NOT(ISERROR(SEARCH("Max",H46)))</formula>
    </cfRule>
    <cfRule type="containsText" dxfId="238" priority="239" operator="containsText" text="Min">
      <formula>NOT(ISERROR(SEARCH("Min",H46)))</formula>
    </cfRule>
    <cfRule type="containsText" dxfId="237" priority="240" operator="containsText" text="Specify ">
      <formula>NOT(ISERROR(SEARCH("Specify ",H46)))</formula>
    </cfRule>
  </conditionalFormatting>
  <conditionalFormatting sqref="J46 L46">
    <cfRule type="containsText" dxfId="236" priority="235" operator="containsText" text="Max">
      <formula>NOT(ISERROR(SEARCH("Max",J46)))</formula>
    </cfRule>
    <cfRule type="containsText" dxfId="235" priority="236" operator="containsText" text="Min">
      <formula>NOT(ISERROR(SEARCH("Min",J46)))</formula>
    </cfRule>
    <cfRule type="containsText" dxfId="234" priority="237" operator="containsText" text="Specify ">
      <formula>NOT(ISERROR(SEARCH("Specify ",J46)))</formula>
    </cfRule>
  </conditionalFormatting>
  <conditionalFormatting sqref="K46">
    <cfRule type="containsText" dxfId="233" priority="232" operator="containsText" text="Max">
      <formula>NOT(ISERROR(SEARCH("Max",K46)))</formula>
    </cfRule>
    <cfRule type="containsText" dxfId="232" priority="233" operator="containsText" text="Min">
      <formula>NOT(ISERROR(SEARCH("Min",K46)))</formula>
    </cfRule>
    <cfRule type="containsText" dxfId="231" priority="234" operator="containsText" text="Specify ">
      <formula>NOT(ISERROR(SEARCH("Specify ",K46)))</formula>
    </cfRule>
  </conditionalFormatting>
  <conditionalFormatting sqref="M46 O46">
    <cfRule type="containsText" dxfId="230" priority="229" operator="containsText" text="Max">
      <formula>NOT(ISERROR(SEARCH("Max",M46)))</formula>
    </cfRule>
    <cfRule type="containsText" dxfId="229" priority="230" operator="containsText" text="Min">
      <formula>NOT(ISERROR(SEARCH("Min",M46)))</formula>
    </cfRule>
    <cfRule type="containsText" dxfId="228" priority="231" operator="containsText" text="Specify ">
      <formula>NOT(ISERROR(SEARCH("Specify ",M46)))</formula>
    </cfRule>
  </conditionalFormatting>
  <conditionalFormatting sqref="N46">
    <cfRule type="containsText" dxfId="227" priority="226" operator="containsText" text="Max">
      <formula>NOT(ISERROR(SEARCH("Max",N46)))</formula>
    </cfRule>
    <cfRule type="containsText" dxfId="226" priority="227" operator="containsText" text="Min">
      <formula>NOT(ISERROR(SEARCH("Min",N46)))</formula>
    </cfRule>
    <cfRule type="containsText" dxfId="225" priority="228" operator="containsText" text="Specify ">
      <formula>NOT(ISERROR(SEARCH("Specify ",N46)))</formula>
    </cfRule>
  </conditionalFormatting>
  <conditionalFormatting sqref="G48 I48 G49:O49">
    <cfRule type="containsText" dxfId="224" priority="223" operator="containsText" text="Max">
      <formula>NOT(ISERROR(SEARCH("Max",G48)))</formula>
    </cfRule>
    <cfRule type="containsText" dxfId="223" priority="224" operator="containsText" text="Min">
      <formula>NOT(ISERROR(SEARCH("Min",G48)))</formula>
    </cfRule>
    <cfRule type="containsText" dxfId="222" priority="225" operator="containsText" text="Specify ">
      <formula>NOT(ISERROR(SEARCH("Specify ",G48)))</formula>
    </cfRule>
  </conditionalFormatting>
  <conditionalFormatting sqref="H48">
    <cfRule type="containsText" dxfId="221" priority="220" operator="containsText" text="Max">
      <formula>NOT(ISERROR(SEARCH("Max",H48)))</formula>
    </cfRule>
    <cfRule type="containsText" dxfId="220" priority="221" operator="containsText" text="Min">
      <formula>NOT(ISERROR(SEARCH("Min",H48)))</formula>
    </cfRule>
    <cfRule type="containsText" dxfId="219" priority="222" operator="containsText" text="Specify ">
      <formula>NOT(ISERROR(SEARCH("Specify ",H48)))</formula>
    </cfRule>
  </conditionalFormatting>
  <conditionalFormatting sqref="J48 L48">
    <cfRule type="containsText" dxfId="218" priority="217" operator="containsText" text="Max">
      <formula>NOT(ISERROR(SEARCH("Max",J48)))</formula>
    </cfRule>
    <cfRule type="containsText" dxfId="217" priority="218" operator="containsText" text="Min">
      <formula>NOT(ISERROR(SEARCH("Min",J48)))</formula>
    </cfRule>
    <cfRule type="containsText" dxfId="216" priority="219" operator="containsText" text="Specify ">
      <formula>NOT(ISERROR(SEARCH("Specify ",J48)))</formula>
    </cfRule>
  </conditionalFormatting>
  <conditionalFormatting sqref="K48">
    <cfRule type="containsText" dxfId="215" priority="214" operator="containsText" text="Max">
      <formula>NOT(ISERROR(SEARCH("Max",K48)))</formula>
    </cfRule>
    <cfRule type="containsText" dxfId="214" priority="215" operator="containsText" text="Min">
      <formula>NOT(ISERROR(SEARCH("Min",K48)))</formula>
    </cfRule>
    <cfRule type="containsText" dxfId="213" priority="216" operator="containsText" text="Specify ">
      <formula>NOT(ISERROR(SEARCH("Specify ",K48)))</formula>
    </cfRule>
  </conditionalFormatting>
  <conditionalFormatting sqref="M48 O48">
    <cfRule type="containsText" dxfId="212" priority="211" operator="containsText" text="Max">
      <formula>NOT(ISERROR(SEARCH("Max",M48)))</formula>
    </cfRule>
    <cfRule type="containsText" dxfId="211" priority="212" operator="containsText" text="Min">
      <formula>NOT(ISERROR(SEARCH("Min",M48)))</formula>
    </cfRule>
    <cfRule type="containsText" dxfId="210" priority="213" operator="containsText" text="Specify ">
      <formula>NOT(ISERROR(SEARCH("Specify ",M48)))</formula>
    </cfRule>
  </conditionalFormatting>
  <conditionalFormatting sqref="N48">
    <cfRule type="containsText" dxfId="209" priority="208" operator="containsText" text="Max">
      <formula>NOT(ISERROR(SEARCH("Max",N48)))</formula>
    </cfRule>
    <cfRule type="containsText" dxfId="208" priority="209" operator="containsText" text="Min">
      <formula>NOT(ISERROR(SEARCH("Min",N48)))</formula>
    </cfRule>
    <cfRule type="containsText" dxfId="207" priority="210" operator="containsText" text="Specify ">
      <formula>NOT(ISERROR(SEARCH("Specify ",N48)))</formula>
    </cfRule>
  </conditionalFormatting>
  <conditionalFormatting sqref="G50 I50">
    <cfRule type="containsText" dxfId="206" priority="205" operator="containsText" text="Max">
      <formula>NOT(ISERROR(SEARCH("Max",G50)))</formula>
    </cfRule>
    <cfRule type="containsText" dxfId="205" priority="206" operator="containsText" text="Min">
      <formula>NOT(ISERROR(SEARCH("Min",G50)))</formula>
    </cfRule>
    <cfRule type="containsText" dxfId="204" priority="207" operator="containsText" text="Specify ">
      <formula>NOT(ISERROR(SEARCH("Specify ",G50)))</formula>
    </cfRule>
  </conditionalFormatting>
  <conditionalFormatting sqref="H50">
    <cfRule type="containsText" dxfId="203" priority="202" operator="containsText" text="Max">
      <formula>NOT(ISERROR(SEARCH("Max",H50)))</formula>
    </cfRule>
    <cfRule type="containsText" dxfId="202" priority="203" operator="containsText" text="Min">
      <formula>NOT(ISERROR(SEARCH("Min",H50)))</formula>
    </cfRule>
    <cfRule type="containsText" dxfId="201" priority="204" operator="containsText" text="Specify ">
      <formula>NOT(ISERROR(SEARCH("Specify ",H50)))</formula>
    </cfRule>
  </conditionalFormatting>
  <conditionalFormatting sqref="J50 L50">
    <cfRule type="containsText" dxfId="200" priority="199" operator="containsText" text="Max">
      <formula>NOT(ISERROR(SEARCH("Max",J50)))</formula>
    </cfRule>
    <cfRule type="containsText" dxfId="199" priority="200" operator="containsText" text="Min">
      <formula>NOT(ISERROR(SEARCH("Min",J50)))</formula>
    </cfRule>
    <cfRule type="containsText" dxfId="198" priority="201" operator="containsText" text="Specify ">
      <formula>NOT(ISERROR(SEARCH("Specify ",J50)))</formula>
    </cfRule>
  </conditionalFormatting>
  <conditionalFormatting sqref="K50">
    <cfRule type="containsText" dxfId="197" priority="196" operator="containsText" text="Max">
      <formula>NOT(ISERROR(SEARCH("Max",K50)))</formula>
    </cfRule>
    <cfRule type="containsText" dxfId="196" priority="197" operator="containsText" text="Min">
      <formula>NOT(ISERROR(SEARCH("Min",K50)))</formula>
    </cfRule>
    <cfRule type="containsText" dxfId="195" priority="198" operator="containsText" text="Specify ">
      <formula>NOT(ISERROR(SEARCH("Specify ",K50)))</formula>
    </cfRule>
  </conditionalFormatting>
  <conditionalFormatting sqref="M50 O50">
    <cfRule type="containsText" dxfId="194" priority="193" operator="containsText" text="Max">
      <formula>NOT(ISERROR(SEARCH("Max",M50)))</formula>
    </cfRule>
    <cfRule type="containsText" dxfId="193" priority="194" operator="containsText" text="Min">
      <formula>NOT(ISERROR(SEARCH("Min",M50)))</formula>
    </cfRule>
    <cfRule type="containsText" dxfId="192" priority="195" operator="containsText" text="Specify ">
      <formula>NOT(ISERROR(SEARCH("Specify ",M50)))</formula>
    </cfRule>
  </conditionalFormatting>
  <conditionalFormatting sqref="N50">
    <cfRule type="containsText" dxfId="191" priority="190" operator="containsText" text="Max">
      <formula>NOT(ISERROR(SEARCH("Max",N50)))</formula>
    </cfRule>
    <cfRule type="containsText" dxfId="190" priority="191" operator="containsText" text="Min">
      <formula>NOT(ISERROR(SEARCH("Min",N50)))</formula>
    </cfRule>
    <cfRule type="containsText" dxfId="189" priority="192" operator="containsText" text="Specify ">
      <formula>NOT(ISERROR(SEARCH("Specify ",N50)))</formula>
    </cfRule>
  </conditionalFormatting>
  <conditionalFormatting sqref="G54:O54">
    <cfRule type="containsText" dxfId="188" priority="187" operator="containsText" text="Max">
      <formula>NOT(ISERROR(SEARCH("Max",G54)))</formula>
    </cfRule>
    <cfRule type="containsText" dxfId="187" priority="188" operator="containsText" text="Min">
      <formula>NOT(ISERROR(SEARCH("Min",G54)))</formula>
    </cfRule>
    <cfRule type="containsText" dxfId="186" priority="189" operator="containsText" text="Specify ">
      <formula>NOT(ISERROR(SEARCH("Specify ",G54)))</formula>
    </cfRule>
  </conditionalFormatting>
  <conditionalFormatting sqref="G55 I55 G56:O56">
    <cfRule type="containsText" dxfId="185" priority="184" operator="containsText" text="Max">
      <formula>NOT(ISERROR(SEARCH("Max",G55)))</formula>
    </cfRule>
    <cfRule type="containsText" dxfId="184" priority="185" operator="containsText" text="Min">
      <formula>NOT(ISERROR(SEARCH("Min",G55)))</formula>
    </cfRule>
    <cfRule type="containsText" dxfId="183" priority="186" operator="containsText" text="Specify ">
      <formula>NOT(ISERROR(SEARCH("Specify ",G55)))</formula>
    </cfRule>
  </conditionalFormatting>
  <conditionalFormatting sqref="H55">
    <cfRule type="containsText" dxfId="182" priority="181" operator="containsText" text="Max">
      <formula>NOT(ISERROR(SEARCH("Max",H55)))</formula>
    </cfRule>
    <cfRule type="containsText" dxfId="181" priority="182" operator="containsText" text="Min">
      <formula>NOT(ISERROR(SEARCH("Min",H55)))</formula>
    </cfRule>
    <cfRule type="containsText" dxfId="180" priority="183" operator="containsText" text="Specify ">
      <formula>NOT(ISERROR(SEARCH("Specify ",H55)))</formula>
    </cfRule>
  </conditionalFormatting>
  <conditionalFormatting sqref="J55 L55">
    <cfRule type="containsText" dxfId="179" priority="178" operator="containsText" text="Max">
      <formula>NOT(ISERROR(SEARCH("Max",J55)))</formula>
    </cfRule>
    <cfRule type="containsText" dxfId="178" priority="179" operator="containsText" text="Min">
      <formula>NOT(ISERROR(SEARCH("Min",J55)))</formula>
    </cfRule>
    <cfRule type="containsText" dxfId="177" priority="180" operator="containsText" text="Specify ">
      <formula>NOT(ISERROR(SEARCH("Specify ",J55)))</formula>
    </cfRule>
  </conditionalFormatting>
  <conditionalFormatting sqref="K55">
    <cfRule type="containsText" dxfId="176" priority="175" operator="containsText" text="Max">
      <formula>NOT(ISERROR(SEARCH("Max",K55)))</formula>
    </cfRule>
    <cfRule type="containsText" dxfId="175" priority="176" operator="containsText" text="Min">
      <formula>NOT(ISERROR(SEARCH("Min",K55)))</formula>
    </cfRule>
    <cfRule type="containsText" dxfId="174" priority="177" operator="containsText" text="Specify ">
      <formula>NOT(ISERROR(SEARCH("Specify ",K55)))</formula>
    </cfRule>
  </conditionalFormatting>
  <conditionalFormatting sqref="M55 O55">
    <cfRule type="containsText" dxfId="173" priority="172" operator="containsText" text="Max">
      <formula>NOT(ISERROR(SEARCH("Max",M55)))</formula>
    </cfRule>
    <cfRule type="containsText" dxfId="172" priority="173" operator="containsText" text="Min">
      <formula>NOT(ISERROR(SEARCH("Min",M55)))</formula>
    </cfRule>
    <cfRule type="containsText" dxfId="171" priority="174" operator="containsText" text="Specify ">
      <formula>NOT(ISERROR(SEARCH("Specify ",M55)))</formula>
    </cfRule>
  </conditionalFormatting>
  <conditionalFormatting sqref="N55">
    <cfRule type="containsText" dxfId="170" priority="169" operator="containsText" text="Max">
      <formula>NOT(ISERROR(SEARCH("Max",N55)))</formula>
    </cfRule>
    <cfRule type="containsText" dxfId="169" priority="170" operator="containsText" text="Min">
      <formula>NOT(ISERROR(SEARCH("Min",N55)))</formula>
    </cfRule>
    <cfRule type="containsText" dxfId="168" priority="171" operator="containsText" text="Specify ">
      <formula>NOT(ISERROR(SEARCH("Specify ",N55)))</formula>
    </cfRule>
  </conditionalFormatting>
  <conditionalFormatting sqref="G57 I57">
    <cfRule type="containsText" dxfId="167" priority="166" operator="containsText" text="Max">
      <formula>NOT(ISERROR(SEARCH("Max",G57)))</formula>
    </cfRule>
    <cfRule type="containsText" dxfId="166" priority="167" operator="containsText" text="Min">
      <formula>NOT(ISERROR(SEARCH("Min",G57)))</formula>
    </cfRule>
    <cfRule type="containsText" dxfId="165" priority="168" operator="containsText" text="Specify ">
      <formula>NOT(ISERROR(SEARCH("Specify ",G57)))</formula>
    </cfRule>
  </conditionalFormatting>
  <conditionalFormatting sqref="H57">
    <cfRule type="containsText" dxfId="164" priority="163" operator="containsText" text="Max">
      <formula>NOT(ISERROR(SEARCH("Max",H57)))</formula>
    </cfRule>
    <cfRule type="containsText" dxfId="163" priority="164" operator="containsText" text="Min">
      <formula>NOT(ISERROR(SEARCH("Min",H57)))</formula>
    </cfRule>
    <cfRule type="containsText" dxfId="162" priority="165" operator="containsText" text="Specify ">
      <formula>NOT(ISERROR(SEARCH("Specify ",H57)))</formula>
    </cfRule>
  </conditionalFormatting>
  <conditionalFormatting sqref="J57 L57">
    <cfRule type="containsText" dxfId="161" priority="160" operator="containsText" text="Max">
      <formula>NOT(ISERROR(SEARCH("Max",J57)))</formula>
    </cfRule>
    <cfRule type="containsText" dxfId="160" priority="161" operator="containsText" text="Min">
      <formula>NOT(ISERROR(SEARCH("Min",J57)))</formula>
    </cfRule>
    <cfRule type="containsText" dxfId="159" priority="162" operator="containsText" text="Specify ">
      <formula>NOT(ISERROR(SEARCH("Specify ",J57)))</formula>
    </cfRule>
  </conditionalFormatting>
  <conditionalFormatting sqref="K57">
    <cfRule type="containsText" dxfId="158" priority="157" operator="containsText" text="Max">
      <formula>NOT(ISERROR(SEARCH("Max",K57)))</formula>
    </cfRule>
    <cfRule type="containsText" dxfId="157" priority="158" operator="containsText" text="Min">
      <formula>NOT(ISERROR(SEARCH("Min",K57)))</formula>
    </cfRule>
    <cfRule type="containsText" dxfId="156" priority="159" operator="containsText" text="Specify ">
      <formula>NOT(ISERROR(SEARCH("Specify ",K57)))</formula>
    </cfRule>
  </conditionalFormatting>
  <conditionalFormatting sqref="M57 O57">
    <cfRule type="containsText" dxfId="155" priority="154" operator="containsText" text="Max">
      <formula>NOT(ISERROR(SEARCH("Max",M57)))</formula>
    </cfRule>
    <cfRule type="containsText" dxfId="154" priority="155" operator="containsText" text="Min">
      <formula>NOT(ISERROR(SEARCH("Min",M57)))</formula>
    </cfRule>
    <cfRule type="containsText" dxfId="153" priority="156" operator="containsText" text="Specify ">
      <formula>NOT(ISERROR(SEARCH("Specify ",M57)))</formula>
    </cfRule>
  </conditionalFormatting>
  <conditionalFormatting sqref="N57">
    <cfRule type="containsText" dxfId="152" priority="151" operator="containsText" text="Max">
      <formula>NOT(ISERROR(SEARCH("Max",N57)))</formula>
    </cfRule>
    <cfRule type="containsText" dxfId="151" priority="152" operator="containsText" text="Min">
      <formula>NOT(ISERROR(SEARCH("Min",N57)))</formula>
    </cfRule>
    <cfRule type="containsText" dxfId="150" priority="153" operator="containsText" text="Specify ">
      <formula>NOT(ISERROR(SEARCH("Specify ",N57)))</formula>
    </cfRule>
  </conditionalFormatting>
  <conditionalFormatting sqref="G61:O61">
    <cfRule type="containsText" dxfId="149" priority="148" operator="containsText" text="Max">
      <formula>NOT(ISERROR(SEARCH("Max",G61)))</formula>
    </cfRule>
    <cfRule type="containsText" dxfId="148" priority="149" operator="containsText" text="Min">
      <formula>NOT(ISERROR(SEARCH("Min",G61)))</formula>
    </cfRule>
    <cfRule type="containsText" dxfId="147" priority="150" operator="containsText" text="Specify ">
      <formula>NOT(ISERROR(SEARCH("Specify ",G61)))</formula>
    </cfRule>
  </conditionalFormatting>
  <conditionalFormatting sqref="G62 I62 G63:O63 G65:O65">
    <cfRule type="containsText" dxfId="146" priority="145" operator="containsText" text="Max">
      <formula>NOT(ISERROR(SEARCH("Max",G62)))</formula>
    </cfRule>
    <cfRule type="containsText" dxfId="145" priority="146" operator="containsText" text="Min">
      <formula>NOT(ISERROR(SEARCH("Min",G62)))</formula>
    </cfRule>
    <cfRule type="containsText" dxfId="144" priority="147" operator="containsText" text="Specify ">
      <formula>NOT(ISERROR(SEARCH("Specify ",G62)))</formula>
    </cfRule>
  </conditionalFormatting>
  <conditionalFormatting sqref="H62">
    <cfRule type="containsText" dxfId="143" priority="142" operator="containsText" text="Max">
      <formula>NOT(ISERROR(SEARCH("Max",H62)))</formula>
    </cfRule>
    <cfRule type="containsText" dxfId="142" priority="143" operator="containsText" text="Min">
      <formula>NOT(ISERROR(SEARCH("Min",H62)))</formula>
    </cfRule>
    <cfRule type="containsText" dxfId="141" priority="144" operator="containsText" text="Specify ">
      <formula>NOT(ISERROR(SEARCH("Specify ",H62)))</formula>
    </cfRule>
  </conditionalFormatting>
  <conditionalFormatting sqref="J62 L62">
    <cfRule type="containsText" dxfId="140" priority="139" operator="containsText" text="Max">
      <formula>NOT(ISERROR(SEARCH("Max",J62)))</formula>
    </cfRule>
    <cfRule type="containsText" dxfId="139" priority="140" operator="containsText" text="Min">
      <formula>NOT(ISERROR(SEARCH("Min",J62)))</formula>
    </cfRule>
    <cfRule type="containsText" dxfId="138" priority="141" operator="containsText" text="Specify ">
      <formula>NOT(ISERROR(SEARCH("Specify ",J62)))</formula>
    </cfRule>
  </conditionalFormatting>
  <conditionalFormatting sqref="K62">
    <cfRule type="containsText" dxfId="137" priority="136" operator="containsText" text="Max">
      <formula>NOT(ISERROR(SEARCH("Max",K62)))</formula>
    </cfRule>
    <cfRule type="containsText" dxfId="136" priority="137" operator="containsText" text="Min">
      <formula>NOT(ISERROR(SEARCH("Min",K62)))</formula>
    </cfRule>
    <cfRule type="containsText" dxfId="135" priority="138" operator="containsText" text="Specify ">
      <formula>NOT(ISERROR(SEARCH("Specify ",K62)))</formula>
    </cfRule>
  </conditionalFormatting>
  <conditionalFormatting sqref="M62 O62">
    <cfRule type="containsText" dxfId="134" priority="133" operator="containsText" text="Max">
      <formula>NOT(ISERROR(SEARCH("Max",M62)))</formula>
    </cfRule>
    <cfRule type="containsText" dxfId="133" priority="134" operator="containsText" text="Min">
      <formula>NOT(ISERROR(SEARCH("Min",M62)))</formula>
    </cfRule>
    <cfRule type="containsText" dxfId="132" priority="135" operator="containsText" text="Specify ">
      <formula>NOT(ISERROR(SEARCH("Specify ",M62)))</formula>
    </cfRule>
  </conditionalFormatting>
  <conditionalFormatting sqref="N62">
    <cfRule type="containsText" dxfId="131" priority="130" operator="containsText" text="Max">
      <formula>NOT(ISERROR(SEARCH("Max",N62)))</formula>
    </cfRule>
    <cfRule type="containsText" dxfId="130" priority="131" operator="containsText" text="Min">
      <formula>NOT(ISERROR(SEARCH("Min",N62)))</formula>
    </cfRule>
    <cfRule type="containsText" dxfId="129" priority="132" operator="containsText" text="Specify ">
      <formula>NOT(ISERROR(SEARCH("Specify ",N62)))</formula>
    </cfRule>
  </conditionalFormatting>
  <conditionalFormatting sqref="G64 I64">
    <cfRule type="containsText" dxfId="128" priority="127" operator="containsText" text="Max">
      <formula>NOT(ISERROR(SEARCH("Max",G64)))</formula>
    </cfRule>
    <cfRule type="containsText" dxfId="127" priority="128" operator="containsText" text="Min">
      <formula>NOT(ISERROR(SEARCH("Min",G64)))</formula>
    </cfRule>
    <cfRule type="containsText" dxfId="126" priority="129" operator="containsText" text="Specify ">
      <formula>NOT(ISERROR(SEARCH("Specify ",G64)))</formula>
    </cfRule>
  </conditionalFormatting>
  <conditionalFormatting sqref="H64">
    <cfRule type="containsText" dxfId="125" priority="124" operator="containsText" text="Max">
      <formula>NOT(ISERROR(SEARCH("Max",H64)))</formula>
    </cfRule>
    <cfRule type="containsText" dxfId="124" priority="125" operator="containsText" text="Min">
      <formula>NOT(ISERROR(SEARCH("Min",H64)))</formula>
    </cfRule>
    <cfRule type="containsText" dxfId="123" priority="126" operator="containsText" text="Specify ">
      <formula>NOT(ISERROR(SEARCH("Specify ",H64)))</formula>
    </cfRule>
  </conditionalFormatting>
  <conditionalFormatting sqref="J64 L64">
    <cfRule type="containsText" dxfId="122" priority="121" operator="containsText" text="Max">
      <formula>NOT(ISERROR(SEARCH("Max",J64)))</formula>
    </cfRule>
    <cfRule type="containsText" dxfId="121" priority="122" operator="containsText" text="Min">
      <formula>NOT(ISERROR(SEARCH("Min",J64)))</formula>
    </cfRule>
    <cfRule type="containsText" dxfId="120" priority="123" operator="containsText" text="Specify ">
      <formula>NOT(ISERROR(SEARCH("Specify ",J64)))</formula>
    </cfRule>
  </conditionalFormatting>
  <conditionalFormatting sqref="K64">
    <cfRule type="containsText" dxfId="119" priority="118" operator="containsText" text="Max">
      <formula>NOT(ISERROR(SEARCH("Max",K64)))</formula>
    </cfRule>
    <cfRule type="containsText" dxfId="118" priority="119" operator="containsText" text="Min">
      <formula>NOT(ISERROR(SEARCH("Min",K64)))</formula>
    </cfRule>
    <cfRule type="containsText" dxfId="117" priority="120" operator="containsText" text="Specify ">
      <formula>NOT(ISERROR(SEARCH("Specify ",K64)))</formula>
    </cfRule>
  </conditionalFormatting>
  <conditionalFormatting sqref="M64 O64">
    <cfRule type="containsText" dxfId="116" priority="115" operator="containsText" text="Max">
      <formula>NOT(ISERROR(SEARCH("Max",M64)))</formula>
    </cfRule>
    <cfRule type="containsText" dxfId="115" priority="116" operator="containsText" text="Min">
      <formula>NOT(ISERROR(SEARCH("Min",M64)))</formula>
    </cfRule>
    <cfRule type="containsText" dxfId="114" priority="117" operator="containsText" text="Specify ">
      <formula>NOT(ISERROR(SEARCH("Specify ",M64)))</formula>
    </cfRule>
  </conditionalFormatting>
  <conditionalFormatting sqref="N64">
    <cfRule type="containsText" dxfId="113" priority="112" operator="containsText" text="Max">
      <formula>NOT(ISERROR(SEARCH("Max",N64)))</formula>
    </cfRule>
    <cfRule type="containsText" dxfId="112" priority="113" operator="containsText" text="Min">
      <formula>NOT(ISERROR(SEARCH("Min",N64)))</formula>
    </cfRule>
    <cfRule type="containsText" dxfId="111" priority="114" operator="containsText" text="Specify ">
      <formula>NOT(ISERROR(SEARCH("Specify ",N64)))</formula>
    </cfRule>
  </conditionalFormatting>
  <conditionalFormatting sqref="G66 I66 G67:O67">
    <cfRule type="containsText" dxfId="110" priority="109" operator="containsText" text="Max">
      <formula>NOT(ISERROR(SEARCH("Max",G66)))</formula>
    </cfRule>
    <cfRule type="containsText" dxfId="109" priority="110" operator="containsText" text="Min">
      <formula>NOT(ISERROR(SEARCH("Min",G66)))</formula>
    </cfRule>
    <cfRule type="containsText" dxfId="108" priority="111" operator="containsText" text="Specify ">
      <formula>NOT(ISERROR(SEARCH("Specify ",G66)))</formula>
    </cfRule>
  </conditionalFormatting>
  <conditionalFormatting sqref="H66">
    <cfRule type="containsText" dxfId="107" priority="106" operator="containsText" text="Max">
      <formula>NOT(ISERROR(SEARCH("Max",H66)))</formula>
    </cfRule>
    <cfRule type="containsText" dxfId="106" priority="107" operator="containsText" text="Min">
      <formula>NOT(ISERROR(SEARCH("Min",H66)))</formula>
    </cfRule>
    <cfRule type="containsText" dxfId="105" priority="108" operator="containsText" text="Specify ">
      <formula>NOT(ISERROR(SEARCH("Specify ",H66)))</formula>
    </cfRule>
  </conditionalFormatting>
  <conditionalFormatting sqref="J66 L66">
    <cfRule type="containsText" dxfId="104" priority="103" operator="containsText" text="Max">
      <formula>NOT(ISERROR(SEARCH("Max",J66)))</formula>
    </cfRule>
    <cfRule type="containsText" dxfId="103" priority="104" operator="containsText" text="Min">
      <formula>NOT(ISERROR(SEARCH("Min",J66)))</formula>
    </cfRule>
    <cfRule type="containsText" dxfId="102" priority="105" operator="containsText" text="Specify ">
      <formula>NOT(ISERROR(SEARCH("Specify ",J66)))</formula>
    </cfRule>
  </conditionalFormatting>
  <conditionalFormatting sqref="K66">
    <cfRule type="containsText" dxfId="101" priority="100" operator="containsText" text="Max">
      <formula>NOT(ISERROR(SEARCH("Max",K66)))</formula>
    </cfRule>
    <cfRule type="containsText" dxfId="100" priority="101" operator="containsText" text="Min">
      <formula>NOT(ISERROR(SEARCH("Min",K66)))</formula>
    </cfRule>
    <cfRule type="containsText" dxfId="99" priority="102" operator="containsText" text="Specify ">
      <formula>NOT(ISERROR(SEARCH("Specify ",K66)))</formula>
    </cfRule>
  </conditionalFormatting>
  <conditionalFormatting sqref="M66 O66">
    <cfRule type="containsText" dxfId="98" priority="97" operator="containsText" text="Max">
      <formula>NOT(ISERROR(SEARCH("Max",M66)))</formula>
    </cfRule>
    <cfRule type="containsText" dxfId="97" priority="98" operator="containsText" text="Min">
      <formula>NOT(ISERROR(SEARCH("Min",M66)))</formula>
    </cfRule>
    <cfRule type="containsText" dxfId="96" priority="99" operator="containsText" text="Specify ">
      <formula>NOT(ISERROR(SEARCH("Specify ",M66)))</formula>
    </cfRule>
  </conditionalFormatting>
  <conditionalFormatting sqref="N66">
    <cfRule type="containsText" dxfId="95" priority="94" operator="containsText" text="Max">
      <formula>NOT(ISERROR(SEARCH("Max",N66)))</formula>
    </cfRule>
    <cfRule type="containsText" dxfId="94" priority="95" operator="containsText" text="Min">
      <formula>NOT(ISERROR(SEARCH("Min",N66)))</formula>
    </cfRule>
    <cfRule type="containsText" dxfId="93" priority="96" operator="containsText" text="Specify ">
      <formula>NOT(ISERROR(SEARCH("Specify ",N66)))</formula>
    </cfRule>
  </conditionalFormatting>
  <conditionalFormatting sqref="G68 I68">
    <cfRule type="containsText" dxfId="92" priority="91" operator="containsText" text="Max">
      <formula>NOT(ISERROR(SEARCH("Max",G68)))</formula>
    </cfRule>
    <cfRule type="containsText" dxfId="91" priority="92" operator="containsText" text="Min">
      <formula>NOT(ISERROR(SEARCH("Min",G68)))</formula>
    </cfRule>
    <cfRule type="containsText" dxfId="90" priority="93" operator="containsText" text="Specify ">
      <formula>NOT(ISERROR(SEARCH("Specify ",G68)))</formula>
    </cfRule>
  </conditionalFormatting>
  <conditionalFormatting sqref="H68">
    <cfRule type="containsText" dxfId="89" priority="88" operator="containsText" text="Max">
      <formula>NOT(ISERROR(SEARCH("Max",H68)))</formula>
    </cfRule>
    <cfRule type="containsText" dxfId="88" priority="89" operator="containsText" text="Min">
      <formula>NOT(ISERROR(SEARCH("Min",H68)))</formula>
    </cfRule>
    <cfRule type="containsText" dxfId="87" priority="90" operator="containsText" text="Specify ">
      <formula>NOT(ISERROR(SEARCH("Specify ",H68)))</formula>
    </cfRule>
  </conditionalFormatting>
  <conditionalFormatting sqref="J68 L68">
    <cfRule type="containsText" dxfId="86" priority="85" operator="containsText" text="Max">
      <formula>NOT(ISERROR(SEARCH("Max",J68)))</formula>
    </cfRule>
    <cfRule type="containsText" dxfId="85" priority="86" operator="containsText" text="Min">
      <formula>NOT(ISERROR(SEARCH("Min",J68)))</formula>
    </cfRule>
    <cfRule type="containsText" dxfId="84" priority="87" operator="containsText" text="Specify ">
      <formula>NOT(ISERROR(SEARCH("Specify ",J68)))</formula>
    </cfRule>
  </conditionalFormatting>
  <conditionalFormatting sqref="K68">
    <cfRule type="containsText" dxfId="83" priority="82" operator="containsText" text="Max">
      <formula>NOT(ISERROR(SEARCH("Max",K68)))</formula>
    </cfRule>
    <cfRule type="containsText" dxfId="82" priority="83" operator="containsText" text="Min">
      <formula>NOT(ISERROR(SEARCH("Min",K68)))</formula>
    </cfRule>
    <cfRule type="containsText" dxfId="81" priority="84" operator="containsText" text="Specify ">
      <formula>NOT(ISERROR(SEARCH("Specify ",K68)))</formula>
    </cfRule>
  </conditionalFormatting>
  <conditionalFormatting sqref="M68 O68">
    <cfRule type="containsText" dxfId="80" priority="79" operator="containsText" text="Max">
      <formula>NOT(ISERROR(SEARCH("Max",M68)))</formula>
    </cfRule>
    <cfRule type="containsText" dxfId="79" priority="80" operator="containsText" text="Min">
      <formula>NOT(ISERROR(SEARCH("Min",M68)))</formula>
    </cfRule>
    <cfRule type="containsText" dxfId="78" priority="81" operator="containsText" text="Specify ">
      <formula>NOT(ISERROR(SEARCH("Specify ",M68)))</formula>
    </cfRule>
  </conditionalFormatting>
  <conditionalFormatting sqref="N68">
    <cfRule type="containsText" dxfId="77" priority="76" operator="containsText" text="Max">
      <formula>NOT(ISERROR(SEARCH("Max",N68)))</formula>
    </cfRule>
    <cfRule type="containsText" dxfId="76" priority="77" operator="containsText" text="Min">
      <formula>NOT(ISERROR(SEARCH("Min",N68)))</formula>
    </cfRule>
    <cfRule type="containsText" dxfId="75" priority="78" operator="containsText" text="Specify ">
      <formula>NOT(ISERROR(SEARCH("Specify ",N68)))</formula>
    </cfRule>
  </conditionalFormatting>
  <conditionalFormatting sqref="G72:O72">
    <cfRule type="containsText" dxfId="74" priority="73" operator="containsText" text="Max">
      <formula>NOT(ISERROR(SEARCH("Max",G72)))</formula>
    </cfRule>
    <cfRule type="containsText" dxfId="73" priority="74" operator="containsText" text="Min">
      <formula>NOT(ISERROR(SEARCH("Min",G72)))</formula>
    </cfRule>
    <cfRule type="containsText" dxfId="72" priority="75" operator="containsText" text="Specify ">
      <formula>NOT(ISERROR(SEARCH("Specify ",G72)))</formula>
    </cfRule>
  </conditionalFormatting>
  <conditionalFormatting sqref="G73 I73 G74:O74 G76:O76">
    <cfRule type="containsText" dxfId="71" priority="70" operator="containsText" text="Max">
      <formula>NOT(ISERROR(SEARCH("Max",G73)))</formula>
    </cfRule>
    <cfRule type="containsText" dxfId="70" priority="71" operator="containsText" text="Min">
      <formula>NOT(ISERROR(SEARCH("Min",G73)))</formula>
    </cfRule>
    <cfRule type="containsText" dxfId="69" priority="72" operator="containsText" text="Specify ">
      <formula>NOT(ISERROR(SEARCH("Specify ",G73)))</formula>
    </cfRule>
  </conditionalFormatting>
  <conditionalFormatting sqref="H73">
    <cfRule type="containsText" dxfId="68" priority="67" operator="containsText" text="Max">
      <formula>NOT(ISERROR(SEARCH("Max",H73)))</formula>
    </cfRule>
    <cfRule type="containsText" dxfId="67" priority="68" operator="containsText" text="Min">
      <formula>NOT(ISERROR(SEARCH("Min",H73)))</formula>
    </cfRule>
    <cfRule type="containsText" dxfId="66" priority="69" operator="containsText" text="Specify ">
      <formula>NOT(ISERROR(SEARCH("Specify ",H73)))</formula>
    </cfRule>
  </conditionalFormatting>
  <conditionalFormatting sqref="J73 L73">
    <cfRule type="containsText" dxfId="65" priority="64" operator="containsText" text="Max">
      <formula>NOT(ISERROR(SEARCH("Max",J73)))</formula>
    </cfRule>
    <cfRule type="containsText" dxfId="64" priority="65" operator="containsText" text="Min">
      <formula>NOT(ISERROR(SEARCH("Min",J73)))</formula>
    </cfRule>
    <cfRule type="containsText" dxfId="63" priority="66" operator="containsText" text="Specify ">
      <formula>NOT(ISERROR(SEARCH("Specify ",J73)))</formula>
    </cfRule>
  </conditionalFormatting>
  <conditionalFormatting sqref="K73">
    <cfRule type="containsText" dxfId="62" priority="61" operator="containsText" text="Max">
      <formula>NOT(ISERROR(SEARCH("Max",K73)))</formula>
    </cfRule>
    <cfRule type="containsText" dxfId="61" priority="62" operator="containsText" text="Min">
      <formula>NOT(ISERROR(SEARCH("Min",K73)))</formula>
    </cfRule>
    <cfRule type="containsText" dxfId="60" priority="63" operator="containsText" text="Specify ">
      <formula>NOT(ISERROR(SEARCH("Specify ",K73)))</formula>
    </cfRule>
  </conditionalFormatting>
  <conditionalFormatting sqref="M73 O73">
    <cfRule type="containsText" dxfId="59" priority="58" operator="containsText" text="Max">
      <formula>NOT(ISERROR(SEARCH("Max",M73)))</formula>
    </cfRule>
    <cfRule type="containsText" dxfId="58" priority="59" operator="containsText" text="Min">
      <formula>NOT(ISERROR(SEARCH("Min",M73)))</formula>
    </cfRule>
    <cfRule type="containsText" dxfId="57" priority="60" operator="containsText" text="Specify ">
      <formula>NOT(ISERROR(SEARCH("Specify ",M73)))</formula>
    </cfRule>
  </conditionalFormatting>
  <conditionalFormatting sqref="N73">
    <cfRule type="containsText" dxfId="56" priority="55" operator="containsText" text="Max">
      <formula>NOT(ISERROR(SEARCH("Max",N73)))</formula>
    </cfRule>
    <cfRule type="containsText" dxfId="55" priority="56" operator="containsText" text="Min">
      <formula>NOT(ISERROR(SEARCH("Min",N73)))</formula>
    </cfRule>
    <cfRule type="containsText" dxfId="54" priority="57" operator="containsText" text="Specify ">
      <formula>NOT(ISERROR(SEARCH("Specify ",N73)))</formula>
    </cfRule>
  </conditionalFormatting>
  <conditionalFormatting sqref="G75 I75">
    <cfRule type="containsText" dxfId="53" priority="52" operator="containsText" text="Max">
      <formula>NOT(ISERROR(SEARCH("Max",G75)))</formula>
    </cfRule>
    <cfRule type="containsText" dxfId="52" priority="53" operator="containsText" text="Min">
      <formula>NOT(ISERROR(SEARCH("Min",G75)))</formula>
    </cfRule>
    <cfRule type="containsText" dxfId="51" priority="54" operator="containsText" text="Specify ">
      <formula>NOT(ISERROR(SEARCH("Specify ",G75)))</formula>
    </cfRule>
  </conditionalFormatting>
  <conditionalFormatting sqref="H75">
    <cfRule type="containsText" dxfId="50" priority="49" operator="containsText" text="Max">
      <formula>NOT(ISERROR(SEARCH("Max",H75)))</formula>
    </cfRule>
    <cfRule type="containsText" dxfId="49" priority="50" operator="containsText" text="Min">
      <formula>NOT(ISERROR(SEARCH("Min",H75)))</formula>
    </cfRule>
    <cfRule type="containsText" dxfId="48" priority="51" operator="containsText" text="Specify ">
      <formula>NOT(ISERROR(SEARCH("Specify ",H75)))</formula>
    </cfRule>
  </conditionalFormatting>
  <conditionalFormatting sqref="J75 L75">
    <cfRule type="containsText" dxfId="47" priority="46" operator="containsText" text="Max">
      <formula>NOT(ISERROR(SEARCH("Max",J75)))</formula>
    </cfRule>
    <cfRule type="containsText" dxfId="46" priority="47" operator="containsText" text="Min">
      <formula>NOT(ISERROR(SEARCH("Min",J75)))</formula>
    </cfRule>
    <cfRule type="containsText" dxfId="45" priority="48" operator="containsText" text="Specify ">
      <formula>NOT(ISERROR(SEARCH("Specify ",J75)))</formula>
    </cfRule>
  </conditionalFormatting>
  <conditionalFormatting sqref="K75">
    <cfRule type="containsText" dxfId="44" priority="43" operator="containsText" text="Max">
      <formula>NOT(ISERROR(SEARCH("Max",K75)))</formula>
    </cfRule>
    <cfRule type="containsText" dxfId="43" priority="44" operator="containsText" text="Min">
      <formula>NOT(ISERROR(SEARCH("Min",K75)))</formula>
    </cfRule>
    <cfRule type="containsText" dxfId="42" priority="45" operator="containsText" text="Specify ">
      <formula>NOT(ISERROR(SEARCH("Specify ",K75)))</formula>
    </cfRule>
  </conditionalFormatting>
  <conditionalFormatting sqref="M75 O75">
    <cfRule type="containsText" dxfId="41" priority="40" operator="containsText" text="Max">
      <formula>NOT(ISERROR(SEARCH("Max",M75)))</formula>
    </cfRule>
    <cfRule type="containsText" dxfId="40" priority="41" operator="containsText" text="Min">
      <formula>NOT(ISERROR(SEARCH("Min",M75)))</formula>
    </cfRule>
    <cfRule type="containsText" dxfId="39" priority="42" operator="containsText" text="Specify ">
      <formula>NOT(ISERROR(SEARCH("Specify ",M75)))</formula>
    </cfRule>
  </conditionalFormatting>
  <conditionalFormatting sqref="N75">
    <cfRule type="containsText" dxfId="38" priority="37" operator="containsText" text="Max">
      <formula>NOT(ISERROR(SEARCH("Max",N75)))</formula>
    </cfRule>
    <cfRule type="containsText" dxfId="37" priority="38" operator="containsText" text="Min">
      <formula>NOT(ISERROR(SEARCH("Min",N75)))</formula>
    </cfRule>
    <cfRule type="containsText" dxfId="36" priority="39" operator="containsText" text="Specify ">
      <formula>NOT(ISERROR(SEARCH("Specify ",N75)))</formula>
    </cfRule>
  </conditionalFormatting>
  <conditionalFormatting sqref="G77 I77 G78:O78">
    <cfRule type="containsText" dxfId="35" priority="34" operator="containsText" text="Max">
      <formula>NOT(ISERROR(SEARCH("Max",G77)))</formula>
    </cfRule>
    <cfRule type="containsText" dxfId="34" priority="35" operator="containsText" text="Min">
      <formula>NOT(ISERROR(SEARCH("Min",G77)))</formula>
    </cfRule>
    <cfRule type="containsText" dxfId="33" priority="36" operator="containsText" text="Specify ">
      <formula>NOT(ISERROR(SEARCH("Specify ",G77)))</formula>
    </cfRule>
  </conditionalFormatting>
  <conditionalFormatting sqref="H77">
    <cfRule type="containsText" dxfId="32" priority="31" operator="containsText" text="Max">
      <formula>NOT(ISERROR(SEARCH("Max",H77)))</formula>
    </cfRule>
    <cfRule type="containsText" dxfId="31" priority="32" operator="containsText" text="Min">
      <formula>NOT(ISERROR(SEARCH("Min",H77)))</formula>
    </cfRule>
    <cfRule type="containsText" dxfId="30" priority="33" operator="containsText" text="Specify ">
      <formula>NOT(ISERROR(SEARCH("Specify ",H77)))</formula>
    </cfRule>
  </conditionalFormatting>
  <conditionalFormatting sqref="J77 L77">
    <cfRule type="containsText" dxfId="29" priority="28" operator="containsText" text="Max">
      <formula>NOT(ISERROR(SEARCH("Max",J77)))</formula>
    </cfRule>
    <cfRule type="containsText" dxfId="28" priority="29" operator="containsText" text="Min">
      <formula>NOT(ISERROR(SEARCH("Min",J77)))</formula>
    </cfRule>
    <cfRule type="containsText" dxfId="27" priority="30" operator="containsText" text="Specify ">
      <formula>NOT(ISERROR(SEARCH("Specify ",J77)))</formula>
    </cfRule>
  </conditionalFormatting>
  <conditionalFormatting sqref="K77">
    <cfRule type="containsText" dxfId="26" priority="25" operator="containsText" text="Max">
      <formula>NOT(ISERROR(SEARCH("Max",K77)))</formula>
    </cfRule>
    <cfRule type="containsText" dxfId="25" priority="26" operator="containsText" text="Min">
      <formula>NOT(ISERROR(SEARCH("Min",K77)))</formula>
    </cfRule>
    <cfRule type="containsText" dxfId="24" priority="27" operator="containsText" text="Specify ">
      <formula>NOT(ISERROR(SEARCH("Specify ",K77)))</formula>
    </cfRule>
  </conditionalFormatting>
  <conditionalFormatting sqref="M77 O77">
    <cfRule type="containsText" dxfId="23" priority="22" operator="containsText" text="Max">
      <formula>NOT(ISERROR(SEARCH("Max",M77)))</formula>
    </cfRule>
    <cfRule type="containsText" dxfId="22" priority="23" operator="containsText" text="Min">
      <formula>NOT(ISERROR(SEARCH("Min",M77)))</formula>
    </cfRule>
    <cfRule type="containsText" dxfId="21" priority="24" operator="containsText" text="Specify ">
      <formula>NOT(ISERROR(SEARCH("Specify ",M77)))</formula>
    </cfRule>
  </conditionalFormatting>
  <conditionalFormatting sqref="N77">
    <cfRule type="containsText" dxfId="20" priority="19" operator="containsText" text="Max">
      <formula>NOT(ISERROR(SEARCH("Max",N77)))</formula>
    </cfRule>
    <cfRule type="containsText" dxfId="19" priority="20" operator="containsText" text="Min">
      <formula>NOT(ISERROR(SEARCH("Min",N77)))</formula>
    </cfRule>
    <cfRule type="containsText" dxfId="18" priority="21" operator="containsText" text="Specify ">
      <formula>NOT(ISERROR(SEARCH("Specify ",N77)))</formula>
    </cfRule>
  </conditionalFormatting>
  <conditionalFormatting sqref="G79 I79">
    <cfRule type="containsText" dxfId="17" priority="16" operator="containsText" text="Max">
      <formula>NOT(ISERROR(SEARCH("Max",G79)))</formula>
    </cfRule>
    <cfRule type="containsText" dxfId="16" priority="17" operator="containsText" text="Min">
      <formula>NOT(ISERROR(SEARCH("Min",G79)))</formula>
    </cfRule>
    <cfRule type="containsText" dxfId="15" priority="18" operator="containsText" text="Specify ">
      <formula>NOT(ISERROR(SEARCH("Specify ",G79)))</formula>
    </cfRule>
  </conditionalFormatting>
  <conditionalFormatting sqref="H79">
    <cfRule type="containsText" dxfId="14" priority="13" operator="containsText" text="Max">
      <formula>NOT(ISERROR(SEARCH("Max",H79)))</formula>
    </cfRule>
    <cfRule type="containsText" dxfId="13" priority="14" operator="containsText" text="Min">
      <formula>NOT(ISERROR(SEARCH("Min",H79)))</formula>
    </cfRule>
    <cfRule type="containsText" dxfId="12" priority="15" operator="containsText" text="Specify ">
      <formula>NOT(ISERROR(SEARCH("Specify ",H79)))</formula>
    </cfRule>
  </conditionalFormatting>
  <conditionalFormatting sqref="J79 L79">
    <cfRule type="containsText" dxfId="11" priority="10" operator="containsText" text="Max">
      <formula>NOT(ISERROR(SEARCH("Max",J79)))</formula>
    </cfRule>
    <cfRule type="containsText" dxfId="10" priority="11" operator="containsText" text="Min">
      <formula>NOT(ISERROR(SEARCH("Min",J79)))</formula>
    </cfRule>
    <cfRule type="containsText" dxfId="9" priority="12" operator="containsText" text="Specify ">
      <formula>NOT(ISERROR(SEARCH("Specify ",J79)))</formula>
    </cfRule>
  </conditionalFormatting>
  <conditionalFormatting sqref="K79">
    <cfRule type="containsText" dxfId="8" priority="7" operator="containsText" text="Max">
      <formula>NOT(ISERROR(SEARCH("Max",K79)))</formula>
    </cfRule>
    <cfRule type="containsText" dxfId="7" priority="8" operator="containsText" text="Min">
      <formula>NOT(ISERROR(SEARCH("Min",K79)))</formula>
    </cfRule>
    <cfRule type="containsText" dxfId="6" priority="9" operator="containsText" text="Specify ">
      <formula>NOT(ISERROR(SEARCH("Specify ",K79)))</formula>
    </cfRule>
  </conditionalFormatting>
  <conditionalFormatting sqref="M79 O79">
    <cfRule type="containsText" dxfId="5" priority="4" operator="containsText" text="Max">
      <formula>NOT(ISERROR(SEARCH("Max",M79)))</formula>
    </cfRule>
    <cfRule type="containsText" dxfId="4" priority="5" operator="containsText" text="Min">
      <formula>NOT(ISERROR(SEARCH("Min",M79)))</formula>
    </cfRule>
    <cfRule type="containsText" dxfId="3" priority="6" operator="containsText" text="Specify ">
      <formula>NOT(ISERROR(SEARCH("Specify ",M79)))</formula>
    </cfRule>
  </conditionalFormatting>
  <conditionalFormatting sqref="N79">
    <cfRule type="containsText" dxfId="2" priority="1" operator="containsText" text="Max">
      <formula>NOT(ISERROR(SEARCH("Max",N79)))</formula>
    </cfRule>
    <cfRule type="containsText" dxfId="1" priority="2" operator="containsText" text="Min">
      <formula>NOT(ISERROR(SEARCH("Min",N79)))</formula>
    </cfRule>
    <cfRule type="containsText" dxfId="0" priority="3" operator="containsText" text="Specify ">
      <formula>NOT(ISERROR(SEARCH("Specify ",N79)))</formula>
    </cfRule>
  </conditionalFormatting>
  <pageMargins left="0.7" right="0.7" top="0.75" bottom="0.75" header="0.3" footer="0.3"/>
  <pageSetup paperSize="9" scale="4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NOC_ClusterName xmlns="2f6a910d-138e-42c1-8e8a-320c1b7cf3f7">5.5311 - Factsheets technologie-n</TNOC_ClusterName>
    <TNOC_ClusterId xmlns="2f6a910d-138e-42c1-8e8a-320c1b7cf3f7">060.33948</TNOC_ClusterId>
    <bac4ab11065f4f6c809c820c57e320e5 xmlns="611ea500-83e9-4ef4-bf2f-c0233a31331f">
      <Terms xmlns="http://schemas.microsoft.com/office/infopath/2007/PartnerControls"/>
    </bac4ab11065f4f6c809c820c57e320e5>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cf581d8792c646118aad2c2c4ecdfa8c xmlns="611ea500-83e9-4ef4-bf2f-c0233a31331f">
      <Terms xmlns="http://schemas.microsoft.com/office/infopath/2007/PartnerControls"/>
    </cf581d8792c646118aad2c2c4ecdfa8c>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axCatchAll xmlns="611ea500-83e9-4ef4-bf2f-c0233a31331f">
      <Value>5</Value>
      <Value>1</Value>
    </TaxCatchAll>
    <lca20d149a844688b6abf34073d5c21d xmlns="611ea500-83e9-4ef4-bf2f-c0233a31331f">
      <Terms xmlns="http://schemas.microsoft.com/office/infopath/2007/PartnerControls"/>
    </lca20d149a844688b6abf34073d5c21d>
    <_dlc_DocId xmlns="611ea500-83e9-4ef4-bf2f-c0233a31331f">K5WJPCK5SUVE-119146697-12085</_dlc_DocId>
    <_dlc_DocIdUrl xmlns="611ea500-83e9-4ef4-bf2f-c0233a31331f">
      <Url>https://365tno.sharepoint.com/teams/P060.33948/_layouts/15/DocIdRedir.aspx?ID=K5WJPCK5SUVE-119146697-12085</Url>
      <Description>K5WJPCK5SUVE-119146697-12085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D515DFE-AEA2-4CB2-B281-487CDEC98499}"/>
</file>

<file path=customXml/itemProps2.xml><?xml version="1.0" encoding="utf-8"?>
<ds:datastoreItem xmlns:ds="http://schemas.openxmlformats.org/officeDocument/2006/customXml" ds:itemID="{5B5024E2-4571-4837-AA90-626DE1BCD0FB}">
  <ds:schemaRefs>
    <ds:schemaRef ds:uri="http://www.w3.org/XML/1998/namespace"/>
    <ds:schemaRef ds:uri="cf22d98f-2e61-47ad-a8ad-1f63cee94d1b"/>
    <ds:schemaRef ds:uri="http://schemas.microsoft.com/office/2006/documentManagement/types"/>
    <ds:schemaRef ds:uri="http://schemas.microsoft.com/office/infopath/2007/PartnerControls"/>
    <ds:schemaRef ds:uri="2f6a910d-138e-42c1-8e8a-320c1b7cf3f7"/>
    <ds:schemaRef ds:uri="http://purl.org/dc/dcmitype/"/>
    <ds:schemaRef ds:uri="http://purl.org/dc/elements/1.1/"/>
    <ds:schemaRef ds:uri="http://schemas.microsoft.com/office/2006/metadata/properties"/>
    <ds:schemaRef ds:uri="http://purl.org/dc/terms/"/>
    <ds:schemaRef ds:uri="http://schemas.openxmlformats.org/package/2006/metadata/core-properties"/>
    <ds:schemaRef ds:uri="611ea500-83e9-4ef4-bf2f-c0233a31331f"/>
  </ds:schemaRefs>
</ds:datastoreItem>
</file>

<file path=customXml/itemProps3.xml><?xml version="1.0" encoding="utf-8"?>
<ds:datastoreItem xmlns:ds="http://schemas.openxmlformats.org/officeDocument/2006/customXml" ds:itemID="{9D46A041-DD11-43DA-9354-C886714C5272}">
  <ds:schemaRefs>
    <ds:schemaRef ds:uri="http://schemas.microsoft.com/sharepoint/v3/contenttype/forms"/>
  </ds:schemaRefs>
</ds:datastoreItem>
</file>

<file path=customXml/itemProps4.xml><?xml version="1.0" encoding="utf-8"?>
<ds:datastoreItem xmlns:ds="http://schemas.openxmlformats.org/officeDocument/2006/customXml" ds:itemID="{A8678EFA-B14D-4DC0-84E2-F747C40661C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READ ME</vt:lpstr>
      <vt:lpstr>List</vt:lpstr>
      <vt:lpstr>Data input (old)</vt:lpstr>
      <vt:lpstr>ESDL change log</vt:lpstr>
      <vt:lpstr>Data input</vt:lpstr>
      <vt:lpstr>Calculations</vt:lpstr>
      <vt:lpstr>Visual representation</vt:lpstr>
      <vt:lpstr>Change log</vt:lpstr>
      <vt:lpstr>Technology Factsheet</vt:lpstr>
      <vt:lpstr>'READ ME'!_ftn1</vt:lpstr>
      <vt:lpstr>'READ ME'!_ftnref1</vt:lpstr>
      <vt:lpstr>'READ ME'!Print_Area</vt:lpstr>
      <vt:lpstr>'Technology Factsheet'!Print_Area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Clisby, L.E. (Lauren)</cp:lastModifiedBy>
  <cp:revision/>
  <cp:lastPrinted>2021-01-04T13:47:14Z</cp:lastPrinted>
  <dcterms:created xsi:type="dcterms:W3CDTF">2018-07-06T12:34:34Z</dcterms:created>
  <dcterms:modified xsi:type="dcterms:W3CDTF">2023-12-05T12:30:53Z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0x010100A35317DCC28344A7B82488658A034A5C0100930A1513B42B0E4BA633819D1BDE4F35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592b051b-8d9b-4d06-8764-29a378dee82d</vt:lpwstr>
  </property>
  <property fmtid="{D5CDD505-2E9C-101B-9397-08002B2CF9AE}" pid="9" name="SaveCode">
    <vt:r8>838191688060760</vt:r8>
  </property>
</Properties>
</file>