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365tno.sharepoint.com/teams/P060.52019/TeamDocuments/Team/Work/Koeling/Energiegebruik airco/Work/"/>
    </mc:Choice>
  </mc:AlternateContent>
  <xr:revisionPtr revIDLastSave="233" documentId="8_{0521BB8A-4C9C-431E-B783-3B337FE8B0E8}" xr6:coauthVersionLast="47" xr6:coauthVersionMax="47" xr10:uidLastSave="{92CD32B1-AFFD-4B6F-B957-CE7883048D5A}"/>
  <bookViews>
    <workbookView xWindow="-120" yWindow="-120" windowWidth="38640" windowHeight="21240" xr2:uid="{ED1691B5-DEE4-4FBF-BE1B-C777F2B8CF8A}"/>
  </bookViews>
  <sheets>
    <sheet name="Toelichting" sheetId="28" r:id="rId1"/>
    <sheet name="Koeling" sheetId="26" r:id="rId2"/>
    <sheet name="Verwarming" sheetId="24" r:id="rId3"/>
    <sheet name="Specificaties airco's koeling" sheetId="22" r:id="rId4"/>
    <sheet name="Specificaties airco's verwarmin" sheetId="25" r:id="rId5"/>
    <sheet name="Klimaat" sheetId="27"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0" i="26" l="1"/>
  <c r="C15" i="22" l="1"/>
  <c r="M8" i="26"/>
  <c r="M9" i="26"/>
  <c r="M7" i="26"/>
  <c r="G26" i="26" l="1"/>
  <c r="C23" i="26"/>
  <c r="C22" i="26"/>
  <c r="C21" i="26"/>
  <c r="C20" i="26"/>
  <c r="G19" i="26"/>
  <c r="G17" i="26" s="1"/>
  <c r="C18" i="26"/>
  <c r="C17" i="26"/>
  <c r="G23" i="26" s="1"/>
  <c r="C16" i="26"/>
  <c r="G15" i="26"/>
  <c r="C15" i="26"/>
  <c r="C14" i="26"/>
  <c r="C13" i="26"/>
  <c r="J9" i="26" s="1"/>
  <c r="C12" i="26"/>
  <c r="I9" i="26" s="1"/>
  <c r="C11" i="26"/>
  <c r="J8" i="26" s="1"/>
  <c r="M10" i="26"/>
  <c r="C10" i="26"/>
  <c r="I8" i="26" s="1"/>
  <c r="G9" i="26"/>
  <c r="C9" i="26"/>
  <c r="J7" i="26" s="1"/>
  <c r="G8" i="26"/>
  <c r="C8" i="26"/>
  <c r="I7" i="26" s="1"/>
  <c r="G7" i="26"/>
  <c r="G27" i="24"/>
  <c r="C21" i="24"/>
  <c r="C22" i="24"/>
  <c r="C23" i="24"/>
  <c r="C24" i="24"/>
  <c r="C25" i="24"/>
  <c r="C26" i="24"/>
  <c r="C6" i="24"/>
  <c r="C7" i="24"/>
  <c r="C8" i="24"/>
  <c r="C9" i="24"/>
  <c r="C10" i="24"/>
  <c r="C11" i="24"/>
  <c r="C12" i="24"/>
  <c r="C13" i="24"/>
  <c r="C14" i="24"/>
  <c r="C15" i="24"/>
  <c r="C16" i="24"/>
  <c r="C17" i="24"/>
  <c r="G6" i="24" s="1"/>
  <c r="C18" i="24"/>
  <c r="G24" i="24" s="1"/>
  <c r="C19" i="24"/>
  <c r="C5" i="24"/>
  <c r="D22" i="25"/>
  <c r="D20" i="25"/>
  <c r="D21" i="25"/>
  <c r="G24" i="26" l="1"/>
  <c r="H7" i="26"/>
  <c r="K7" i="26" s="1"/>
  <c r="L7" i="26" s="1"/>
  <c r="O7" i="26" s="1"/>
  <c r="H9" i="26"/>
  <c r="K9" i="26" s="1"/>
  <c r="L9" i="26" s="1"/>
  <c r="O9" i="26" s="1"/>
  <c r="H8" i="26"/>
  <c r="N8" i="26" s="1"/>
  <c r="G25" i="24"/>
  <c r="M12" i="24"/>
  <c r="J11" i="24"/>
  <c r="I11" i="24"/>
  <c r="F11" i="24"/>
  <c r="G11" i="24" s="1"/>
  <c r="H11" i="24" s="1"/>
  <c r="J10" i="24"/>
  <c r="I10" i="24"/>
  <c r="F10" i="24"/>
  <c r="G10" i="24" s="1"/>
  <c r="H10" i="24" s="1"/>
  <c r="J9" i="24"/>
  <c r="I9" i="24"/>
  <c r="G9" i="24"/>
  <c r="H9" i="24" s="1"/>
  <c r="J8" i="24"/>
  <c r="I8" i="24"/>
  <c r="G8" i="24"/>
  <c r="H8" i="24" s="1"/>
  <c r="J7" i="24"/>
  <c r="I7" i="24"/>
  <c r="G7" i="24"/>
  <c r="H7" i="24" s="1"/>
  <c r="J6" i="24"/>
  <c r="I6" i="24"/>
  <c r="H6" i="24"/>
  <c r="E18" i="22"/>
  <c r="E16" i="22"/>
  <c r="E15" i="22"/>
  <c r="N7" i="26" l="1"/>
  <c r="K8" i="26"/>
  <c r="L8" i="26" s="1"/>
  <c r="O8" i="26" s="1"/>
  <c r="O10" i="26" s="1"/>
  <c r="N9" i="26"/>
  <c r="N11" i="24"/>
  <c r="K11" i="24"/>
  <c r="L11" i="24" s="1"/>
  <c r="O11" i="24" s="1"/>
  <c r="N9" i="24"/>
  <c r="K9" i="24"/>
  <c r="L9" i="24" s="1"/>
  <c r="O9" i="24" s="1"/>
  <c r="N8" i="24"/>
  <c r="K8" i="24"/>
  <c r="L8" i="24" s="1"/>
  <c r="O8" i="24" s="1"/>
  <c r="N6" i="24"/>
  <c r="K6" i="24"/>
  <c r="L6" i="24" s="1"/>
  <c r="O6" i="24" s="1"/>
  <c r="N7" i="24"/>
  <c r="K7" i="24"/>
  <c r="L7" i="24" s="1"/>
  <c r="O7" i="24" s="1"/>
  <c r="N10" i="24"/>
  <c r="K10" i="24"/>
  <c r="L10" i="24" s="1"/>
  <c r="O10" i="24" s="1"/>
  <c r="N10" i="26" l="1"/>
  <c r="N12" i="24"/>
  <c r="O12" i="24"/>
  <c r="O11" i="26" l="1"/>
  <c r="G25" i="26" s="1"/>
  <c r="O13" i="24"/>
  <c r="G26" i="24" s="1"/>
  <c r="C17" i="22" l="1"/>
  <c r="C16" i="22"/>
  <c r="C14" i="22"/>
  <c r="C12" i="2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3D04950-63DE-4541-9157-3DF7EFE46F96}" keepAlive="1" name="Query - result" description="Connection to the 'result' query in the workbook." type="5" refreshedVersion="8" background="1" saveData="1">
    <dbPr connection="Provider=Microsoft.Mashup.OleDb.1;Data Source=$Workbook$;Location=result;Extended Properties=&quot;&quot;" command="SELECT * FROM [result]"/>
  </connection>
  <connection id="2" xr16:uid="{910A0C99-83F3-47C8-BC3B-73B1F202CEFB}" keepAlive="1" name="Query - result (3)" description="Connection to the 'result (3)' query in the workbook." type="5" refreshedVersion="8" background="1" saveData="1">
    <dbPr connection="Provider=Microsoft.Mashup.OleDb.1;Data Source=$Workbook$;Location=&quot;result (3)&quot;;Extended Properties=&quot;&quot;" command="SELECT * FROM [result (3)]"/>
  </connection>
</connections>
</file>

<file path=xl/sharedStrings.xml><?xml version="1.0" encoding="utf-8"?>
<sst xmlns="http://schemas.openxmlformats.org/spreadsheetml/2006/main" count="278" uniqueCount="116">
  <si>
    <t>T_designc [°C]</t>
  </si>
  <si>
    <t>P_designc [kW]</t>
  </si>
  <si>
    <t>Berekening SEERon</t>
  </si>
  <si>
    <t>Deellastratio</t>
  </si>
  <si>
    <t>Deellast</t>
  </si>
  <si>
    <t>Verklaard vermogen</t>
  </si>
  <si>
    <t>EER op verklaard vermogen</t>
  </si>
  <si>
    <t>EER op deellast</t>
  </si>
  <si>
    <t>Koellast</t>
  </si>
  <si>
    <t>[°C]</t>
  </si>
  <si>
    <t>[-]</t>
  </si>
  <si>
    <t>[kW]</t>
  </si>
  <si>
    <t>P_dc [kW]</t>
  </si>
  <si>
    <t>EER_d [-]</t>
  </si>
  <si>
    <t>EER_bin [-]</t>
  </si>
  <si>
    <t>h_j [h]</t>
  </si>
  <si>
    <t>[kWh]</t>
  </si>
  <si>
    <t>A-voorwaarde / bin 19</t>
  </si>
  <si>
    <t>A</t>
  </si>
  <si>
    <t>EERd [-]</t>
  </si>
  <si>
    <t>B</t>
  </si>
  <si>
    <t>B-voorwaarde / bin 14</t>
  </si>
  <si>
    <t>C</t>
  </si>
  <si>
    <t>D</t>
  </si>
  <si>
    <t>C-voorwaarde / bin 9</t>
  </si>
  <si>
    <t>Som</t>
  </si>
  <si>
    <t>SEER_on</t>
  </si>
  <si>
    <t>D-voorwaarde / bin 4</t>
  </si>
  <si>
    <t>Stroomverbruik niet ingeschakeld</t>
  </si>
  <si>
    <t>Crankcase heater</t>
  </si>
  <si>
    <t>P_CK [kW]</t>
  </si>
  <si>
    <t>Uitgeschakeld</t>
  </si>
  <si>
    <t>P_OFF [kW]</t>
  </si>
  <si>
    <t>Thermostat off</t>
  </si>
  <si>
    <t>H_TO [h]</t>
  </si>
  <si>
    <t>Standby</t>
  </si>
  <si>
    <t>P_SB [kW]</t>
  </si>
  <si>
    <t>Off mode</t>
  </si>
  <si>
    <t>H_OFF [h]</t>
  </si>
  <si>
    <t>Thermostaat uit</t>
  </si>
  <si>
    <t>P_TO [kW]</t>
  </si>
  <si>
    <t>H_SB [h]</t>
  </si>
  <si>
    <t>Crankcase heater (cooling only)</t>
  </si>
  <si>
    <t>H_CK [h]</t>
  </si>
  <si>
    <t>H_CE [h]</t>
  </si>
  <si>
    <t>Resultaten</t>
  </si>
  <si>
    <t>Koellast over een jaar</t>
  </si>
  <si>
    <t>Q_c [kWh]</t>
  </si>
  <si>
    <t>Stilstandverbruik over een jaar</t>
  </si>
  <si>
    <t>Energieverbruik over een jaar</t>
  </si>
  <si>
    <t>E</t>
  </si>
  <si>
    <t>F</t>
  </si>
  <si>
    <t>Bin limit temperature</t>
  </si>
  <si>
    <t>- [°C]</t>
  </si>
  <si>
    <t>Uren active mode</t>
  </si>
  <si>
    <t>- [h]</t>
  </si>
  <si>
    <t>Uren modus thermostaat uit</t>
  </si>
  <si>
    <t>Gegevens airco</t>
  </si>
  <si>
    <t>EN14825</t>
  </si>
  <si>
    <t>Ontwerptemperatuur</t>
  </si>
  <si>
    <t>Ontwerpvermogen</t>
  </si>
  <si>
    <t>Degradatiecoëfficiënt</t>
  </si>
  <si>
    <t>Cdc [-]</t>
  </si>
  <si>
    <t>NEN 5060</t>
  </si>
  <si>
    <t>Specificaties airco</t>
  </si>
  <si>
    <t>Aannames</t>
  </si>
  <si>
    <t>Werkpunt</t>
  </si>
  <si>
    <t>Buiten-temperatuur</t>
  </si>
  <si>
    <t>Capaciteitsratio</t>
  </si>
  <si>
    <t>Uren per werkpunt</t>
  </si>
  <si>
    <t>Elektriciteits-verbruik</t>
  </si>
  <si>
    <t>Klimaat</t>
  </si>
  <si>
    <t>(deellast/ verklaard vermogen)</t>
  </si>
  <si>
    <t>Berekening energieverbruik</t>
  </si>
  <si>
    <t xml:space="preserve">Active mode hours </t>
  </si>
  <si>
    <t>Equivalent active mode hours</t>
  </si>
  <si>
    <t>Klimaatgegevens</t>
  </si>
  <si>
    <t>Energieverbruik over een jaar volgens norm</t>
  </si>
  <si>
    <t>kWh</t>
  </si>
  <si>
    <t>P_designh [kW]</t>
  </si>
  <si>
    <t>COP op verklaard vermogen</t>
  </si>
  <si>
    <t>P_dh [kW]</t>
  </si>
  <si>
    <t>COP_d [-]</t>
  </si>
  <si>
    <t>E-voorwaarde (TOL)</t>
  </si>
  <si>
    <t xml:space="preserve">COPd [-] </t>
  </si>
  <si>
    <t>F-voorwaarde (Tbiv)</t>
  </si>
  <si>
    <t>P_dh [ kW]</t>
  </si>
  <si>
    <t>Jaarlijks energieverbruik</t>
  </si>
  <si>
    <t>Berekening SCOPon</t>
  </si>
  <si>
    <t>COP op deellast</t>
  </si>
  <si>
    <t>COP_bin [-]</t>
  </si>
  <si>
    <t>COPd [-]</t>
  </si>
  <si>
    <t>SCOP_on</t>
  </si>
  <si>
    <t>T_designh [°C]</t>
  </si>
  <si>
    <t>Cdh [-]</t>
  </si>
  <si>
    <t>Bedrijfstemperatuur*</t>
  </si>
  <si>
    <t>TOL [°C]</t>
  </si>
  <si>
    <t>Bivalente temperatuur</t>
  </si>
  <si>
    <t>T_biv [°C]</t>
  </si>
  <si>
    <t>Gegevens airco (GEMATIGD KLIMAAT)</t>
  </si>
  <si>
    <t>Q_CE [kWh/a]</t>
  </si>
  <si>
    <t>Airco 1</t>
  </si>
  <si>
    <t>Airco 2</t>
  </si>
  <si>
    <t>Airco 3</t>
  </si>
  <si>
    <t>in de groene cellen zijn gegevens overgenomen van de NEN  EN14825-norm.</t>
  </si>
  <si>
    <t>Toelichting</t>
  </si>
  <si>
    <t>Contact</t>
  </si>
  <si>
    <t>Contactpersoon: Vera Rovers (vera.rovers@tno.nl)</t>
  </si>
  <si>
    <r>
      <t xml:space="preserve">Deze publicatie geeft een (voorlopige) berekeningsmethode voor het energiegebruik van vaste (split-unit) airco's, zowel voor verwarming als koeling, in Nederlandse huishoudens. Beide methoden zijn gebaseerd op de berekeningsmethoden van het energieverbruik van lucht-lucht warmtepompen volgens de Europese norm NEN-EN14825. Op basis van aannames en eerder onderzoek naar koelgedrag in Nederland en het Nederlandse klimaat, stellen we een aantal aanpassingen voor aan de methoden om representatievere uitkomsten voor
Nederland te verkrijgen. Deze aangepaste berekeningsmethode is een voorlopige methode die nog verder verbeterd kan worden, maar met de data en inzichten die momenteel beschikbaar zijn benadert deze methode het beste het werkelijke gemiddelde gebruik van een vaste airco. We staan open voor nieuwe data, inzichten en ideeën voor verbetering.
Voor meer informatie en suggesties voor vervolgonderzoek, zie:
</t>
    </r>
    <r>
      <rPr>
        <i/>
        <sz val="11"/>
        <color theme="1"/>
        <rFont val="Calibri"/>
        <family val="2"/>
        <scheme val="minor"/>
      </rPr>
      <t>Kim Fernández Gómez, Vera Rovers, Joachim Koot (2023). Energiegebruik van een vaste airco - Voorlopige berekeningsmethode voor de Nederlandse situatie. TNO 2023 M11123</t>
    </r>
  </si>
  <si>
    <t>Algemeen</t>
  </si>
  <si>
    <t>In cel C5 op het tabblad 'Koeling' kan een klimaat gekozen worden voor de berekening (afkomstig uit het tabblad 'Klimaat'). Deze gegevens worden ingeladen in de gele cellen in kolom M 'Uren per werkpunt'.
Op het tabblad 'Verwarming' zijn in de gele cellen het aantal uren per werkpunt opgenomen van het Referentieklimaat van de NEN5060.</t>
  </si>
  <si>
    <t>Referentie NEN5060</t>
  </si>
  <si>
    <t>Tabblad 'Koeling' en 'Verwarming'</t>
  </si>
  <si>
    <t>in cel A7 (koeling) en A4 (verwarming) kan het type airco gekozen worden. Er zijn drie types beschikbaar voor koeling en twee voor verwarming (zie ook de tabbladen 'specificaties airco's koeling' en 'specificaties airco's verwarming'). De gegevens worden vervolgens ingeladen in de blauwe cellen.</t>
  </si>
  <si>
    <t>De lichtgrijze cellen zijn aannames gedaan door TNO. Een belangrijke aanname hierbij is het aantal uur dat de airco aan staat. Voor koeling zijn hiervoor de uitkomsten gebruikt van de vragenlijst die in 2021 en 2022 is uitgezet(1):
- gemiddeld 146 uur in 2021
- gemiddeld 172 uur in 2022
Voor het aantal uur verwarming zijn gegevens gebruikt uit een rapport van CBS(2): 295 uur.
(1) Rovers et al. (2023). Koelbehoefte en gebruik van airco's en bodemwarmtepompen in woningen in 2022. TNO P11124. https://energy.nl/publications/cijfers-gebruik-airconditioning/ 
(2) Segers, R. &amp; Busker, H. (2015). Equivalent full load hours for heating of reversible air-air heat pumps. CBS.</t>
  </si>
  <si>
    <t>Er is een apart tabblad voor de berekening van koeling en verwarming. De gebruiker kan de volgende drie (dikomrande) waarden aanpassen (en uiteraard eventueel andere waarden):
- Klimaat (gebruik het 'dropdown'-menu)
- Type airco (gebruik het 'dropdown'-menu)
- Aantal uur gebruik
Zie hieronder voor een toelichting over deze variabelen.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</si>
</sst>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0.000"/>
    <numFmt numFmtId="165" formatCode="0.0000"/>
  </numFmts>
  <fonts count="9"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sz val="14"/>
      <color theme="0"/>
      <name val="Calibri"/>
      <family val="2"/>
      <scheme val="minor"/>
    </font>
    <font>
      <b/>
      <sz val="20"/>
      <color theme="1"/>
      <name val="Calibri"/>
      <family val="2"/>
      <scheme val="minor"/>
    </font>
  </fonts>
  <fills count="12">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theme="0" tint="-0.499984740745262"/>
        <bgColor indexed="64"/>
      </patternFill>
    </fill>
    <fill>
      <patternFill patternType="solid">
        <fgColor theme="8" tint="0.39997558519241921"/>
        <bgColor indexed="64"/>
      </patternFill>
    </fill>
    <fill>
      <patternFill patternType="solid">
        <fgColor theme="8"/>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3" fillId="0" borderId="0" applyFont="0" applyFill="0" applyBorder="0" applyAlignment="0" applyProtection="0"/>
    <xf numFmtId="43" fontId="3" fillId="0" borderId="0" applyFont="0" applyFill="0" applyBorder="0" applyAlignment="0" applyProtection="0"/>
  </cellStyleXfs>
  <cellXfs count="122">
    <xf numFmtId="0" fontId="0" fillId="0" borderId="0" xfId="0"/>
    <xf numFmtId="0" fontId="1" fillId="0" borderId="0" xfId="0" applyFont="1"/>
    <xf numFmtId="0" fontId="2" fillId="0" borderId="0" xfId="0" applyFont="1"/>
    <xf numFmtId="2" fontId="0" fillId="0" borderId="0" xfId="0" applyNumberFormat="1"/>
    <xf numFmtId="2" fontId="1" fillId="0" borderId="0" xfId="0" applyNumberFormat="1" applyFont="1"/>
    <xf numFmtId="1" fontId="0" fillId="0" borderId="0" xfId="0" applyNumberFormat="1"/>
    <xf numFmtId="2" fontId="0" fillId="0" borderId="11" xfId="0" applyNumberFormat="1" applyBorder="1"/>
    <xf numFmtId="9" fontId="0" fillId="0" borderId="0" xfId="1" applyFont="1"/>
    <xf numFmtId="0" fontId="0" fillId="2" borderId="6" xfId="0" applyFill="1" applyBorder="1"/>
    <xf numFmtId="0" fontId="1" fillId="0" borderId="6" xfId="0" applyFont="1" applyBorder="1"/>
    <xf numFmtId="0" fontId="2" fillId="0" borderId="6" xfId="0" applyFont="1" applyBorder="1"/>
    <xf numFmtId="0" fontId="0" fillId="0" borderId="8" xfId="0" applyBorder="1"/>
    <xf numFmtId="2" fontId="0" fillId="0" borderId="9" xfId="0" applyNumberFormat="1" applyBorder="1"/>
    <xf numFmtId="0" fontId="1" fillId="0" borderId="7" xfId="0" applyFont="1" applyBorder="1"/>
    <xf numFmtId="2" fontId="0" fillId="0" borderId="7" xfId="0" applyNumberFormat="1" applyBorder="1"/>
    <xf numFmtId="2" fontId="0" fillId="0" borderId="10" xfId="0" applyNumberFormat="1" applyBorder="1"/>
    <xf numFmtId="2" fontId="0" fillId="0" borderId="13" xfId="0" applyNumberFormat="1" applyBorder="1"/>
    <xf numFmtId="0" fontId="5" fillId="0" borderId="0" xfId="0" applyFont="1"/>
    <xf numFmtId="0" fontId="0" fillId="0" borderId="0" xfId="0" quotePrefix="1"/>
    <xf numFmtId="2" fontId="1" fillId="0" borderId="0" xfId="0" applyNumberFormat="1" applyFont="1" applyAlignment="1">
      <alignment wrapText="1"/>
    </xf>
    <xf numFmtId="0" fontId="0" fillId="0" borderId="9" xfId="0" applyBorder="1"/>
    <xf numFmtId="0" fontId="0" fillId="2" borderId="14" xfId="0" applyFill="1" applyBorder="1"/>
    <xf numFmtId="0" fontId="6" fillId="0" borderId="0" xfId="0" applyFont="1"/>
    <xf numFmtId="0" fontId="6" fillId="0" borderId="1" xfId="0" applyFont="1" applyBorder="1"/>
    <xf numFmtId="0" fontId="6" fillId="0" borderId="15" xfId="0" applyFont="1" applyBorder="1"/>
    <xf numFmtId="2" fontId="6" fillId="0" borderId="15" xfId="0" applyNumberFormat="1" applyFont="1" applyBorder="1"/>
    <xf numFmtId="2" fontId="6" fillId="0" borderId="2" xfId="0" applyNumberFormat="1" applyFont="1" applyBorder="1"/>
    <xf numFmtId="1" fontId="0" fillId="3" borderId="0" xfId="0" applyNumberFormat="1" applyFill="1"/>
    <xf numFmtId="0" fontId="0" fillId="3" borderId="6" xfId="0" applyFill="1" applyBorder="1"/>
    <xf numFmtId="0" fontId="0" fillId="3" borderId="0" xfId="0" applyFill="1"/>
    <xf numFmtId="0" fontId="0" fillId="3" borderId="14" xfId="0" applyFill="1" applyBorder="1"/>
    <xf numFmtId="0" fontId="0" fillId="3" borderId="11" xfId="0" applyFill="1" applyBorder="1"/>
    <xf numFmtId="0" fontId="0" fillId="4" borderId="0" xfId="0" applyFill="1"/>
    <xf numFmtId="2" fontId="0" fillId="4" borderId="0" xfId="0" applyNumberFormat="1" applyFill="1"/>
    <xf numFmtId="0" fontId="1" fillId="4" borderId="0" xfId="0" applyFont="1" applyFill="1"/>
    <xf numFmtId="164" fontId="0" fillId="4" borderId="0" xfId="0" applyNumberFormat="1" applyFill="1"/>
    <xf numFmtId="0" fontId="0" fillId="5" borderId="0" xfId="0" applyFill="1"/>
    <xf numFmtId="0" fontId="0" fillId="5" borderId="0" xfId="0" quotePrefix="1" applyFill="1"/>
    <xf numFmtId="0" fontId="4" fillId="6" borderId="0" xfId="0" applyFont="1" applyFill="1"/>
    <xf numFmtId="2" fontId="4" fillId="6" borderId="0" xfId="0" applyNumberFormat="1" applyFont="1" applyFill="1"/>
    <xf numFmtId="0" fontId="7" fillId="6" borderId="0" xfId="0" applyFont="1" applyFill="1"/>
    <xf numFmtId="0" fontId="0" fillId="6" borderId="0" xfId="0" applyFill="1"/>
    <xf numFmtId="2" fontId="0" fillId="6" borderId="0" xfId="0" applyNumberFormat="1" applyFill="1"/>
    <xf numFmtId="2" fontId="0" fillId="4" borderId="11" xfId="0" applyNumberFormat="1" applyFill="1" applyBorder="1"/>
    <xf numFmtId="0" fontId="1" fillId="4" borderId="9" xfId="0" applyFont="1" applyFill="1" applyBorder="1" applyAlignment="1">
      <alignment horizontal="center" wrapText="1"/>
    </xf>
    <xf numFmtId="2" fontId="5" fillId="0" borderId="0" xfId="0" applyNumberFormat="1" applyFont="1"/>
    <xf numFmtId="1" fontId="5" fillId="0" borderId="0" xfId="0" applyNumberFormat="1" applyFont="1"/>
    <xf numFmtId="1" fontId="5" fillId="5" borderId="0" xfId="0" applyNumberFormat="1" applyFont="1" applyFill="1"/>
    <xf numFmtId="1" fontId="5" fillId="3" borderId="0" xfId="0" applyNumberFormat="1" applyFont="1" applyFill="1"/>
    <xf numFmtId="43" fontId="0" fillId="0" borderId="0" xfId="2" applyFont="1"/>
    <xf numFmtId="0" fontId="0" fillId="2" borderId="7" xfId="0" applyFill="1" applyBorder="1"/>
    <xf numFmtId="0" fontId="1" fillId="0" borderId="3" xfId="0" applyFont="1" applyBorder="1" applyAlignment="1">
      <alignment wrapText="1"/>
    </xf>
    <xf numFmtId="0" fontId="1" fillId="0" borderId="4" xfId="0" applyFont="1" applyBorder="1" applyAlignment="1">
      <alignment wrapText="1"/>
    </xf>
    <xf numFmtId="2" fontId="1" fillId="0" borderId="4" xfId="0" applyNumberFormat="1" applyFont="1" applyBorder="1" applyAlignment="1">
      <alignment wrapText="1"/>
    </xf>
    <xf numFmtId="0" fontId="1" fillId="0" borderId="5" xfId="0" applyFont="1" applyBorder="1" applyAlignment="1">
      <alignment wrapText="1"/>
    </xf>
    <xf numFmtId="0" fontId="0" fillId="3" borderId="0" xfId="0" quotePrefix="1" applyFill="1"/>
    <xf numFmtId="0" fontId="2" fillId="0" borderId="7" xfId="0" applyFont="1" applyBorder="1"/>
    <xf numFmtId="0" fontId="0" fillId="4" borderId="11" xfId="0" applyFill="1" applyBorder="1"/>
    <xf numFmtId="0" fontId="0" fillId="3" borderId="3" xfId="0" applyFill="1" applyBorder="1"/>
    <xf numFmtId="0" fontId="0" fillId="3" borderId="4" xfId="0" applyFill="1" applyBorder="1"/>
    <xf numFmtId="2" fontId="0" fillId="0" borderId="4" xfId="0" applyNumberFormat="1" applyBorder="1"/>
    <xf numFmtId="2" fontId="0" fillId="4" borderId="4" xfId="0" applyNumberFormat="1" applyFill="1" applyBorder="1"/>
    <xf numFmtId="2" fontId="0" fillId="0" borderId="5" xfId="0" applyNumberFormat="1" applyBorder="1"/>
    <xf numFmtId="0" fontId="5" fillId="2" borderId="3" xfId="0" applyFont="1" applyFill="1" applyBorder="1"/>
    <xf numFmtId="0" fontId="5" fillId="2" borderId="6" xfId="0" applyFont="1" applyFill="1" applyBorder="1"/>
    <xf numFmtId="0" fontId="5" fillId="2" borderId="14" xfId="0" applyFont="1" applyFill="1" applyBorder="1"/>
    <xf numFmtId="9" fontId="0" fillId="0" borderId="0" xfId="0" applyNumberFormat="1"/>
    <xf numFmtId="0" fontId="5" fillId="4" borderId="0" xfId="0" applyFont="1" applyFill="1"/>
    <xf numFmtId="1" fontId="5" fillId="4" borderId="0" xfId="0" applyNumberFormat="1" applyFont="1" applyFill="1"/>
    <xf numFmtId="43" fontId="0" fillId="0" borderId="0" xfId="0" applyNumberFormat="1"/>
    <xf numFmtId="0" fontId="0" fillId="2" borderId="0" xfId="0" quotePrefix="1" applyFill="1"/>
    <xf numFmtId="0" fontId="0" fillId="2" borderId="0" xfId="0" applyFill="1" applyBorder="1"/>
    <xf numFmtId="0" fontId="1" fillId="0" borderId="0" xfId="0" applyFont="1" applyBorder="1"/>
    <xf numFmtId="0" fontId="0" fillId="4" borderId="0" xfId="0" applyFill="1" applyBorder="1"/>
    <xf numFmtId="2" fontId="0" fillId="0" borderId="0" xfId="0" applyNumberFormat="1" applyBorder="1"/>
    <xf numFmtId="2" fontId="0" fillId="4" borderId="0" xfId="0" applyNumberFormat="1" applyFill="1" applyBorder="1"/>
    <xf numFmtId="2" fontId="1" fillId="0" borderId="0" xfId="0" applyNumberFormat="1" applyFont="1" applyBorder="1"/>
    <xf numFmtId="0" fontId="1" fillId="0" borderId="0" xfId="0" applyFont="1" applyFill="1" applyBorder="1"/>
    <xf numFmtId="0" fontId="0" fillId="0" borderId="0" xfId="0" applyFill="1" applyBorder="1"/>
    <xf numFmtId="2" fontId="0" fillId="0" borderId="0" xfId="0" applyNumberFormat="1" applyFill="1" applyBorder="1"/>
    <xf numFmtId="1" fontId="0" fillId="0" borderId="0" xfId="0" applyNumberFormat="1" applyFill="1" applyBorder="1"/>
    <xf numFmtId="164" fontId="0" fillId="0" borderId="0" xfId="0" applyNumberFormat="1" applyFill="1" applyBorder="1"/>
    <xf numFmtId="0" fontId="0" fillId="0" borderId="0" xfId="0" applyFont="1" applyFill="1" applyBorder="1"/>
    <xf numFmtId="2" fontId="0" fillId="0" borderId="0" xfId="0" applyNumberFormat="1" applyFont="1" applyFill="1" applyBorder="1"/>
    <xf numFmtId="165" fontId="0" fillId="0" borderId="0" xfId="0" applyNumberFormat="1" applyFill="1" applyBorder="1"/>
    <xf numFmtId="0" fontId="0" fillId="3" borderId="0" xfId="0" applyFill="1" applyBorder="1"/>
    <xf numFmtId="0" fontId="0" fillId="3" borderId="5" xfId="0" applyFill="1" applyBorder="1"/>
    <xf numFmtId="0" fontId="0" fillId="4" borderId="6" xfId="0" applyFill="1" applyBorder="1"/>
    <xf numFmtId="0" fontId="0" fillId="4" borderId="7" xfId="0" applyFill="1" applyBorder="1"/>
    <xf numFmtId="0" fontId="0" fillId="5" borderId="8" xfId="0" applyFill="1" applyBorder="1"/>
    <xf numFmtId="0" fontId="0" fillId="5" borderId="10" xfId="0" applyFill="1" applyBorder="1"/>
    <xf numFmtId="0" fontId="7" fillId="6" borderId="3" xfId="0" applyFont="1" applyFill="1" applyBorder="1"/>
    <xf numFmtId="0" fontId="0" fillId="6" borderId="4" xfId="0" applyFill="1" applyBorder="1"/>
    <xf numFmtId="2" fontId="0" fillId="6" borderId="4" xfId="0" applyNumberFormat="1" applyFill="1" applyBorder="1"/>
    <xf numFmtId="0" fontId="0" fillId="6" borderId="5" xfId="0" applyFill="1" applyBorder="1"/>
    <xf numFmtId="0" fontId="2" fillId="0" borderId="8" xfId="0" applyFont="1" applyBorder="1"/>
    <xf numFmtId="0" fontId="2" fillId="0" borderId="9" xfId="0" applyFont="1" applyBorder="1"/>
    <xf numFmtId="2" fontId="2" fillId="0" borderId="9" xfId="0" applyNumberFormat="1" applyFont="1" applyBorder="1"/>
    <xf numFmtId="2" fontId="2" fillId="0" borderId="9" xfId="0" applyNumberFormat="1" applyFont="1" applyBorder="1" applyAlignment="1">
      <alignment vertical="center" wrapText="1"/>
    </xf>
    <xf numFmtId="0" fontId="2" fillId="0" borderId="10" xfId="0" applyFont="1" applyBorder="1"/>
    <xf numFmtId="1" fontId="6" fillId="0" borderId="2" xfId="0" applyNumberFormat="1" applyFont="1" applyBorder="1"/>
    <xf numFmtId="0" fontId="2" fillId="0" borderId="0" xfId="0" applyFont="1" applyBorder="1"/>
    <xf numFmtId="2" fontId="2" fillId="0" borderId="0" xfId="0" applyNumberFormat="1" applyFont="1" applyBorder="1"/>
    <xf numFmtId="2" fontId="2" fillId="0" borderId="0" xfId="0" applyNumberFormat="1" applyFont="1" applyBorder="1" applyAlignment="1">
      <alignment vertical="center" wrapText="1"/>
    </xf>
    <xf numFmtId="2" fontId="0" fillId="0" borderId="0" xfId="0" applyNumberFormat="1" applyFill="1"/>
    <xf numFmtId="0" fontId="1" fillId="7" borderId="12" xfId="0" applyFont="1" applyFill="1" applyBorder="1" applyAlignment="1">
      <alignment horizontal="left"/>
    </xf>
    <xf numFmtId="0" fontId="1" fillId="8" borderId="12" xfId="0" applyFont="1" applyFill="1" applyBorder="1" applyAlignment="1">
      <alignment horizontal="left"/>
    </xf>
    <xf numFmtId="1" fontId="0" fillId="5" borderId="12" xfId="0" applyNumberFormat="1" applyFill="1" applyBorder="1"/>
    <xf numFmtId="1" fontId="0" fillId="9" borderId="12" xfId="0" applyNumberFormat="1" applyFill="1" applyBorder="1"/>
    <xf numFmtId="0" fontId="0" fillId="10" borderId="12" xfId="0" applyFill="1" applyBorder="1"/>
    <xf numFmtId="0" fontId="1" fillId="0" borderId="16" xfId="0" applyFont="1" applyBorder="1"/>
    <xf numFmtId="0" fontId="0" fillId="0" borderId="16" xfId="0" applyBorder="1"/>
    <xf numFmtId="0" fontId="0" fillId="3" borderId="12" xfId="0" applyFill="1" applyBorder="1"/>
    <xf numFmtId="0" fontId="0" fillId="2" borderId="12" xfId="0" applyFill="1" applyBorder="1" applyAlignment="1">
      <alignment wrapText="1"/>
    </xf>
    <xf numFmtId="0" fontId="0" fillId="4" borderId="12" xfId="0" applyFill="1" applyBorder="1" applyAlignment="1">
      <alignment wrapText="1"/>
    </xf>
    <xf numFmtId="0" fontId="0" fillId="5" borderId="12" xfId="0" applyFill="1" applyBorder="1" applyAlignment="1">
      <alignment wrapText="1"/>
    </xf>
    <xf numFmtId="0" fontId="1" fillId="11" borderId="0" xfId="0" applyFont="1" applyFill="1"/>
    <xf numFmtId="0" fontId="0" fillId="11" borderId="0" xfId="0" applyFill="1"/>
    <xf numFmtId="0" fontId="8" fillId="11" borderId="0" xfId="0" applyFont="1" applyFill="1"/>
    <xf numFmtId="0" fontId="0" fillId="11" borderId="16" xfId="0" applyFill="1" applyBorder="1" applyAlignment="1">
      <alignment wrapText="1"/>
    </xf>
    <xf numFmtId="0" fontId="5" fillId="0" borderId="0" xfId="0" applyFont="1" applyFill="1"/>
    <xf numFmtId="1" fontId="5" fillId="0" borderId="0" xfId="0" applyNumberFormat="1" applyFont="1" applyFill="1"/>
  </cellXfs>
  <cellStyles count="3">
    <cellStyle name="Komma" xfId="2" builtinId="3"/>
    <cellStyle name="Procent" xfId="1" builtinId="5"/>
    <cellStyle name="Standaard" xfId="0" builtinId="0"/>
  </cellStyles>
  <dxfs count="2">
    <dxf>
      <fill>
        <patternFill>
          <bgColor theme="9" tint="0.59996337778862885"/>
        </patternFill>
      </fill>
    </dxf>
    <dxf>
      <fill>
        <patternFill>
          <bgColor rgb="FFFFD3FF"/>
        </patternFill>
      </fill>
    </dxf>
  </dxfs>
  <tableStyles count="0" defaultTableStyle="TableStyleMedium2" defaultPivotStyle="PivotStyleLight16"/>
  <colors>
    <mruColors>
      <color rgb="FFFFD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7153275</xdr:colOff>
      <xdr:row>25</xdr:row>
      <xdr:rowOff>85725</xdr:rowOff>
    </xdr:from>
    <xdr:to>
      <xdr:col>1</xdr:col>
      <xdr:colOff>64011</xdr:colOff>
      <xdr:row>29</xdr:row>
      <xdr:rowOff>79631</xdr:rowOff>
    </xdr:to>
    <xdr:pic>
      <xdr:nvPicPr>
        <xdr:cNvPr id="2" name="Afbeelding 1">
          <a:extLst>
            <a:ext uri="{FF2B5EF4-FFF2-40B4-BE49-F238E27FC236}">
              <a16:creationId xmlns:a16="http://schemas.microsoft.com/office/drawing/2014/main" id="{B51E4180-B953-48E9-91B2-C5095A55ED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53275" y="10734675"/>
          <a:ext cx="1511811" cy="7559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26</xdr:row>
      <xdr:rowOff>15874</xdr:rowOff>
    </xdr:from>
    <xdr:to>
      <xdr:col>3</xdr:col>
      <xdr:colOff>0</xdr:colOff>
      <xdr:row>29</xdr:row>
      <xdr:rowOff>180974</xdr:rowOff>
    </xdr:to>
    <xdr:sp macro="" textlink="">
      <xdr:nvSpPr>
        <xdr:cNvPr id="2" name="TextBox 1">
          <a:extLst>
            <a:ext uri="{FF2B5EF4-FFF2-40B4-BE49-F238E27FC236}">
              <a16:creationId xmlns:a16="http://schemas.microsoft.com/office/drawing/2014/main" id="{8CEB507A-4E2F-4C36-91AD-15C60CBE4B4A}"/>
            </a:ext>
          </a:extLst>
        </xdr:cNvPr>
        <xdr:cNvSpPr txBox="1"/>
      </xdr:nvSpPr>
      <xdr:spPr>
        <a:xfrm>
          <a:off x="0" y="5492749"/>
          <a:ext cx="3724275" cy="708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i="0" u="none" strike="noStrike" baseline="0">
              <a:solidFill>
                <a:schemeClr val="dk1"/>
              </a:solidFill>
              <a:latin typeface="+mn-lt"/>
              <a:ea typeface="+mn-ea"/>
              <a:cs typeface="+mn-cs"/>
            </a:rPr>
            <a:t>*"If the declared </a:t>
          </a:r>
          <a:r>
            <a:rPr lang="nl-NL" sz="1100" b="0" i="1" u="none" strike="noStrike" baseline="0">
              <a:solidFill>
                <a:schemeClr val="dk1"/>
              </a:solidFill>
              <a:latin typeface="+mn-lt"/>
              <a:ea typeface="+mn-ea"/>
              <a:cs typeface="+mn-cs"/>
            </a:rPr>
            <a:t>TOL </a:t>
          </a:r>
          <a:r>
            <a:rPr lang="nl-NL" sz="1100" b="0" i="0" u="none" strike="noStrike" baseline="0">
              <a:solidFill>
                <a:schemeClr val="dk1"/>
              </a:solidFill>
              <a:latin typeface="+mn-lt"/>
              <a:ea typeface="+mn-ea"/>
              <a:cs typeface="+mn-cs"/>
            </a:rPr>
            <a:t>is lower than the </a:t>
          </a:r>
          <a:r>
            <a:rPr lang="nl-NL" sz="1100" b="0" i="1" u="none" strike="noStrike" baseline="0">
              <a:solidFill>
                <a:schemeClr val="dk1"/>
              </a:solidFill>
              <a:latin typeface="+mn-lt"/>
              <a:ea typeface="+mn-ea"/>
              <a:cs typeface="+mn-cs"/>
            </a:rPr>
            <a:t>T</a:t>
          </a:r>
          <a:r>
            <a:rPr lang="nl-NL" sz="1100" b="0" i="0" u="none" strike="noStrike" baseline="0">
              <a:solidFill>
                <a:schemeClr val="dk1"/>
              </a:solidFill>
              <a:latin typeface="+mn-lt"/>
              <a:ea typeface="+mn-ea"/>
              <a:cs typeface="+mn-cs"/>
            </a:rPr>
            <a:t>designh of the considered climate, then the outdoor dry bulb temperature is equal to </a:t>
          </a:r>
          <a:r>
            <a:rPr lang="nl-NL" sz="1100" b="0" i="1" u="none" strike="noStrike" baseline="0">
              <a:solidFill>
                <a:schemeClr val="dk1"/>
              </a:solidFill>
              <a:latin typeface="+mn-lt"/>
              <a:ea typeface="+mn-ea"/>
              <a:cs typeface="+mn-cs"/>
            </a:rPr>
            <a:t>T</a:t>
          </a:r>
          <a:r>
            <a:rPr lang="nl-NL" sz="1100" b="0" i="0" u="none" strike="noStrike" baseline="0">
              <a:solidFill>
                <a:schemeClr val="dk1"/>
              </a:solidFill>
              <a:latin typeface="+mn-lt"/>
              <a:ea typeface="+mn-ea"/>
              <a:cs typeface="+mn-cs"/>
            </a:rPr>
            <a:t>designh for the part load condition E."</a:t>
          </a:r>
          <a:endParaRPr lang="nl-NL"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4798A-7F70-4C0A-81FA-E860821B6277}">
  <dimension ref="A1:BG375"/>
  <sheetViews>
    <sheetView tabSelected="1" workbookViewId="0">
      <selection activeCell="G22" sqref="G22"/>
    </sheetView>
  </sheetViews>
  <sheetFormatPr defaultRowHeight="15" x14ac:dyDescent="0.25"/>
  <cols>
    <col min="1" max="1" width="129" customWidth="1"/>
    <col min="2" max="59" width="9.140625" style="117"/>
  </cols>
  <sheetData>
    <row r="1" spans="1:1" s="117" customFormat="1" x14ac:dyDescent="0.25"/>
    <row r="2" spans="1:1" s="117" customFormat="1" ht="26.25" x14ac:dyDescent="0.4">
      <c r="A2" s="118" t="s">
        <v>105</v>
      </c>
    </row>
    <row r="3" spans="1:1" s="117" customFormat="1" ht="26.25" x14ac:dyDescent="0.4">
      <c r="A3" s="118"/>
    </row>
    <row r="4" spans="1:1" s="117" customFormat="1" x14ac:dyDescent="0.25">
      <c r="A4" s="116" t="s">
        <v>109</v>
      </c>
    </row>
    <row r="5" spans="1:1" s="117" customFormat="1" ht="165" x14ac:dyDescent="0.25">
      <c r="A5" s="119" t="s">
        <v>108</v>
      </c>
    </row>
    <row r="6" spans="1:1" s="117" customFormat="1" x14ac:dyDescent="0.25"/>
    <row r="7" spans="1:1" s="117" customFormat="1" x14ac:dyDescent="0.25"/>
    <row r="8" spans="1:1" s="117" customFormat="1" x14ac:dyDescent="0.25">
      <c r="A8" s="116" t="s">
        <v>112</v>
      </c>
    </row>
    <row r="9" spans="1:1" s="117" customFormat="1" ht="90" x14ac:dyDescent="0.25">
      <c r="A9" s="119" t="s">
        <v>115</v>
      </c>
    </row>
    <row r="10" spans="1:1" s="117" customFormat="1" x14ac:dyDescent="0.25"/>
    <row r="11" spans="1:1" s="117" customFormat="1" x14ac:dyDescent="0.25"/>
    <row r="12" spans="1:1" s="117" customFormat="1" ht="15.75" thickBot="1" x14ac:dyDescent="0.3">
      <c r="A12" s="116" t="s">
        <v>58</v>
      </c>
    </row>
    <row r="13" spans="1:1" ht="15.75" thickBot="1" x14ac:dyDescent="0.3">
      <c r="A13" s="112" t="s">
        <v>104</v>
      </c>
    </row>
    <row r="14" spans="1:1" s="117" customFormat="1" x14ac:dyDescent="0.25"/>
    <row r="15" spans="1:1" s="117" customFormat="1" x14ac:dyDescent="0.25"/>
    <row r="16" spans="1:1" s="117" customFormat="1" ht="15.75" thickBot="1" x14ac:dyDescent="0.3">
      <c r="A16" s="116" t="s">
        <v>76</v>
      </c>
    </row>
    <row r="17" spans="1:1" ht="60.75" thickBot="1" x14ac:dyDescent="0.3">
      <c r="A17" s="113" t="s">
        <v>110</v>
      </c>
    </row>
    <row r="18" spans="1:1" s="117" customFormat="1" x14ac:dyDescent="0.25"/>
    <row r="19" spans="1:1" s="117" customFormat="1" x14ac:dyDescent="0.25"/>
    <row r="20" spans="1:1" s="117" customFormat="1" ht="15.75" thickBot="1" x14ac:dyDescent="0.3">
      <c r="A20" s="116" t="s">
        <v>64</v>
      </c>
    </row>
    <row r="21" spans="1:1" ht="45.75" thickBot="1" x14ac:dyDescent="0.3">
      <c r="A21" s="114" t="s">
        <v>113</v>
      </c>
    </row>
    <row r="22" spans="1:1" s="117" customFormat="1" x14ac:dyDescent="0.25"/>
    <row r="23" spans="1:1" s="117" customFormat="1" x14ac:dyDescent="0.25"/>
    <row r="24" spans="1:1" s="117" customFormat="1" ht="15.75" thickBot="1" x14ac:dyDescent="0.3">
      <c r="A24" s="116" t="s">
        <v>65</v>
      </c>
    </row>
    <row r="25" spans="1:1" ht="135.75" thickBot="1" x14ac:dyDescent="0.3">
      <c r="A25" s="115" t="s">
        <v>114</v>
      </c>
    </row>
    <row r="26" spans="1:1" s="117" customFormat="1" x14ac:dyDescent="0.25"/>
    <row r="27" spans="1:1" s="117" customFormat="1" x14ac:dyDescent="0.25"/>
    <row r="28" spans="1:1" s="117" customFormat="1" x14ac:dyDescent="0.25">
      <c r="A28" s="116" t="s">
        <v>106</v>
      </c>
    </row>
    <row r="29" spans="1:1" s="117" customFormat="1" x14ac:dyDescent="0.25">
      <c r="A29" s="117" t="s">
        <v>107</v>
      </c>
    </row>
    <row r="30" spans="1:1" s="117" customFormat="1" x14ac:dyDescent="0.25"/>
    <row r="31" spans="1:1" s="117" customFormat="1" x14ac:dyDescent="0.25"/>
    <row r="32" spans="1:1" s="117" customFormat="1" x14ac:dyDescent="0.25"/>
    <row r="33" s="117" customFormat="1" x14ac:dyDescent="0.25"/>
    <row r="34" s="117" customFormat="1" x14ac:dyDescent="0.25"/>
    <row r="35" s="117" customFormat="1" x14ac:dyDescent="0.25"/>
    <row r="36" s="117" customFormat="1" x14ac:dyDescent="0.25"/>
    <row r="37" s="117" customFormat="1" x14ac:dyDescent="0.25"/>
    <row r="38" s="117" customFormat="1" x14ac:dyDescent="0.25"/>
    <row r="39" s="117" customFormat="1" x14ac:dyDescent="0.25"/>
    <row r="40" s="117" customFormat="1" x14ac:dyDescent="0.25"/>
    <row r="41" s="117" customFormat="1" x14ac:dyDescent="0.25"/>
    <row r="42" s="117" customFormat="1" x14ac:dyDescent="0.25"/>
    <row r="43" s="117" customFormat="1" x14ac:dyDescent="0.25"/>
    <row r="44" s="117" customFormat="1" x14ac:dyDescent="0.25"/>
    <row r="45" s="117" customFormat="1" x14ac:dyDescent="0.25"/>
    <row r="46" s="117" customFormat="1" x14ac:dyDescent="0.25"/>
    <row r="47" s="117" customFormat="1" x14ac:dyDescent="0.25"/>
    <row r="48" s="117" customFormat="1" x14ac:dyDescent="0.25"/>
    <row r="49" s="117" customFormat="1" x14ac:dyDescent="0.25"/>
    <row r="50" s="117" customFormat="1" x14ac:dyDescent="0.25"/>
    <row r="51" s="117" customFormat="1" x14ac:dyDescent="0.25"/>
    <row r="52" s="117" customFormat="1" x14ac:dyDescent="0.25"/>
    <row r="53" s="117" customFormat="1" x14ac:dyDescent="0.25"/>
    <row r="54" s="117" customFormat="1" x14ac:dyDescent="0.25"/>
    <row r="55" s="117" customFormat="1" x14ac:dyDescent="0.25"/>
    <row r="56" s="117" customFormat="1" x14ac:dyDescent="0.25"/>
    <row r="57" s="117" customFormat="1" x14ac:dyDescent="0.25"/>
    <row r="58" s="117" customFormat="1" x14ac:dyDescent="0.25"/>
    <row r="59" s="117" customFormat="1" x14ac:dyDescent="0.25"/>
    <row r="60" s="117" customFormat="1" x14ac:dyDescent="0.25"/>
    <row r="61" s="117" customFormat="1" x14ac:dyDescent="0.25"/>
    <row r="62" s="117" customFormat="1" x14ac:dyDescent="0.25"/>
    <row r="63" s="117" customFormat="1" x14ac:dyDescent="0.25"/>
    <row r="64" s="117" customFormat="1" x14ac:dyDescent="0.25"/>
    <row r="65" s="117" customFormat="1" x14ac:dyDescent="0.25"/>
    <row r="66" s="117" customFormat="1" x14ac:dyDescent="0.25"/>
    <row r="67" s="117" customFormat="1" x14ac:dyDescent="0.25"/>
    <row r="68" s="117" customFormat="1" x14ac:dyDescent="0.25"/>
    <row r="69" s="117" customFormat="1" x14ac:dyDescent="0.25"/>
    <row r="70" s="117" customFormat="1" x14ac:dyDescent="0.25"/>
    <row r="71" s="117" customFormat="1" x14ac:dyDescent="0.25"/>
    <row r="72" s="117" customFormat="1" x14ac:dyDescent="0.25"/>
    <row r="73" s="117" customFormat="1" x14ac:dyDescent="0.25"/>
    <row r="74" s="117" customFormat="1" x14ac:dyDescent="0.25"/>
    <row r="75" s="117" customFormat="1" x14ac:dyDescent="0.25"/>
    <row r="76" s="117" customFormat="1" x14ac:dyDescent="0.25"/>
    <row r="77" s="117" customFormat="1" x14ac:dyDescent="0.25"/>
    <row r="78" s="117" customFormat="1" x14ac:dyDescent="0.25"/>
    <row r="79" s="117" customFormat="1" x14ac:dyDescent="0.25"/>
    <row r="80" s="117" customFormat="1" x14ac:dyDescent="0.25"/>
    <row r="81" s="117" customFormat="1" x14ac:dyDescent="0.25"/>
    <row r="82" s="117" customFormat="1" x14ac:dyDescent="0.25"/>
    <row r="83" s="117" customFormat="1" x14ac:dyDescent="0.25"/>
    <row r="84" s="117" customFormat="1" x14ac:dyDescent="0.25"/>
    <row r="85" s="117" customFormat="1" x14ac:dyDescent="0.25"/>
    <row r="86" s="117" customFormat="1" x14ac:dyDescent="0.25"/>
    <row r="87" s="117" customFormat="1" x14ac:dyDescent="0.25"/>
    <row r="88" s="117" customFormat="1" x14ac:dyDescent="0.25"/>
    <row r="89" s="117" customFormat="1" x14ac:dyDescent="0.25"/>
    <row r="90" s="117" customFormat="1" x14ac:dyDescent="0.25"/>
    <row r="91" s="117" customFormat="1" x14ac:dyDescent="0.25"/>
    <row r="92" s="117" customFormat="1" x14ac:dyDescent="0.25"/>
    <row r="93" s="117" customFormat="1" x14ac:dyDescent="0.25"/>
    <row r="94" s="117" customFormat="1" x14ac:dyDescent="0.25"/>
    <row r="95" s="117" customFormat="1" x14ac:dyDescent="0.25"/>
    <row r="96" s="117" customFormat="1" x14ac:dyDescent="0.25"/>
    <row r="97" s="117" customFormat="1" x14ac:dyDescent="0.25"/>
    <row r="98" s="117" customFormat="1" x14ac:dyDescent="0.25"/>
    <row r="99" s="117" customFormat="1" x14ac:dyDescent="0.25"/>
    <row r="100" s="117" customFormat="1" x14ac:dyDescent="0.25"/>
    <row r="101" s="117" customFormat="1" x14ac:dyDescent="0.25"/>
    <row r="102" s="117" customFormat="1" x14ac:dyDescent="0.25"/>
    <row r="103" s="117" customFormat="1" x14ac:dyDescent="0.25"/>
    <row r="104" s="117" customFormat="1" x14ac:dyDescent="0.25"/>
    <row r="105" s="117" customFormat="1" x14ac:dyDescent="0.25"/>
    <row r="106" s="117" customFormat="1" x14ac:dyDescent="0.25"/>
    <row r="107" s="117" customFormat="1" x14ac:dyDescent="0.25"/>
    <row r="108" s="117" customFormat="1" x14ac:dyDescent="0.25"/>
    <row r="109" s="117" customFormat="1" x14ac:dyDescent="0.25"/>
    <row r="110" s="117" customFormat="1" x14ac:dyDescent="0.25"/>
    <row r="111" s="117" customFormat="1" x14ac:dyDescent="0.25"/>
    <row r="112" s="117" customFormat="1" x14ac:dyDescent="0.25"/>
    <row r="113" s="117" customFormat="1" x14ac:dyDescent="0.25"/>
    <row r="114" s="117" customFormat="1" x14ac:dyDescent="0.25"/>
    <row r="115" s="117" customFormat="1" x14ac:dyDescent="0.25"/>
    <row r="116" s="117" customFormat="1" x14ac:dyDescent="0.25"/>
    <row r="117" s="117" customFormat="1" x14ac:dyDescent="0.25"/>
    <row r="118" s="117" customFormat="1" x14ac:dyDescent="0.25"/>
    <row r="119" s="117" customFormat="1" x14ac:dyDescent="0.25"/>
    <row r="120" s="117" customFormat="1" x14ac:dyDescent="0.25"/>
    <row r="121" s="117" customFormat="1" x14ac:dyDescent="0.25"/>
    <row r="122" s="117" customFormat="1" x14ac:dyDescent="0.25"/>
    <row r="123" s="117" customFormat="1" x14ac:dyDescent="0.25"/>
    <row r="124" s="117" customFormat="1" x14ac:dyDescent="0.25"/>
    <row r="125" s="117" customFormat="1" x14ac:dyDescent="0.25"/>
    <row r="126" s="117" customFormat="1" x14ac:dyDescent="0.25"/>
    <row r="127" s="117" customFormat="1" x14ac:dyDescent="0.25"/>
    <row r="128" s="117" customFormat="1" x14ac:dyDescent="0.25"/>
    <row r="129" s="117" customFormat="1" x14ac:dyDescent="0.25"/>
    <row r="130" s="117" customFormat="1" x14ac:dyDescent="0.25"/>
    <row r="131" s="117" customFormat="1" x14ac:dyDescent="0.25"/>
    <row r="132" s="117" customFormat="1" x14ac:dyDescent="0.25"/>
    <row r="133" s="117" customFormat="1" x14ac:dyDescent="0.25"/>
    <row r="134" s="117" customFormat="1" x14ac:dyDescent="0.25"/>
    <row r="135" s="117" customFormat="1" x14ac:dyDescent="0.25"/>
    <row r="136" s="117" customFormat="1" x14ac:dyDescent="0.25"/>
    <row r="137" s="117" customFormat="1" x14ac:dyDescent="0.25"/>
    <row r="138" s="117" customFormat="1" x14ac:dyDescent="0.25"/>
    <row r="139" s="117" customFormat="1" x14ac:dyDescent="0.25"/>
    <row r="140" s="117" customFormat="1" x14ac:dyDescent="0.25"/>
    <row r="141" s="117" customFormat="1" x14ac:dyDescent="0.25"/>
    <row r="142" s="117" customFormat="1" x14ac:dyDescent="0.25"/>
    <row r="143" s="117" customFormat="1" x14ac:dyDescent="0.25"/>
    <row r="144" s="117" customFormat="1" x14ac:dyDescent="0.25"/>
    <row r="145" s="117" customFormat="1" x14ac:dyDescent="0.25"/>
    <row r="146" s="117" customFormat="1" x14ac:dyDescent="0.25"/>
    <row r="147" s="117" customFormat="1" x14ac:dyDescent="0.25"/>
    <row r="148" s="117" customFormat="1" x14ac:dyDescent="0.25"/>
    <row r="149" s="117" customFormat="1" x14ac:dyDescent="0.25"/>
    <row r="150" s="117" customFormat="1" x14ac:dyDescent="0.25"/>
    <row r="151" s="117" customFormat="1" x14ac:dyDescent="0.25"/>
    <row r="152" s="117" customFormat="1" x14ac:dyDescent="0.25"/>
    <row r="153" s="117" customFormat="1" x14ac:dyDescent="0.25"/>
    <row r="154" s="117" customFormat="1" x14ac:dyDescent="0.25"/>
    <row r="155" s="117" customFormat="1" x14ac:dyDescent="0.25"/>
    <row r="156" s="117" customFormat="1" x14ac:dyDescent="0.25"/>
    <row r="157" s="117" customFormat="1" x14ac:dyDescent="0.25"/>
    <row r="158" s="117" customFormat="1" x14ac:dyDescent="0.25"/>
    <row r="159" s="117" customFormat="1" x14ac:dyDescent="0.25"/>
    <row r="160" s="117" customFormat="1" x14ac:dyDescent="0.25"/>
    <row r="161" s="117" customFormat="1" x14ac:dyDescent="0.25"/>
    <row r="162" s="117" customFormat="1" x14ac:dyDescent="0.25"/>
    <row r="163" s="117" customFormat="1" x14ac:dyDescent="0.25"/>
    <row r="164" s="117" customFormat="1" x14ac:dyDescent="0.25"/>
    <row r="165" s="117" customFormat="1" x14ac:dyDescent="0.25"/>
    <row r="166" s="117" customFormat="1" x14ac:dyDescent="0.25"/>
    <row r="167" s="117" customFormat="1" x14ac:dyDescent="0.25"/>
    <row r="168" s="117" customFormat="1" x14ac:dyDescent="0.25"/>
    <row r="169" s="117" customFormat="1" x14ac:dyDescent="0.25"/>
    <row r="170" s="117" customFormat="1" x14ac:dyDescent="0.25"/>
    <row r="171" s="117" customFormat="1" x14ac:dyDescent="0.25"/>
    <row r="172" s="117" customFormat="1" x14ac:dyDescent="0.25"/>
    <row r="173" s="117" customFormat="1" x14ac:dyDescent="0.25"/>
    <row r="174" s="117" customFormat="1" x14ac:dyDescent="0.25"/>
    <row r="175" s="117" customFormat="1" x14ac:dyDescent="0.25"/>
    <row r="176" s="117" customFormat="1" x14ac:dyDescent="0.25"/>
    <row r="177" s="117" customFormat="1" x14ac:dyDescent="0.25"/>
    <row r="178" s="117" customFormat="1" x14ac:dyDescent="0.25"/>
    <row r="179" s="117" customFormat="1" x14ac:dyDescent="0.25"/>
    <row r="180" s="117" customFormat="1" x14ac:dyDescent="0.25"/>
    <row r="181" s="117" customFormat="1" x14ac:dyDescent="0.25"/>
    <row r="182" s="117" customFormat="1" x14ac:dyDescent="0.25"/>
    <row r="183" s="117" customFormat="1" x14ac:dyDescent="0.25"/>
    <row r="184" s="117" customFormat="1" x14ac:dyDescent="0.25"/>
    <row r="185" s="117" customFormat="1" x14ac:dyDescent="0.25"/>
    <row r="186" s="117" customFormat="1" x14ac:dyDescent="0.25"/>
    <row r="187" s="117" customFormat="1" x14ac:dyDescent="0.25"/>
    <row r="188" s="117" customFormat="1" x14ac:dyDescent="0.25"/>
    <row r="189" s="117" customFormat="1" x14ac:dyDescent="0.25"/>
    <row r="190" s="117" customFormat="1" x14ac:dyDescent="0.25"/>
    <row r="191" s="117" customFormat="1" x14ac:dyDescent="0.25"/>
    <row r="192" s="117" customFormat="1" x14ac:dyDescent="0.25"/>
    <row r="193" s="117" customFormat="1" x14ac:dyDescent="0.25"/>
    <row r="194" s="117" customFormat="1" x14ac:dyDescent="0.25"/>
    <row r="195" s="117" customFormat="1" x14ac:dyDescent="0.25"/>
    <row r="196" s="117" customFormat="1" x14ac:dyDescent="0.25"/>
    <row r="197" s="117" customFormat="1" x14ac:dyDescent="0.25"/>
    <row r="198" s="117" customFormat="1" x14ac:dyDescent="0.25"/>
    <row r="199" s="117" customFormat="1" x14ac:dyDescent="0.25"/>
    <row r="200" s="117" customFormat="1" x14ac:dyDescent="0.25"/>
    <row r="201" s="117" customFormat="1" x14ac:dyDescent="0.25"/>
    <row r="202" s="117" customFormat="1" x14ac:dyDescent="0.25"/>
    <row r="203" s="117" customFormat="1" x14ac:dyDescent="0.25"/>
    <row r="204" s="117" customFormat="1" x14ac:dyDescent="0.25"/>
    <row r="205" s="117" customFormat="1" x14ac:dyDescent="0.25"/>
    <row r="206" s="117" customFormat="1" x14ac:dyDescent="0.25"/>
    <row r="207" s="117" customFormat="1" x14ac:dyDescent="0.25"/>
    <row r="208" s="117" customFormat="1" x14ac:dyDescent="0.25"/>
    <row r="209" s="117" customFormat="1" x14ac:dyDescent="0.25"/>
    <row r="210" s="117" customFormat="1" x14ac:dyDescent="0.25"/>
    <row r="211" s="117" customFormat="1" x14ac:dyDescent="0.25"/>
    <row r="212" s="117" customFormat="1" x14ac:dyDescent="0.25"/>
    <row r="213" s="117" customFormat="1" x14ac:dyDescent="0.25"/>
    <row r="214" s="117" customFormat="1" x14ac:dyDescent="0.25"/>
    <row r="215" s="117" customFormat="1" x14ac:dyDescent="0.25"/>
    <row r="216" s="117" customFormat="1" x14ac:dyDescent="0.25"/>
    <row r="217" s="117" customFormat="1" x14ac:dyDescent="0.25"/>
    <row r="218" s="117" customFormat="1" x14ac:dyDescent="0.25"/>
    <row r="219" s="117" customFormat="1" x14ac:dyDescent="0.25"/>
    <row r="220" s="117" customFormat="1" x14ac:dyDescent="0.25"/>
    <row r="221" s="117" customFormat="1" x14ac:dyDescent="0.25"/>
    <row r="222" s="117" customFormat="1" x14ac:dyDescent="0.25"/>
    <row r="223" s="117" customFormat="1" x14ac:dyDescent="0.25"/>
    <row r="224" s="117" customFormat="1" x14ac:dyDescent="0.25"/>
    <row r="225" s="117" customFormat="1" x14ac:dyDescent="0.25"/>
    <row r="226" s="117" customFormat="1" x14ac:dyDescent="0.25"/>
    <row r="227" s="117" customFormat="1" x14ac:dyDescent="0.25"/>
    <row r="228" s="117" customFormat="1" x14ac:dyDescent="0.25"/>
    <row r="229" s="117" customFormat="1" x14ac:dyDescent="0.25"/>
    <row r="230" s="117" customFormat="1" x14ac:dyDescent="0.25"/>
    <row r="231" s="117" customFormat="1" x14ac:dyDescent="0.25"/>
    <row r="232" s="117" customFormat="1" x14ac:dyDescent="0.25"/>
    <row r="233" s="117" customFormat="1" x14ac:dyDescent="0.25"/>
    <row r="234" s="117" customFormat="1" x14ac:dyDescent="0.25"/>
    <row r="235" s="117" customFormat="1" x14ac:dyDescent="0.25"/>
    <row r="236" s="117" customFormat="1" x14ac:dyDescent="0.25"/>
    <row r="237" s="117" customFormat="1" x14ac:dyDescent="0.25"/>
    <row r="238" s="117" customFormat="1" x14ac:dyDescent="0.25"/>
    <row r="239" s="117" customFormat="1" x14ac:dyDescent="0.25"/>
    <row r="240" s="117" customFormat="1" x14ac:dyDescent="0.25"/>
    <row r="241" s="117" customFormat="1" x14ac:dyDescent="0.25"/>
    <row r="242" s="117" customFormat="1" x14ac:dyDescent="0.25"/>
    <row r="243" s="117" customFormat="1" x14ac:dyDescent="0.25"/>
    <row r="244" s="117" customFormat="1" x14ac:dyDescent="0.25"/>
    <row r="245" s="117" customFormat="1" x14ac:dyDescent="0.25"/>
    <row r="246" s="117" customFormat="1" x14ac:dyDescent="0.25"/>
    <row r="247" s="117" customFormat="1" x14ac:dyDescent="0.25"/>
    <row r="248" s="117" customFormat="1" x14ac:dyDescent="0.25"/>
    <row r="249" s="117" customFormat="1" x14ac:dyDescent="0.25"/>
    <row r="250" s="117" customFormat="1" x14ac:dyDescent="0.25"/>
    <row r="251" s="117" customFormat="1" x14ac:dyDescent="0.25"/>
    <row r="252" s="117" customFormat="1" x14ac:dyDescent="0.25"/>
    <row r="253" s="117" customFormat="1" x14ac:dyDescent="0.25"/>
    <row r="254" s="117" customFormat="1" x14ac:dyDescent="0.25"/>
    <row r="255" s="117" customFormat="1" x14ac:dyDescent="0.25"/>
    <row r="256" s="117" customFormat="1" x14ac:dyDescent="0.25"/>
    <row r="257" s="117" customFormat="1" x14ac:dyDescent="0.25"/>
    <row r="258" s="117" customFormat="1" x14ac:dyDescent="0.25"/>
    <row r="259" s="117" customFormat="1" x14ac:dyDescent="0.25"/>
    <row r="260" s="117" customFormat="1" x14ac:dyDescent="0.25"/>
    <row r="261" s="117" customFormat="1" x14ac:dyDescent="0.25"/>
    <row r="262" s="117" customFormat="1" x14ac:dyDescent="0.25"/>
    <row r="263" s="117" customFormat="1" x14ac:dyDescent="0.25"/>
    <row r="264" s="117" customFormat="1" x14ac:dyDescent="0.25"/>
    <row r="265" s="117" customFormat="1" x14ac:dyDescent="0.25"/>
    <row r="266" s="117" customFormat="1" x14ac:dyDescent="0.25"/>
    <row r="267" s="117" customFormat="1" x14ac:dyDescent="0.25"/>
    <row r="268" s="117" customFormat="1" x14ac:dyDescent="0.25"/>
    <row r="269" s="117" customFormat="1" x14ac:dyDescent="0.25"/>
    <row r="270" s="117" customFormat="1" x14ac:dyDescent="0.25"/>
    <row r="271" s="117" customFormat="1" x14ac:dyDescent="0.25"/>
    <row r="272" s="117" customFormat="1" x14ac:dyDescent="0.25"/>
    <row r="273" s="117" customFormat="1" x14ac:dyDescent="0.25"/>
    <row r="274" s="117" customFormat="1" x14ac:dyDescent="0.25"/>
    <row r="275" s="117" customFormat="1" x14ac:dyDescent="0.25"/>
    <row r="276" s="117" customFormat="1" x14ac:dyDescent="0.25"/>
    <row r="277" s="117" customFormat="1" x14ac:dyDescent="0.25"/>
    <row r="278" s="117" customFormat="1" x14ac:dyDescent="0.25"/>
    <row r="279" s="117" customFormat="1" x14ac:dyDescent="0.25"/>
    <row r="280" s="117" customFormat="1" x14ac:dyDescent="0.25"/>
    <row r="281" s="117" customFormat="1" x14ac:dyDescent="0.25"/>
    <row r="282" s="117" customFormat="1" x14ac:dyDescent="0.25"/>
    <row r="283" s="117" customFormat="1" x14ac:dyDescent="0.25"/>
    <row r="284" s="117" customFormat="1" x14ac:dyDescent="0.25"/>
    <row r="285" s="117" customFormat="1" x14ac:dyDescent="0.25"/>
    <row r="286" s="117" customFormat="1" x14ac:dyDescent="0.25"/>
    <row r="287" s="117" customFormat="1" x14ac:dyDescent="0.25"/>
    <row r="288" s="117" customFormat="1" x14ac:dyDescent="0.25"/>
    <row r="289" s="117" customFormat="1" x14ac:dyDescent="0.25"/>
    <row r="290" s="117" customFormat="1" x14ac:dyDescent="0.25"/>
    <row r="291" s="117" customFormat="1" x14ac:dyDescent="0.25"/>
    <row r="292" s="117" customFormat="1" x14ac:dyDescent="0.25"/>
    <row r="293" s="117" customFormat="1" x14ac:dyDescent="0.25"/>
    <row r="294" s="117" customFormat="1" x14ac:dyDescent="0.25"/>
    <row r="295" s="117" customFormat="1" x14ac:dyDescent="0.25"/>
    <row r="296" s="117" customFormat="1" x14ac:dyDescent="0.25"/>
    <row r="297" s="117" customFormat="1" x14ac:dyDescent="0.25"/>
    <row r="298" s="117" customFormat="1" x14ac:dyDescent="0.25"/>
    <row r="299" s="117" customFormat="1" x14ac:dyDescent="0.25"/>
    <row r="300" s="117" customFormat="1" x14ac:dyDescent="0.25"/>
    <row r="301" s="117" customFormat="1" x14ac:dyDescent="0.25"/>
    <row r="302" s="117" customFormat="1" x14ac:dyDescent="0.25"/>
    <row r="303" s="117" customFormat="1" x14ac:dyDescent="0.25"/>
    <row r="304" s="117" customFormat="1" x14ac:dyDescent="0.25"/>
    <row r="305" s="117" customFormat="1" x14ac:dyDescent="0.25"/>
    <row r="306" s="117" customFormat="1" x14ac:dyDescent="0.25"/>
    <row r="307" s="117" customFormat="1" x14ac:dyDescent="0.25"/>
    <row r="308" s="117" customFormat="1" x14ac:dyDescent="0.25"/>
    <row r="309" s="117" customFormat="1" x14ac:dyDescent="0.25"/>
    <row r="310" s="117" customFormat="1" x14ac:dyDescent="0.25"/>
    <row r="311" s="117" customFormat="1" x14ac:dyDescent="0.25"/>
    <row r="312" s="117" customFormat="1" x14ac:dyDescent="0.25"/>
    <row r="313" s="117" customFormat="1" x14ac:dyDescent="0.25"/>
    <row r="314" s="117" customFormat="1" x14ac:dyDescent="0.25"/>
    <row r="315" s="117" customFormat="1" x14ac:dyDescent="0.25"/>
    <row r="316" s="117" customFormat="1" x14ac:dyDescent="0.25"/>
    <row r="317" s="117" customFormat="1" x14ac:dyDescent="0.25"/>
    <row r="318" s="117" customFormat="1" x14ac:dyDescent="0.25"/>
    <row r="319" s="117" customFormat="1" x14ac:dyDescent="0.25"/>
    <row r="320" s="117" customFormat="1" x14ac:dyDescent="0.25"/>
    <row r="321" s="117" customFormat="1" x14ac:dyDescent="0.25"/>
    <row r="322" s="117" customFormat="1" x14ac:dyDescent="0.25"/>
    <row r="323" s="117" customFormat="1" x14ac:dyDescent="0.25"/>
    <row r="324" s="117" customFormat="1" x14ac:dyDescent="0.25"/>
    <row r="325" s="117" customFormat="1" x14ac:dyDescent="0.25"/>
    <row r="326" s="117" customFormat="1" x14ac:dyDescent="0.25"/>
    <row r="327" s="117" customFormat="1" x14ac:dyDescent="0.25"/>
    <row r="328" s="117" customFormat="1" x14ac:dyDescent="0.25"/>
    <row r="329" s="117" customFormat="1" x14ac:dyDescent="0.25"/>
    <row r="330" s="117" customFormat="1" x14ac:dyDescent="0.25"/>
    <row r="331" s="117" customFormat="1" x14ac:dyDescent="0.25"/>
    <row r="332" s="117" customFormat="1" x14ac:dyDescent="0.25"/>
    <row r="333" s="117" customFormat="1" x14ac:dyDescent="0.25"/>
    <row r="334" s="117" customFormat="1" x14ac:dyDescent="0.25"/>
    <row r="335" s="117" customFormat="1" x14ac:dyDescent="0.25"/>
    <row r="336" s="117" customFormat="1" x14ac:dyDescent="0.25"/>
    <row r="337" s="117" customFormat="1" x14ac:dyDescent="0.25"/>
    <row r="338" s="117" customFormat="1" x14ac:dyDescent="0.25"/>
    <row r="339" s="117" customFormat="1" x14ac:dyDescent="0.25"/>
    <row r="340" s="117" customFormat="1" x14ac:dyDescent="0.25"/>
    <row r="341" s="117" customFormat="1" x14ac:dyDescent="0.25"/>
    <row r="342" s="117" customFormat="1" x14ac:dyDescent="0.25"/>
    <row r="343" s="117" customFormat="1" x14ac:dyDescent="0.25"/>
    <row r="344" s="117" customFormat="1" x14ac:dyDescent="0.25"/>
    <row r="345" s="117" customFormat="1" x14ac:dyDescent="0.25"/>
    <row r="346" s="117" customFormat="1" x14ac:dyDescent="0.25"/>
    <row r="347" s="117" customFormat="1" x14ac:dyDescent="0.25"/>
    <row r="348" s="117" customFormat="1" x14ac:dyDescent="0.25"/>
    <row r="349" s="117" customFormat="1" x14ac:dyDescent="0.25"/>
    <row r="350" s="117" customFormat="1" x14ac:dyDescent="0.25"/>
    <row r="351" s="117" customFormat="1" x14ac:dyDescent="0.25"/>
    <row r="352" s="117" customFormat="1" x14ac:dyDescent="0.25"/>
    <row r="353" s="117" customFormat="1" x14ac:dyDescent="0.25"/>
    <row r="354" s="117" customFormat="1" x14ac:dyDescent="0.25"/>
    <row r="355" s="117" customFormat="1" x14ac:dyDescent="0.25"/>
    <row r="356" s="117" customFormat="1" x14ac:dyDescent="0.25"/>
    <row r="357" s="117" customFormat="1" x14ac:dyDescent="0.25"/>
    <row r="358" s="117" customFormat="1" x14ac:dyDescent="0.25"/>
    <row r="359" s="117" customFormat="1" x14ac:dyDescent="0.25"/>
    <row r="360" s="117" customFormat="1" x14ac:dyDescent="0.25"/>
    <row r="361" s="117" customFormat="1" x14ac:dyDescent="0.25"/>
    <row r="362" s="117" customFormat="1" x14ac:dyDescent="0.25"/>
    <row r="363" s="117" customFormat="1" x14ac:dyDescent="0.25"/>
    <row r="364" s="117" customFormat="1" x14ac:dyDescent="0.25"/>
    <row r="365" s="117" customFormat="1" x14ac:dyDescent="0.25"/>
    <row r="366" s="117" customFormat="1" x14ac:dyDescent="0.25"/>
    <row r="367" s="117" customFormat="1" x14ac:dyDescent="0.25"/>
    <row r="368" s="117" customFormat="1" x14ac:dyDescent="0.25"/>
    <row r="369" s="117" customFormat="1" x14ac:dyDescent="0.25"/>
    <row r="370" s="117" customFormat="1" x14ac:dyDescent="0.25"/>
    <row r="371" s="117" customFormat="1" x14ac:dyDescent="0.25"/>
    <row r="372" s="117" customFormat="1" x14ac:dyDescent="0.25"/>
    <row r="373" s="117" customFormat="1" x14ac:dyDescent="0.25"/>
    <row r="374" s="117" customFormat="1" x14ac:dyDescent="0.25"/>
    <row r="375" s="117" customFormat="1" x14ac:dyDescent="0.2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364B9-E3AA-4885-9528-0225FA9E978B}">
  <sheetPr>
    <tabColor theme="4" tint="0.59999389629810485"/>
  </sheetPr>
  <dimension ref="A1:P53"/>
  <sheetViews>
    <sheetView zoomScale="110" zoomScaleNormal="110" workbookViewId="0">
      <selection activeCell="C5" sqref="C5"/>
    </sheetView>
  </sheetViews>
  <sheetFormatPr defaultRowHeight="15" x14ac:dyDescent="0.25"/>
  <cols>
    <col min="1" max="1" width="25" customWidth="1"/>
    <col min="2" max="2" width="14.85546875" customWidth="1"/>
    <col min="3" max="3" width="19.140625" style="3" bestFit="1" customWidth="1"/>
    <col min="4" max="4" width="17.5703125" style="3" customWidth="1"/>
    <col min="5" max="5" width="37.5703125" bestFit="1" customWidth="1"/>
    <col min="6" max="6" width="13.5703125" customWidth="1"/>
    <col min="7" max="7" width="13.42578125" style="3" customWidth="1"/>
    <col min="8" max="8" width="9.85546875" bestFit="1" customWidth="1"/>
    <col min="9" max="9" width="11.28515625" customWidth="1"/>
    <col min="10" max="10" width="16.140625" customWidth="1"/>
    <col min="11" max="11" width="15.140625" customWidth="1"/>
    <col min="12" max="12" width="10.140625" customWidth="1"/>
    <col min="13" max="13" width="15.42578125" customWidth="1"/>
    <col min="14" max="14" width="10.5703125" bestFit="1" customWidth="1"/>
    <col min="15" max="15" width="12.28515625" bestFit="1" customWidth="1"/>
  </cols>
  <sheetData>
    <row r="1" spans="1:15" ht="18.75" x14ac:dyDescent="0.3">
      <c r="A1" s="40" t="s">
        <v>65</v>
      </c>
      <c r="B1" s="38"/>
      <c r="C1" s="39"/>
      <c r="E1" s="91" t="s">
        <v>2</v>
      </c>
      <c r="F1" s="92"/>
      <c r="G1" s="93"/>
      <c r="H1" s="92"/>
      <c r="I1" s="92"/>
      <c r="J1" s="92"/>
      <c r="K1" s="92"/>
      <c r="L1" s="92"/>
      <c r="M1" s="92"/>
      <c r="N1" s="92"/>
      <c r="O1" s="94"/>
    </row>
    <row r="2" spans="1:15" ht="30.75" thickBot="1" x14ac:dyDescent="0.3">
      <c r="A2" s="36" t="s">
        <v>52</v>
      </c>
      <c r="B2" s="37" t="s">
        <v>53</v>
      </c>
      <c r="C2" s="36">
        <v>16</v>
      </c>
      <c r="E2" s="51" t="s">
        <v>66</v>
      </c>
      <c r="F2" s="52" t="s">
        <v>67</v>
      </c>
      <c r="G2" s="53" t="s">
        <v>3</v>
      </c>
      <c r="H2" s="53" t="s">
        <v>4</v>
      </c>
      <c r="I2" s="52" t="s">
        <v>5</v>
      </c>
      <c r="J2" s="52" t="s">
        <v>6</v>
      </c>
      <c r="K2" s="53" t="s">
        <v>68</v>
      </c>
      <c r="L2" s="52" t="s">
        <v>7</v>
      </c>
      <c r="M2" s="51" t="s">
        <v>69</v>
      </c>
      <c r="N2" s="52" t="s">
        <v>8</v>
      </c>
      <c r="O2" s="54" t="s">
        <v>70</v>
      </c>
    </row>
    <row r="3" spans="1:15" ht="15.75" thickBot="1" x14ac:dyDescent="0.3">
      <c r="A3" s="36" t="s">
        <v>54</v>
      </c>
      <c r="B3" s="37" t="s">
        <v>55</v>
      </c>
      <c r="C3" s="108">
        <v>172</v>
      </c>
      <c r="E3" s="9"/>
      <c r="F3" s="72"/>
      <c r="G3" s="76"/>
      <c r="H3" s="76"/>
      <c r="I3" s="72"/>
      <c r="J3" s="72"/>
      <c r="K3" s="76"/>
      <c r="L3" s="72"/>
      <c r="M3" s="9"/>
      <c r="N3" s="72"/>
      <c r="O3" s="13"/>
    </row>
    <row r="4" spans="1:15" ht="15.75" thickBot="1" x14ac:dyDescent="0.3">
      <c r="A4" s="36" t="s">
        <v>56</v>
      </c>
      <c r="B4" s="37" t="s">
        <v>55</v>
      </c>
      <c r="C4" s="36">
        <v>0</v>
      </c>
      <c r="E4" s="9"/>
      <c r="F4" s="72"/>
      <c r="G4" s="76"/>
      <c r="H4" s="76"/>
      <c r="I4" s="72"/>
      <c r="J4" s="72"/>
      <c r="K4" s="76"/>
      <c r="L4" s="72"/>
      <c r="M4" s="9"/>
      <c r="N4" s="72"/>
      <c r="O4" s="13"/>
    </row>
    <row r="5" spans="1:15" ht="15.75" thickBot="1" x14ac:dyDescent="0.3">
      <c r="A5" s="71" t="s">
        <v>71</v>
      </c>
      <c r="B5" s="70"/>
      <c r="C5" s="109" t="s">
        <v>111</v>
      </c>
      <c r="E5" s="9"/>
      <c r="F5" s="72"/>
      <c r="G5" s="76"/>
      <c r="H5" s="76"/>
      <c r="I5" s="72"/>
      <c r="J5" s="72"/>
      <c r="K5" s="76"/>
      <c r="L5" s="72"/>
      <c r="M5" s="9"/>
      <c r="N5" s="72"/>
      <c r="O5" s="13"/>
    </row>
    <row r="6" spans="1:15" ht="44.45" customHeight="1" thickBot="1" x14ac:dyDescent="0.35">
      <c r="A6" s="40" t="s">
        <v>57</v>
      </c>
      <c r="B6" s="38"/>
      <c r="C6" s="39"/>
      <c r="E6" s="95"/>
      <c r="F6" s="96" t="s">
        <v>9</v>
      </c>
      <c r="G6" s="97" t="s">
        <v>10</v>
      </c>
      <c r="H6" s="97" t="s">
        <v>11</v>
      </c>
      <c r="I6" s="96" t="s">
        <v>12</v>
      </c>
      <c r="J6" s="96" t="s">
        <v>13</v>
      </c>
      <c r="K6" s="98" t="s">
        <v>72</v>
      </c>
      <c r="L6" s="96" t="s">
        <v>14</v>
      </c>
      <c r="M6" s="95" t="s">
        <v>15</v>
      </c>
      <c r="N6" s="96" t="s">
        <v>16</v>
      </c>
      <c r="O6" s="99" t="s">
        <v>16</v>
      </c>
    </row>
    <row r="7" spans="1:15" ht="15.75" thickBot="1" x14ac:dyDescent="0.3">
      <c r="A7" s="105" t="s">
        <v>103</v>
      </c>
      <c r="B7" s="44"/>
      <c r="C7" s="44"/>
      <c r="E7" s="28" t="s">
        <v>18</v>
      </c>
      <c r="F7" s="29">
        <v>35</v>
      </c>
      <c r="G7" s="3">
        <f>(F7-$C$2)/(35-$C$2)</f>
        <v>1</v>
      </c>
      <c r="H7" s="3">
        <f>G7*$C$17</f>
        <v>3.5</v>
      </c>
      <c r="I7" s="33">
        <f>$C$8</f>
        <v>3.5</v>
      </c>
      <c r="J7" s="33">
        <f>$C$9</f>
        <v>3.49</v>
      </c>
      <c r="K7" s="3">
        <f>H7/I7</f>
        <v>1</v>
      </c>
      <c r="L7" s="3">
        <f>J7*(1-$C$18*(1-K7))</f>
        <v>3.49</v>
      </c>
      <c r="M7" s="8">
        <f>IF($C$5=Klimaat!$B$1,Klimaat!$B2,IF($C$5=Klimaat!$C$1,Klimaat!$C2,IF($C$5=Klimaat!$D$1,Klimaat!$D2,IF($C$5=Klimaat!$E$1,Klimaat!$E2,"ERROR"))))</f>
        <v>0</v>
      </c>
      <c r="N7" s="3">
        <f>$H7*M7</f>
        <v>0</v>
      </c>
      <c r="O7" s="14">
        <f>M7*($H7/$L7)</f>
        <v>0</v>
      </c>
    </row>
    <row r="8" spans="1:15" x14ac:dyDescent="0.25">
      <c r="A8" s="32" t="s">
        <v>17</v>
      </c>
      <c r="B8" s="32" t="s">
        <v>12</v>
      </c>
      <c r="C8" s="33">
        <f>IF($A$7='Specificaties airco''s koeling'!$C$2,'Specificaties airco''s koeling'!$C3,IF($A$7='Specificaties airco''s koeling'!$D$2,'Specificaties airco''s koeling'!$D3,IF($A$7='Specificaties airco''s koeling'!$E$2,'Specificaties airco''s koeling'!$E3)))</f>
        <v>3.5</v>
      </c>
      <c r="E8" s="28" t="s">
        <v>20</v>
      </c>
      <c r="F8" s="29">
        <v>30</v>
      </c>
      <c r="G8" s="3">
        <f>(F8-$C$2)/(35-$C$2)</f>
        <v>0.73684210526315785</v>
      </c>
      <c r="H8" s="3">
        <f>G8*$C$17</f>
        <v>2.5789473684210527</v>
      </c>
      <c r="I8" s="33">
        <f>$C$10</f>
        <v>2.58</v>
      </c>
      <c r="J8" s="33">
        <f>$C$11</f>
        <v>4.4000000000000004</v>
      </c>
      <c r="K8" s="3">
        <f>H8/I8</f>
        <v>0.99959200326397391</v>
      </c>
      <c r="L8" s="3">
        <f>J8*(1-$C$18*(1-K8))</f>
        <v>4.3995512035903719</v>
      </c>
      <c r="M8" s="8">
        <f>IF($C$5=Klimaat!$B$1,Klimaat!$B3,IF($C$5=Klimaat!$C$1,Klimaat!$C3,IF($C$5=Klimaat!$D$1,Klimaat!$D3,IF($C$5=Klimaat!$E$1,Klimaat!$E3,"ERROR"))))</f>
        <v>15</v>
      </c>
      <c r="N8" s="3">
        <f>$H8*M8</f>
        <v>38.684210526315788</v>
      </c>
      <c r="O8" s="14">
        <f>M8*($H8/$L8)</f>
        <v>8.7927628833473968</v>
      </c>
    </row>
    <row r="9" spans="1:15" ht="15.75" thickBot="1" x14ac:dyDescent="0.3">
      <c r="A9" s="32"/>
      <c r="B9" s="32" t="s">
        <v>19</v>
      </c>
      <c r="C9" s="33">
        <f>IF($A$7='Specificaties airco''s koeling'!$C$2,'Specificaties airco''s koeling'!$C4,IF($A$7='Specificaties airco''s koeling'!$D$2,'Specificaties airco''s koeling'!$D4,IF($A$7='Specificaties airco''s koeling'!$E$2,'Specificaties airco''s koeling'!$E4)))</f>
        <v>3.49</v>
      </c>
      <c r="E9" s="30" t="s">
        <v>22</v>
      </c>
      <c r="F9" s="31">
        <v>25</v>
      </c>
      <c r="G9" s="6">
        <f>(F9-$C$2)/(35-$C$2)</f>
        <v>0.47368421052631576</v>
      </c>
      <c r="H9" s="6">
        <f>G9*$C$17</f>
        <v>1.6578947368421051</v>
      </c>
      <c r="I9" s="43">
        <f>$C$12</f>
        <v>1.66</v>
      </c>
      <c r="J9" s="43">
        <f>$C$13</f>
        <v>8.09</v>
      </c>
      <c r="K9" s="6">
        <f>H9/I9</f>
        <v>0.99873176918199102</v>
      </c>
      <c r="L9" s="16">
        <f>J9*(1-$C$18*(1-K9))</f>
        <v>8.0874350031705777</v>
      </c>
      <c r="M9" s="21">
        <f>IF($C$5=Klimaat!$B$1,Klimaat!$B4,IF($C$5=Klimaat!$C$1,Klimaat!$C4,IF($C$5=Klimaat!$D$1,Klimaat!$D4,IF($C$5=Klimaat!$E$1,Klimaat!$E4,"ERROR"))))</f>
        <v>70</v>
      </c>
      <c r="N9" s="6">
        <f>$H9*M9</f>
        <v>116.05263157894736</v>
      </c>
      <c r="O9" s="16">
        <f>M9*($H9/$L9)</f>
        <v>14.34974519528755</v>
      </c>
    </row>
    <row r="10" spans="1:15" ht="15.75" thickTop="1" x14ac:dyDescent="0.25">
      <c r="A10" s="32" t="s">
        <v>21</v>
      </c>
      <c r="B10" s="32" t="s">
        <v>12</v>
      </c>
      <c r="C10" s="33">
        <f>IF($A$7='Specificaties airco''s koeling'!$C$2,'Specificaties airco''s koeling'!$C5,IF($A$7='Specificaties airco''s koeling'!$D$2,'Specificaties airco''s koeling'!$D5,IF($A$7='Specificaties airco''s koeling'!$E$2,'Specificaties airco''s koeling'!$E5)))</f>
        <v>2.58</v>
      </c>
      <c r="E10" s="11" t="s">
        <v>25</v>
      </c>
      <c r="F10" s="20"/>
      <c r="G10" s="12"/>
      <c r="H10" s="12"/>
      <c r="I10" s="20"/>
      <c r="J10" s="20"/>
      <c r="K10" s="12"/>
      <c r="L10" s="20"/>
      <c r="M10" s="11">
        <f t="shared" ref="M10:O10" si="0">SUM(M7:M9)</f>
        <v>85</v>
      </c>
      <c r="N10" s="12">
        <f t="shared" si="0"/>
        <v>154.73684210526315</v>
      </c>
      <c r="O10" s="15">
        <f t="shared" si="0"/>
        <v>23.142508078634947</v>
      </c>
    </row>
    <row r="11" spans="1:15" x14ac:dyDescent="0.25">
      <c r="A11" s="32"/>
      <c r="B11" s="32" t="s">
        <v>19</v>
      </c>
      <c r="C11" s="33">
        <f>IF($A$7='Specificaties airco''s koeling'!$C$2,'Specificaties airco''s koeling'!$C6,IF($A$7='Specificaties airco''s koeling'!$D$2,'Specificaties airco''s koeling'!$D6,IF($A$7='Specificaties airco''s koeling'!$E$2,'Specificaties airco''s koeling'!$E6)))</f>
        <v>4.4000000000000004</v>
      </c>
      <c r="E11" s="23" t="s">
        <v>26</v>
      </c>
      <c r="F11" s="24"/>
      <c r="G11" s="24"/>
      <c r="H11" s="25"/>
      <c r="I11" s="24"/>
      <c r="J11" s="24"/>
      <c r="K11" s="25"/>
      <c r="L11" s="24"/>
      <c r="M11" s="23"/>
      <c r="N11" s="25"/>
      <c r="O11" s="26">
        <f>N10/O10</f>
        <v>6.6862606930713557</v>
      </c>
    </row>
    <row r="12" spans="1:15" x14ac:dyDescent="0.25">
      <c r="A12" s="32" t="s">
        <v>24</v>
      </c>
      <c r="B12" s="32" t="s">
        <v>12</v>
      </c>
      <c r="C12" s="33">
        <f>IF($A$7='Specificaties airco''s koeling'!$C$2,'Specificaties airco''s koeling'!$C7,IF($A$7='Specificaties airco''s koeling'!$D$2,'Specificaties airco''s koeling'!$D7,IF($A$7='Specificaties airco''s koeling'!$E$2,'Specificaties airco''s koeling'!$E7)))</f>
        <v>1.66</v>
      </c>
      <c r="I12" s="7"/>
      <c r="J12" s="7"/>
    </row>
    <row r="13" spans="1:15" ht="18.75" x14ac:dyDescent="0.3">
      <c r="A13" s="32"/>
      <c r="B13" s="32" t="s">
        <v>19</v>
      </c>
      <c r="C13" s="33">
        <f>IF($A$7='Specificaties airco''s koeling'!$C$2,'Specificaties airco''s koeling'!$C8,IF($A$7='Specificaties airco''s koeling'!$D$2,'Specificaties airco''s koeling'!$D8,IF($A$7='Specificaties airco''s koeling'!$E$2,'Specificaties airco''s koeling'!$E8)))</f>
        <v>8.09</v>
      </c>
      <c r="E13" s="40" t="s">
        <v>73</v>
      </c>
      <c r="F13" s="41"/>
      <c r="G13" s="42"/>
    </row>
    <row r="14" spans="1:15" x14ac:dyDescent="0.25">
      <c r="A14" s="32" t="s">
        <v>27</v>
      </c>
      <c r="B14" s="32" t="s">
        <v>12</v>
      </c>
      <c r="C14" s="33">
        <f>IF($A$7='Specificaties airco''s koeling'!$C$2,'Specificaties airco''s koeling'!$C9,IF($A$7='Specificaties airco''s koeling'!$D$2,'Specificaties airco''s koeling'!$D9,IF($A$7='Specificaties airco''s koeling'!$E$2,'Specificaties airco''s koeling'!$E9)))</f>
        <v>1.36</v>
      </c>
      <c r="E14" s="1"/>
      <c r="G14" s="19"/>
    </row>
    <row r="15" spans="1:15" x14ac:dyDescent="0.25">
      <c r="A15" s="32"/>
      <c r="B15" s="32" t="s">
        <v>19</v>
      </c>
      <c r="C15" s="33">
        <f>IF($A$7='Specificaties airco''s koeling'!$C$2,'Specificaties airco''s koeling'!$C10,IF($A$7='Specificaties airco''s koeling'!$D$2,'Specificaties airco''s koeling'!$D10,IF($A$7='Specificaties airco''s koeling'!$E$2,'Specificaties airco''s koeling'!$E10)))</f>
        <v>13.38</v>
      </c>
      <c r="E15" t="s">
        <v>33</v>
      </c>
      <c r="F15" t="s">
        <v>34</v>
      </c>
      <c r="G15" s="47">
        <f>C4</f>
        <v>0</v>
      </c>
    </row>
    <row r="16" spans="1:15" x14ac:dyDescent="0.25">
      <c r="A16" s="32" t="s">
        <v>59</v>
      </c>
      <c r="B16" s="32" t="s">
        <v>0</v>
      </c>
      <c r="C16" s="33">
        <f>IF($A$7='Specificaties airco''s koeling'!$C$2,'Specificaties airco''s koeling'!$C11,IF($A$7='Specificaties airco''s koeling'!$D$2,'Specificaties airco''s koeling'!$D11,IF($A$7='Specificaties airco''s koeling'!$E$2,'Specificaties airco''s koeling'!$E11)))</f>
        <v>35</v>
      </c>
      <c r="E16" t="s">
        <v>37</v>
      </c>
      <c r="F16" t="s">
        <v>38</v>
      </c>
      <c r="G16" s="27">
        <v>5088</v>
      </c>
    </row>
    <row r="17" spans="1:11" x14ac:dyDescent="0.25">
      <c r="A17" s="32" t="s">
        <v>60</v>
      </c>
      <c r="B17" s="32" t="s">
        <v>1</v>
      </c>
      <c r="C17" s="33">
        <f>IF($A$7='Specificaties airco''s koeling'!$C$2,'Specificaties airco''s koeling'!$C12,IF($A$7='Specificaties airco''s koeling'!$D$2,'Specificaties airco''s koeling'!$D12,IF($A$7='Specificaties airco''s koeling'!$E$2,'Specificaties airco''s koeling'!$E12)))</f>
        <v>3.5</v>
      </c>
      <c r="D17"/>
      <c r="E17" t="s">
        <v>35</v>
      </c>
      <c r="F17" t="s">
        <v>41</v>
      </c>
      <c r="G17" s="47">
        <f>8760-G16-G19</f>
        <v>3500</v>
      </c>
    </row>
    <row r="18" spans="1:11" x14ac:dyDescent="0.25">
      <c r="A18" s="32" t="s">
        <v>61</v>
      </c>
      <c r="B18" s="32" t="s">
        <v>62</v>
      </c>
      <c r="C18" s="33">
        <f>IF($A$7='Specificaties airco''s koeling'!$C$2,'Specificaties airco''s koeling'!$C13,IF($A$7='Specificaties airco''s koeling'!$D$2,'Specificaties airco''s koeling'!$D13,IF($A$7='Specificaties airco''s koeling'!$E$2,'Specificaties airco''s koeling'!$E13)))</f>
        <v>0.25</v>
      </c>
      <c r="E18" t="s">
        <v>42</v>
      </c>
      <c r="F18" t="s">
        <v>43</v>
      </c>
      <c r="G18" s="48">
        <v>7760</v>
      </c>
      <c r="H18" s="66"/>
    </row>
    <row r="19" spans="1:11" x14ac:dyDescent="0.25">
      <c r="A19" s="34" t="s">
        <v>28</v>
      </c>
      <c r="B19" s="32"/>
      <c r="C19" s="33"/>
      <c r="E19" t="s">
        <v>74</v>
      </c>
      <c r="F19" s="18" t="s">
        <v>55</v>
      </c>
      <c r="G19" s="47">
        <f>C3</f>
        <v>172</v>
      </c>
      <c r="H19" s="66"/>
    </row>
    <row r="20" spans="1:11" x14ac:dyDescent="0.25">
      <c r="A20" s="32" t="s">
        <v>29</v>
      </c>
      <c r="B20" s="32" t="s">
        <v>30</v>
      </c>
      <c r="C20" s="35">
        <f>IF($A$7='Specificaties airco''s koeling'!$C$2,'Specificaties airco''s koeling'!$C14,IF($A$7='Specificaties airco''s koeling'!$D$2,'Specificaties airco''s koeling'!$D14,IF($A$7='Specificaties airco''s koeling'!$E$2,'Specificaties airco''s koeling'!$E14)))</f>
        <v>0</v>
      </c>
      <c r="E20" t="s">
        <v>75</v>
      </c>
      <c r="F20" t="s">
        <v>44</v>
      </c>
      <c r="G20" s="47">
        <f>1*C3</f>
        <v>172</v>
      </c>
      <c r="H20" s="66"/>
    </row>
    <row r="21" spans="1:11" x14ac:dyDescent="0.25">
      <c r="A21" s="32" t="s">
        <v>31</v>
      </c>
      <c r="B21" s="32" t="s">
        <v>32</v>
      </c>
      <c r="C21" s="35">
        <f>IF($A$7='Specificaties airco''s koeling'!$C$2,'Specificaties airco''s koeling'!$C15,IF($A$7='Specificaties airco''s koeling'!$D$2,'Specificaties airco''s koeling'!$D15,IF($A$7='Specificaties airco''s koeling'!$E$2,'Specificaties airco''s koeling'!$E15)))</f>
        <v>1E-3</v>
      </c>
      <c r="G21"/>
    </row>
    <row r="22" spans="1:11" x14ac:dyDescent="0.25">
      <c r="A22" s="32" t="s">
        <v>35</v>
      </c>
      <c r="B22" s="32" t="s">
        <v>36</v>
      </c>
      <c r="C22" s="35">
        <f>IF($A$7='Specificaties airco''s koeling'!$C$2,'Specificaties airco''s koeling'!$C16,IF($A$7='Specificaties airco''s koeling'!$D$2,'Specificaties airco''s koeling'!$D16,IF($A$7='Specificaties airco''s koeling'!$E$2,'Specificaties airco''s koeling'!$E16)))</f>
        <v>1E-3</v>
      </c>
      <c r="E22" s="22" t="s">
        <v>45</v>
      </c>
      <c r="F22" s="17"/>
      <c r="G22" s="45"/>
    </row>
    <row r="23" spans="1:11" x14ac:dyDescent="0.25">
      <c r="A23" s="32" t="s">
        <v>39</v>
      </c>
      <c r="B23" s="32" t="s">
        <v>40</v>
      </c>
      <c r="C23" s="35">
        <f>IF($A$7='Specificaties airco''s koeling'!$C$2,'Specificaties airco''s koeling'!$C17,IF($A$7='Specificaties airco''s koeling'!$D$2,'Specificaties airco''s koeling'!$D17,IF($A$7='Specificaties airco''s koeling'!$E$2,'Specificaties airco''s koeling'!$E17)))</f>
        <v>1.2E-2</v>
      </c>
      <c r="E23" s="17" t="s">
        <v>46</v>
      </c>
      <c r="F23" s="17" t="s">
        <v>47</v>
      </c>
      <c r="G23" s="46">
        <f>$C$17*G20</f>
        <v>602</v>
      </c>
    </row>
    <row r="24" spans="1:11" x14ac:dyDescent="0.25">
      <c r="E24" s="17" t="s">
        <v>48</v>
      </c>
      <c r="F24" s="17" t="s">
        <v>16</v>
      </c>
      <c r="G24" s="45">
        <f>G15*$C$23+G16*$C$21+G17*$C$22+G18*$C$20</f>
        <v>8.588000000000001</v>
      </c>
    </row>
    <row r="25" spans="1:11" x14ac:dyDescent="0.25">
      <c r="A25" s="58" t="s">
        <v>58</v>
      </c>
      <c r="B25" s="86"/>
      <c r="E25" s="23" t="s">
        <v>49</v>
      </c>
      <c r="F25" s="24" t="s">
        <v>16</v>
      </c>
      <c r="G25" s="100">
        <f>G23/O11+G24</f>
        <v>98.623376667832162</v>
      </c>
    </row>
    <row r="26" spans="1:11" x14ac:dyDescent="0.25">
      <c r="A26" s="8" t="s">
        <v>76</v>
      </c>
      <c r="B26" s="50"/>
      <c r="E26" s="120" t="s">
        <v>77</v>
      </c>
      <c r="F26" s="120" t="s">
        <v>78</v>
      </c>
      <c r="G26" s="121">
        <f>IF($A$7='Specificaties airco''s koeling'!$C$2,'Specificaties airco''s koeling'!$C$18,IF($A$7='Specificaties airco''s koeling'!$D$2,'Specificaties airco''s koeling'!$D$18,IF($A$7='Specificaties airco''s koeling'!$E$2,'Specificaties airco''s koeling'!$E$18)))</f>
        <v>186</v>
      </c>
    </row>
    <row r="27" spans="1:11" x14ac:dyDescent="0.25">
      <c r="A27" s="87" t="s">
        <v>64</v>
      </c>
      <c r="B27" s="88"/>
    </row>
    <row r="28" spans="1:11" x14ac:dyDescent="0.25">
      <c r="A28" s="89" t="s">
        <v>65</v>
      </c>
      <c r="B28" s="90"/>
    </row>
    <row r="29" spans="1:11" x14ac:dyDescent="0.25">
      <c r="E29" s="3"/>
      <c r="F29" s="3"/>
      <c r="H29" s="3"/>
      <c r="I29" s="3"/>
      <c r="J29" s="3"/>
      <c r="K29" s="17"/>
    </row>
    <row r="30" spans="1:11" x14ac:dyDescent="0.25">
      <c r="E30" s="3"/>
      <c r="F30" s="3"/>
      <c r="H30" s="3"/>
      <c r="I30" s="3"/>
      <c r="J30" s="3"/>
    </row>
    <row r="31" spans="1:11" x14ac:dyDescent="0.25">
      <c r="E31" s="3"/>
      <c r="F31" s="3"/>
      <c r="H31" s="3"/>
      <c r="I31" s="3"/>
      <c r="J31" s="3"/>
    </row>
    <row r="32" spans="1:11" x14ac:dyDescent="0.25">
      <c r="E32" s="3"/>
      <c r="F32" s="3"/>
      <c r="H32" s="3"/>
      <c r="I32" s="3"/>
      <c r="J32" s="3"/>
    </row>
    <row r="33" spans="5:15" x14ac:dyDescent="0.25">
      <c r="E33" s="3"/>
      <c r="F33" s="3"/>
      <c r="H33" s="3"/>
      <c r="I33" s="3"/>
      <c r="J33" s="3"/>
    </row>
    <row r="34" spans="5:15" x14ac:dyDescent="0.25">
      <c r="E34" s="3"/>
      <c r="F34" s="3"/>
      <c r="H34" s="3"/>
      <c r="I34" s="3"/>
      <c r="J34" s="3"/>
    </row>
    <row r="35" spans="5:15" x14ac:dyDescent="0.25">
      <c r="I35" s="3"/>
      <c r="J35" s="3"/>
    </row>
    <row r="36" spans="5:15" s="22" customFormat="1" x14ac:dyDescent="0.25">
      <c r="I36" s="3"/>
      <c r="J36" s="3"/>
    </row>
    <row r="37" spans="5:15" x14ac:dyDescent="0.25">
      <c r="I37" s="3"/>
      <c r="J37" s="3"/>
    </row>
    <row r="38" spans="5:15" x14ac:dyDescent="0.25">
      <c r="I38" s="3"/>
      <c r="J38" s="3"/>
    </row>
    <row r="39" spans="5:15" x14ac:dyDescent="0.25">
      <c r="I39" s="3"/>
      <c r="J39" s="3"/>
    </row>
    <row r="40" spans="5:15" x14ac:dyDescent="0.25">
      <c r="I40" s="3"/>
      <c r="J40" s="3"/>
    </row>
    <row r="41" spans="5:15" x14ac:dyDescent="0.25">
      <c r="I41" s="49"/>
      <c r="J41" s="3"/>
    </row>
    <row r="42" spans="5:15" x14ac:dyDescent="0.25">
      <c r="I42" s="69"/>
      <c r="J42" s="3"/>
    </row>
    <row r="43" spans="5:15" x14ac:dyDescent="0.25">
      <c r="J43" s="3"/>
    </row>
    <row r="44" spans="5:15" x14ac:dyDescent="0.25">
      <c r="I44" s="69"/>
      <c r="J44" s="3"/>
    </row>
    <row r="47" spans="5:15" x14ac:dyDescent="0.25">
      <c r="O47" s="3"/>
    </row>
    <row r="48" spans="5:15" x14ac:dyDescent="0.25">
      <c r="O48" s="3"/>
    </row>
    <row r="49" spans="14:16" s="1" customFormat="1" x14ac:dyDescent="0.25">
      <c r="N49"/>
      <c r="O49" s="3"/>
      <c r="P49"/>
    </row>
    <row r="50" spans="14:16" x14ac:dyDescent="0.25">
      <c r="N50" s="22"/>
      <c r="O50" s="22"/>
    </row>
    <row r="51" spans="14:16" x14ac:dyDescent="0.25">
      <c r="O51" s="3"/>
    </row>
    <row r="52" spans="14:16" x14ac:dyDescent="0.25">
      <c r="O52" s="3"/>
    </row>
    <row r="53" spans="14:16" x14ac:dyDescent="0.25">
      <c r="N53" s="3"/>
      <c r="P53" s="22"/>
    </row>
  </sheetData>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26B089F8-AFE3-485B-B44D-A891F1B1BA18}">
          <x14:formula1>
            <xm:f>'Specificaties airco''s koeling'!$C$2:$E$2</xm:f>
          </x14:formula1>
          <xm:sqref>A7</xm:sqref>
        </x14:dataValidation>
        <x14:dataValidation type="list" allowBlank="1" showInputMessage="1" showErrorMessage="1" xr:uid="{06481ACE-7D89-4AFA-BF83-B12E3AB3649E}">
          <x14:formula1>
            <xm:f>Klimaat!$B$1:$E$1</xm:f>
          </x14:formula1>
          <xm:sqref>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915DE-EB52-4EC4-84D1-F6492F9F3FEF}">
  <sheetPr>
    <tabColor theme="5" tint="0.39997558519241921"/>
  </sheetPr>
  <dimension ref="A1:O55"/>
  <sheetViews>
    <sheetView zoomScaleNormal="100" workbookViewId="0">
      <selection activeCell="E35" sqref="E35"/>
    </sheetView>
  </sheetViews>
  <sheetFormatPr defaultRowHeight="15" x14ac:dyDescent="0.25"/>
  <cols>
    <col min="1" max="1" width="25" customWidth="1"/>
    <col min="2" max="2" width="14.85546875" customWidth="1"/>
    <col min="3" max="3" width="13.5703125" style="3" customWidth="1"/>
    <col min="4" max="4" width="10.42578125" style="3" customWidth="1"/>
    <col min="5" max="5" width="41.28515625" customWidth="1"/>
    <col min="6" max="6" width="12.42578125" customWidth="1"/>
    <col min="7" max="7" width="12.7109375" style="3" customWidth="1"/>
    <col min="8" max="8" width="9.85546875" bestFit="1" customWidth="1"/>
    <col min="9" max="9" width="10.28515625" customWidth="1"/>
    <col min="10" max="10" width="16.140625" customWidth="1"/>
    <col min="11" max="11" width="18.140625" customWidth="1"/>
    <col min="12" max="13" width="10.140625" customWidth="1"/>
    <col min="14" max="14" width="8.85546875" customWidth="1"/>
    <col min="15" max="15" width="12.28515625" bestFit="1" customWidth="1"/>
    <col min="17" max="17" width="20.5703125" customWidth="1"/>
  </cols>
  <sheetData>
    <row r="1" spans="1:15" ht="18.75" x14ac:dyDescent="0.3">
      <c r="A1" s="40" t="s">
        <v>65</v>
      </c>
      <c r="B1" s="38"/>
      <c r="C1" s="39"/>
      <c r="E1" s="40" t="s">
        <v>88</v>
      </c>
      <c r="F1" s="41"/>
      <c r="G1" s="42"/>
      <c r="H1" s="41"/>
      <c r="I1" s="41"/>
      <c r="J1" s="41"/>
      <c r="K1" s="41"/>
      <c r="L1" s="41"/>
      <c r="M1" s="41"/>
      <c r="N1" s="41"/>
      <c r="O1" s="41"/>
    </row>
    <row r="2" spans="1:15" ht="45" x14ac:dyDescent="0.25">
      <c r="A2" s="29" t="s">
        <v>52</v>
      </c>
      <c r="B2" s="55" t="s">
        <v>53</v>
      </c>
      <c r="C2" s="29">
        <v>16</v>
      </c>
      <c r="E2" s="51" t="s">
        <v>66</v>
      </c>
      <c r="F2" s="52" t="s">
        <v>67</v>
      </c>
      <c r="G2" s="53" t="s">
        <v>3</v>
      </c>
      <c r="H2" s="53" t="s">
        <v>4</v>
      </c>
      <c r="I2" s="52" t="s">
        <v>5</v>
      </c>
      <c r="J2" s="52" t="s">
        <v>80</v>
      </c>
      <c r="K2" s="53" t="s">
        <v>68</v>
      </c>
      <c r="L2" s="52" t="s">
        <v>89</v>
      </c>
      <c r="M2" s="51" t="s">
        <v>69</v>
      </c>
      <c r="N2" s="52" t="s">
        <v>8</v>
      </c>
      <c r="O2" s="54" t="s">
        <v>70</v>
      </c>
    </row>
    <row r="3" spans="1:15" ht="19.5" thickBot="1" x14ac:dyDescent="0.35">
      <c r="A3" s="40" t="s">
        <v>57</v>
      </c>
      <c r="B3" s="38"/>
      <c r="C3" s="39"/>
      <c r="E3" s="9"/>
      <c r="F3" s="72"/>
      <c r="G3" s="76"/>
      <c r="H3" s="76"/>
      <c r="I3" s="72"/>
      <c r="J3" s="72"/>
      <c r="K3" s="76"/>
      <c r="L3" s="72"/>
      <c r="M3" s="9"/>
      <c r="N3" s="72"/>
      <c r="O3" s="13"/>
    </row>
    <row r="4" spans="1:15" ht="15.75" thickBot="1" x14ac:dyDescent="0.3">
      <c r="A4" s="106" t="s">
        <v>101</v>
      </c>
      <c r="B4" s="44"/>
      <c r="C4" s="44"/>
      <c r="E4" s="9"/>
      <c r="F4" s="72"/>
      <c r="G4" s="76"/>
      <c r="H4" s="76"/>
      <c r="I4" s="72"/>
      <c r="J4" s="72"/>
      <c r="K4" s="76"/>
      <c r="L4" s="72"/>
      <c r="M4" s="9"/>
      <c r="N4" s="72"/>
      <c r="O4" s="13"/>
    </row>
    <row r="5" spans="1:15" ht="45" x14ac:dyDescent="0.25">
      <c r="A5" s="32" t="s">
        <v>17</v>
      </c>
      <c r="B5" s="32" t="s">
        <v>81</v>
      </c>
      <c r="C5" s="32">
        <f>IF($A$4='Specificaties airco''s verwarmin'!$C$2,'Specificaties airco''s verwarmin'!$C3,IF($A$4='Specificaties airco''s verwarmin'!$D$2,'Specificaties airco''s verwarmin'!$D3))</f>
        <v>4.43</v>
      </c>
      <c r="E5" s="10"/>
      <c r="F5" s="101" t="s">
        <v>9</v>
      </c>
      <c r="G5" s="102" t="s">
        <v>10</v>
      </c>
      <c r="H5" s="102" t="s">
        <v>11</v>
      </c>
      <c r="I5" s="101" t="s">
        <v>12</v>
      </c>
      <c r="J5" s="101" t="s">
        <v>82</v>
      </c>
      <c r="K5" s="103" t="s">
        <v>72</v>
      </c>
      <c r="L5" s="101" t="s">
        <v>90</v>
      </c>
      <c r="M5" s="10" t="s">
        <v>15</v>
      </c>
      <c r="N5" s="101" t="s">
        <v>16</v>
      </c>
      <c r="O5" s="56" t="s">
        <v>16</v>
      </c>
    </row>
    <row r="6" spans="1:15" x14ac:dyDescent="0.25">
      <c r="A6" s="32"/>
      <c r="B6" s="32" t="s">
        <v>91</v>
      </c>
      <c r="C6" s="32">
        <f>IF($A$4='Specificaties airco''s verwarmin'!$C$2,'Specificaties airco''s verwarmin'!$C4,IF($A$4='Specificaties airco''s verwarmin'!$D$2,'Specificaties airco''s verwarmin'!$D4))</f>
        <v>2.75</v>
      </c>
      <c r="E6" s="58" t="s">
        <v>18</v>
      </c>
      <c r="F6" s="59">
        <v>-7</v>
      </c>
      <c r="G6" s="60">
        <f>(F6-$C$2)/($C$17-$C$2)</f>
        <v>0.88461538461538458</v>
      </c>
      <c r="H6" s="60">
        <f t="shared" ref="H6:H11" si="0">G6*$C$18</f>
        <v>4.4230769230769234</v>
      </c>
      <c r="I6" s="61">
        <f>$C$5</f>
        <v>4.43</v>
      </c>
      <c r="J6" s="61">
        <f>$C$6</f>
        <v>2.75</v>
      </c>
      <c r="K6" s="60">
        <f t="shared" ref="K6:K11" si="1">H6/I6</f>
        <v>0.99843722868553586</v>
      </c>
      <c r="L6" s="60">
        <f t="shared" ref="L6:L11" si="2">J6*(1-$C$19*(1-K6))</f>
        <v>2.7489255947213058</v>
      </c>
      <c r="M6" s="63">
        <v>14</v>
      </c>
      <c r="N6" s="60">
        <f>$H6*M6</f>
        <v>61.923076923076927</v>
      </c>
      <c r="O6" s="62">
        <f>M6*($H6/$L6)</f>
        <v>22.526283374852447</v>
      </c>
    </row>
    <row r="7" spans="1:15" x14ac:dyDescent="0.25">
      <c r="A7" s="32" t="s">
        <v>21</v>
      </c>
      <c r="B7" s="32" t="s">
        <v>81</v>
      </c>
      <c r="C7" s="32">
        <f>IF($A$4='Specificaties airco''s verwarmin'!$C$2,'Specificaties airco''s verwarmin'!$C5,IF($A$4='Specificaties airco''s verwarmin'!$D$2,'Specificaties airco''s verwarmin'!$D5))</f>
        <v>2.7</v>
      </c>
      <c r="E7" s="28" t="s">
        <v>20</v>
      </c>
      <c r="F7" s="85">
        <v>2</v>
      </c>
      <c r="G7" s="74">
        <f t="shared" ref="G7:G11" si="3">(F7-$C$2)/($C$17-$C$2)</f>
        <v>0.53846153846153844</v>
      </c>
      <c r="H7" s="74">
        <f t="shared" si="0"/>
        <v>2.6923076923076921</v>
      </c>
      <c r="I7" s="75">
        <f>$C$7</f>
        <v>2.7</v>
      </c>
      <c r="J7" s="75">
        <f>$C$8</f>
        <v>4.2300000000000004</v>
      </c>
      <c r="K7" s="74">
        <f t="shared" si="1"/>
        <v>0.99715099715099698</v>
      </c>
      <c r="L7" s="74">
        <f t="shared" si="2"/>
        <v>4.2269871794871792</v>
      </c>
      <c r="M7" s="64">
        <v>236</v>
      </c>
      <c r="N7" s="74">
        <f>$H7*M7</f>
        <v>635.38461538461536</v>
      </c>
      <c r="O7" s="14">
        <f>M7*($H7/$L7)</f>
        <v>150.31619174716792</v>
      </c>
    </row>
    <row r="8" spans="1:15" x14ac:dyDescent="0.25">
      <c r="A8" s="32"/>
      <c r="B8" s="32" t="s">
        <v>91</v>
      </c>
      <c r="C8" s="32">
        <f>IF($A$4='Specificaties airco''s verwarmin'!$C$2,'Specificaties airco''s verwarmin'!$C6,IF($A$4='Specificaties airco''s verwarmin'!$D$2,'Specificaties airco''s verwarmin'!$D6))</f>
        <v>4.2300000000000004</v>
      </c>
      <c r="E8" s="28" t="s">
        <v>22</v>
      </c>
      <c r="F8" s="85">
        <v>7</v>
      </c>
      <c r="G8" s="74">
        <f t="shared" si="3"/>
        <v>0.34615384615384615</v>
      </c>
      <c r="H8" s="74">
        <f t="shared" si="0"/>
        <v>1.7307692307692308</v>
      </c>
      <c r="I8" s="75">
        <f>$C$9</f>
        <v>1.77</v>
      </c>
      <c r="J8" s="75">
        <f>$C$10</f>
        <v>5.55</v>
      </c>
      <c r="K8" s="74">
        <f t="shared" si="1"/>
        <v>0.97783572359843551</v>
      </c>
      <c r="L8" s="74">
        <f t="shared" si="2"/>
        <v>5.519247066492829</v>
      </c>
      <c r="M8" s="64">
        <v>463</v>
      </c>
      <c r="N8" s="74">
        <f>$H8*M8</f>
        <v>801.34615384615392</v>
      </c>
      <c r="O8" s="14">
        <f>M8*($H8/$L8)</f>
        <v>145.19120890802307</v>
      </c>
    </row>
    <row r="9" spans="1:15" x14ac:dyDescent="0.25">
      <c r="A9" s="32" t="s">
        <v>24</v>
      </c>
      <c r="B9" s="32" t="s">
        <v>81</v>
      </c>
      <c r="C9" s="32">
        <f>IF($A$4='Specificaties airco''s verwarmin'!$C$2,'Specificaties airco''s verwarmin'!$C7,IF($A$4='Specificaties airco''s verwarmin'!$D$2,'Specificaties airco''s verwarmin'!$D7))</f>
        <v>1.77</v>
      </c>
      <c r="E9" s="28" t="s">
        <v>23</v>
      </c>
      <c r="F9" s="85">
        <v>12</v>
      </c>
      <c r="G9" s="74">
        <f t="shared" si="3"/>
        <v>0.15384615384615385</v>
      </c>
      <c r="H9" s="74">
        <f t="shared" si="0"/>
        <v>0.76923076923076927</v>
      </c>
      <c r="I9" s="73">
        <f>C11</f>
        <v>1.7</v>
      </c>
      <c r="J9" s="73">
        <f>C12</f>
        <v>7.1</v>
      </c>
      <c r="K9" s="74">
        <f t="shared" si="1"/>
        <v>0.45248868778280549</v>
      </c>
      <c r="L9" s="74">
        <f t="shared" si="2"/>
        <v>6.1281674208144796</v>
      </c>
      <c r="M9" s="64">
        <v>461</v>
      </c>
      <c r="N9" s="74">
        <f>H9*M9</f>
        <v>354.61538461538464</v>
      </c>
      <c r="O9" s="14">
        <f>M9*((H9-$O$3)/L9+$O$3)</f>
        <v>57.866464844110546</v>
      </c>
    </row>
    <row r="10" spans="1:15" x14ac:dyDescent="0.25">
      <c r="A10" s="32"/>
      <c r="B10" s="32" t="s">
        <v>91</v>
      </c>
      <c r="C10" s="32">
        <f>IF($A$4='Specificaties airco''s verwarmin'!$C$2,'Specificaties airco''s verwarmin'!$C8,IF($A$4='Specificaties airco''s verwarmin'!$D$2,'Specificaties airco''s verwarmin'!$D8))</f>
        <v>5.55</v>
      </c>
      <c r="E10" s="28" t="s">
        <v>50</v>
      </c>
      <c r="F10" s="73">
        <f>IF(C25&lt;C22,C17,C25)</f>
        <v>-10</v>
      </c>
      <c r="G10" s="74">
        <f t="shared" si="3"/>
        <v>1</v>
      </c>
      <c r="H10" s="74">
        <f t="shared" si="0"/>
        <v>5</v>
      </c>
      <c r="I10" s="73">
        <f>C13</f>
        <v>5</v>
      </c>
      <c r="J10" s="73">
        <f>C14</f>
        <v>2.4500000000000002</v>
      </c>
      <c r="K10" s="74">
        <f t="shared" si="1"/>
        <v>1</v>
      </c>
      <c r="L10" s="74">
        <f t="shared" si="2"/>
        <v>2.4500000000000002</v>
      </c>
      <c r="M10" s="64">
        <v>0</v>
      </c>
      <c r="N10" s="74">
        <f>H10*M10</f>
        <v>0</v>
      </c>
      <c r="O10" s="14">
        <f>M10*((H10-$O$3)/L10+$O$3)</f>
        <v>0</v>
      </c>
    </row>
    <row r="11" spans="1:15" ht="15.75" thickBot="1" x14ac:dyDescent="0.3">
      <c r="A11" s="32" t="s">
        <v>27</v>
      </c>
      <c r="B11" s="32" t="s">
        <v>81</v>
      </c>
      <c r="C11" s="32">
        <f>IF($A$4='Specificaties airco''s verwarmin'!$C$2,'Specificaties airco''s verwarmin'!$C9,IF($A$4='Specificaties airco''s verwarmin'!$D$2,'Specificaties airco''s verwarmin'!$D9))</f>
        <v>1.7</v>
      </c>
      <c r="E11" s="30" t="s">
        <v>51</v>
      </c>
      <c r="F11" s="57">
        <f>C26</f>
        <v>-10</v>
      </c>
      <c r="G11" s="6">
        <f t="shared" si="3"/>
        <v>1</v>
      </c>
      <c r="H11" s="6">
        <f t="shared" si="0"/>
        <v>5</v>
      </c>
      <c r="I11" s="57">
        <f>C15</f>
        <v>5</v>
      </c>
      <c r="J11" s="57">
        <f>C16</f>
        <v>2.4500000000000002</v>
      </c>
      <c r="K11" s="6">
        <f t="shared" si="1"/>
        <v>1</v>
      </c>
      <c r="L11" s="6">
        <f t="shared" si="2"/>
        <v>2.4500000000000002</v>
      </c>
      <c r="M11" s="65">
        <v>14</v>
      </c>
      <c r="N11" s="6">
        <f>H11*M11</f>
        <v>70</v>
      </c>
      <c r="O11" s="16">
        <f>M11*((H11-$O$3)/L11+$O$3)</f>
        <v>28.571428571428573</v>
      </c>
    </row>
    <row r="12" spans="1:15" ht="15.75" thickTop="1" x14ac:dyDescent="0.25">
      <c r="A12" s="32"/>
      <c r="B12" s="32" t="s">
        <v>91</v>
      </c>
      <c r="C12" s="32">
        <f>IF($A$4='Specificaties airco''s verwarmin'!$C$2,'Specificaties airco''s verwarmin'!$C10,IF($A$4='Specificaties airco''s verwarmin'!$D$2,'Specificaties airco''s verwarmin'!$D10))</f>
        <v>7.1</v>
      </c>
      <c r="E12" s="11" t="s">
        <v>25</v>
      </c>
      <c r="F12" s="20"/>
      <c r="G12" s="12"/>
      <c r="H12" s="12"/>
      <c r="I12" s="20"/>
      <c r="J12" s="20"/>
      <c r="K12" s="12"/>
      <c r="L12" s="20"/>
      <c r="M12" s="11">
        <f>SUM(M6:M11)</f>
        <v>1188</v>
      </c>
      <c r="N12" s="12">
        <f>SUM(N6:N11)</f>
        <v>1923.2692307692309</v>
      </c>
      <c r="O12" s="15">
        <f>SUM(O6:O11)</f>
        <v>404.47157744558257</v>
      </c>
    </row>
    <row r="13" spans="1:15" x14ac:dyDescent="0.25">
      <c r="A13" s="32" t="s">
        <v>83</v>
      </c>
      <c r="B13" s="32" t="s">
        <v>81</v>
      </c>
      <c r="C13" s="32">
        <f>IF($A$4='Specificaties airco''s verwarmin'!$C$2,'Specificaties airco''s verwarmin'!$C11,IF($A$4='Specificaties airco''s verwarmin'!$D$2,'Specificaties airco''s verwarmin'!$D11))</f>
        <v>5</v>
      </c>
      <c r="E13" s="23" t="s">
        <v>92</v>
      </c>
      <c r="F13" s="24"/>
      <c r="G13" s="24"/>
      <c r="H13" s="25"/>
      <c r="I13" s="24"/>
      <c r="J13" s="24"/>
      <c r="K13" s="25"/>
      <c r="L13" s="24"/>
      <c r="M13" s="23"/>
      <c r="N13" s="25"/>
      <c r="O13" s="26">
        <f>N12/O12</f>
        <v>4.7550170098861564</v>
      </c>
    </row>
    <row r="14" spans="1:15" x14ac:dyDescent="0.25">
      <c r="A14" s="32"/>
      <c r="B14" s="32" t="s">
        <v>84</v>
      </c>
      <c r="C14" s="32">
        <f>IF($A$4='Specificaties airco''s verwarmin'!$C$2,'Specificaties airco''s verwarmin'!$C12,IF($A$4='Specificaties airco''s verwarmin'!$D$2,'Specificaties airco''s verwarmin'!$D12))</f>
        <v>2.4500000000000002</v>
      </c>
    </row>
    <row r="15" spans="1:15" ht="18.75" x14ac:dyDescent="0.3">
      <c r="A15" s="32" t="s">
        <v>85</v>
      </c>
      <c r="B15" s="32" t="s">
        <v>86</v>
      </c>
      <c r="C15" s="32">
        <f>IF($A$4='Specificaties airco''s verwarmin'!$C$2,'Specificaties airco''s verwarmin'!$C13,IF($A$4='Specificaties airco''s verwarmin'!$D$2,'Specificaties airco''s verwarmin'!$D13))</f>
        <v>5</v>
      </c>
      <c r="E15" s="40" t="s">
        <v>73</v>
      </c>
      <c r="F15" s="41"/>
      <c r="G15" s="42"/>
      <c r="H15" s="104"/>
    </row>
    <row r="16" spans="1:15" x14ac:dyDescent="0.25">
      <c r="A16" s="32"/>
      <c r="B16" s="32" t="s">
        <v>84</v>
      </c>
      <c r="C16" s="32">
        <f>IF($A$4='Specificaties airco''s verwarmin'!$C$2,'Specificaties airco''s verwarmin'!$C14,IF($A$4='Specificaties airco''s verwarmin'!$D$2,'Specificaties airco''s verwarmin'!$D14))</f>
        <v>2.4500000000000002</v>
      </c>
      <c r="E16" s="1"/>
      <c r="G16" s="19"/>
    </row>
    <row r="17" spans="1:13" x14ac:dyDescent="0.25">
      <c r="A17" s="32" t="s">
        <v>59</v>
      </c>
      <c r="B17" s="32" t="s">
        <v>93</v>
      </c>
      <c r="C17" s="32">
        <f>IF($A$4='Specificaties airco''s verwarmin'!$C$2,'Specificaties airco''s verwarmin'!$C15,IF($A$4='Specificaties airco''s verwarmin'!$D$2,'Specificaties airco''s verwarmin'!$D15))</f>
        <v>-10</v>
      </c>
      <c r="E17" t="s">
        <v>33</v>
      </c>
      <c r="F17" t="s">
        <v>34</v>
      </c>
      <c r="G17" s="27">
        <v>179</v>
      </c>
    </row>
    <row r="18" spans="1:13" x14ac:dyDescent="0.25">
      <c r="A18" s="32" t="s">
        <v>60</v>
      </c>
      <c r="B18" s="32" t="s">
        <v>79</v>
      </c>
      <c r="C18" s="32">
        <f>IF($A$4='Specificaties airco''s verwarmin'!$C$2,'Specificaties airco''s verwarmin'!$C16,IF($A$4='Specificaties airco''s verwarmin'!$D$2,'Specificaties airco''s verwarmin'!$D16))</f>
        <v>5</v>
      </c>
      <c r="E18" t="s">
        <v>37</v>
      </c>
      <c r="F18" t="s">
        <v>38</v>
      </c>
      <c r="G18" s="27">
        <v>3672</v>
      </c>
    </row>
    <row r="19" spans="1:13" x14ac:dyDescent="0.25">
      <c r="A19" s="32" t="s">
        <v>61</v>
      </c>
      <c r="B19" s="32" t="s">
        <v>94</v>
      </c>
      <c r="C19" s="32">
        <f>IF($A$4='Specificaties airco''s verwarmin'!$C$2,'Specificaties airco''s verwarmin'!$C17,IF($A$4='Specificaties airco''s verwarmin'!$D$2,'Specificaties airco''s verwarmin'!$D17))</f>
        <v>0.25</v>
      </c>
      <c r="D19"/>
      <c r="E19" t="s">
        <v>35</v>
      </c>
      <c r="F19" t="s">
        <v>41</v>
      </c>
      <c r="G19" s="27">
        <v>0</v>
      </c>
    </row>
    <row r="20" spans="1:13" ht="15.75" thickBot="1" x14ac:dyDescent="0.3">
      <c r="A20" s="34" t="s">
        <v>28</v>
      </c>
      <c r="B20" s="32"/>
      <c r="C20" s="32"/>
      <c r="E20" t="s">
        <v>29</v>
      </c>
      <c r="F20" t="s">
        <v>43</v>
      </c>
      <c r="G20" s="48">
        <v>176</v>
      </c>
    </row>
    <row r="21" spans="1:13" ht="15.75" thickBot="1" x14ac:dyDescent="0.3">
      <c r="A21" s="32" t="s">
        <v>29</v>
      </c>
      <c r="B21" s="32" t="s">
        <v>30</v>
      </c>
      <c r="C21" s="32">
        <f>IF($A$4='Specificaties airco''s verwarmin'!$C$2,'Specificaties airco''s verwarmin'!$C19,IF($A$4='Specificaties airco''s verwarmin'!$D$2,'Specificaties airco''s verwarmin'!$D19))</f>
        <v>0</v>
      </c>
      <c r="E21" t="s">
        <v>75</v>
      </c>
      <c r="F21" t="s">
        <v>44</v>
      </c>
      <c r="G21" s="107">
        <v>295</v>
      </c>
      <c r="I21" s="5"/>
    </row>
    <row r="22" spans="1:13" x14ac:dyDescent="0.25">
      <c r="A22" s="32" t="s">
        <v>31</v>
      </c>
      <c r="B22" s="32" t="s">
        <v>32</v>
      </c>
      <c r="C22" s="32">
        <f>IF($A$4='Specificaties airco''s verwarmin'!$C$2,'Specificaties airco''s verwarmin'!$C20,IF($A$4='Specificaties airco''s verwarmin'!$D$2,'Specificaties airco''s verwarmin'!$D20))</f>
        <v>2.5000000000000001E-3</v>
      </c>
      <c r="G22"/>
    </row>
    <row r="23" spans="1:13" x14ac:dyDescent="0.25">
      <c r="A23" s="32" t="s">
        <v>35</v>
      </c>
      <c r="B23" s="32" t="s">
        <v>36</v>
      </c>
      <c r="C23" s="32">
        <f>IF($A$4='Specificaties airco''s verwarmin'!$C$2,'Specificaties airco''s verwarmin'!$C21,IF($A$4='Specificaties airco''s verwarmin'!$D$2,'Specificaties airco''s verwarmin'!$D21))</f>
        <v>2.5000000000000001E-3</v>
      </c>
      <c r="E23" s="22" t="s">
        <v>45</v>
      </c>
      <c r="F23" s="17"/>
      <c r="G23" s="45"/>
    </row>
    <row r="24" spans="1:13" x14ac:dyDescent="0.25">
      <c r="A24" s="32" t="s">
        <v>39</v>
      </c>
      <c r="B24" s="32" t="s">
        <v>40</v>
      </c>
      <c r="C24" s="32">
        <f>IF($A$4='Specificaties airco''s verwarmin'!$C$2,'Specificaties airco''s verwarmin'!$C22,IF($A$4='Specificaties airco''s verwarmin'!$D$2,'Specificaties airco''s verwarmin'!$D22))</f>
        <v>1.8E-3</v>
      </c>
      <c r="E24" s="17" t="s">
        <v>46</v>
      </c>
      <c r="F24" s="17" t="s">
        <v>47</v>
      </c>
      <c r="G24" s="46">
        <f>$C$18*G21</f>
        <v>1475</v>
      </c>
    </row>
    <row r="25" spans="1:13" x14ac:dyDescent="0.25">
      <c r="A25" s="32" t="s">
        <v>95</v>
      </c>
      <c r="B25" s="32" t="s">
        <v>96</v>
      </c>
      <c r="C25" s="32">
        <f>IF($A$4='Specificaties airco''s verwarmin'!$C$2,'Specificaties airco''s verwarmin'!$C23,IF($A$4='Specificaties airco''s verwarmin'!$D$2,'Specificaties airco''s verwarmin'!$D23))</f>
        <v>-10</v>
      </c>
      <c r="E25" s="17" t="s">
        <v>48</v>
      </c>
      <c r="F25" s="17" t="s">
        <v>16</v>
      </c>
      <c r="G25" s="45">
        <f>G17*$C$24+G18*$C$22+G19*$C$23+G20*$C$21</f>
        <v>9.5022000000000002</v>
      </c>
    </row>
    <row r="26" spans="1:13" x14ac:dyDescent="0.25">
      <c r="A26" s="32" t="s">
        <v>97</v>
      </c>
      <c r="B26" s="32" t="s">
        <v>98</v>
      </c>
      <c r="C26" s="32">
        <f>IF($A$4='Specificaties airco''s verwarmin'!$C$2,'Specificaties airco''s verwarmin'!$C24,IF($A$4='Specificaties airco''s verwarmin'!$D$2,'Specificaties airco''s verwarmin'!$D24))</f>
        <v>-10</v>
      </c>
      <c r="E26" s="23" t="s">
        <v>49</v>
      </c>
      <c r="F26" s="24" t="s">
        <v>16</v>
      </c>
      <c r="G26" s="100">
        <f>G24/O13+G25</f>
        <v>319.70088003275856</v>
      </c>
    </row>
    <row r="27" spans="1:13" x14ac:dyDescent="0.25">
      <c r="E27" s="67" t="s">
        <v>77</v>
      </c>
      <c r="F27" s="67" t="s">
        <v>78</v>
      </c>
      <c r="G27" s="68">
        <f>IF($A$4='Specificaties airco''s verwarmin'!$C$2,'Specificaties airco''s verwarmin'!$C25,IF($A$4='Specificaties airco''s verwarmin'!$D$2,'Specificaties airco''s verwarmin'!$D25))</f>
        <v>1628</v>
      </c>
    </row>
    <row r="29" spans="1:13" x14ac:dyDescent="0.25">
      <c r="E29" s="17"/>
      <c r="F29" s="17"/>
      <c r="G29" s="45"/>
      <c r="H29" s="45"/>
    </row>
    <row r="30" spans="1:13" x14ac:dyDescent="0.25">
      <c r="M30" s="5"/>
    </row>
    <row r="31" spans="1:13" x14ac:dyDescent="0.25">
      <c r="A31" s="58" t="s">
        <v>58</v>
      </c>
      <c r="B31" s="86"/>
      <c r="D31"/>
      <c r="G31"/>
    </row>
    <row r="32" spans="1:13" x14ac:dyDescent="0.25">
      <c r="A32" s="8" t="s">
        <v>63</v>
      </c>
      <c r="B32" s="50"/>
      <c r="D32"/>
      <c r="G32"/>
    </row>
    <row r="33" spans="1:13" x14ac:dyDescent="0.25">
      <c r="A33" s="87" t="s">
        <v>64</v>
      </c>
      <c r="B33" s="88"/>
      <c r="D33"/>
      <c r="G33"/>
    </row>
    <row r="34" spans="1:13" x14ac:dyDescent="0.25">
      <c r="A34" s="89" t="s">
        <v>65</v>
      </c>
      <c r="B34" s="90"/>
      <c r="D34"/>
      <c r="G34"/>
    </row>
    <row r="35" spans="1:13" x14ac:dyDescent="0.25">
      <c r="D35"/>
      <c r="G35"/>
    </row>
    <row r="36" spans="1:13" x14ac:dyDescent="0.25">
      <c r="D36"/>
      <c r="G36"/>
    </row>
    <row r="37" spans="1:13" x14ac:dyDescent="0.25">
      <c r="C37" s="2"/>
      <c r="D37"/>
      <c r="G37"/>
    </row>
    <row r="38" spans="1:13" x14ac:dyDescent="0.25">
      <c r="C38" s="4"/>
      <c r="D38"/>
      <c r="G38"/>
    </row>
    <row r="39" spans="1:13" x14ac:dyDescent="0.25">
      <c r="D39"/>
      <c r="G39"/>
    </row>
    <row r="40" spans="1:13" s="22" customFormat="1" x14ac:dyDescent="0.25">
      <c r="A40"/>
      <c r="B40"/>
      <c r="C40" s="3"/>
    </row>
    <row r="41" spans="1:13" x14ac:dyDescent="0.25">
      <c r="I41" s="7"/>
      <c r="M41" s="7"/>
    </row>
    <row r="42" spans="1:13" x14ac:dyDescent="0.25">
      <c r="A42" s="22"/>
      <c r="B42" s="22"/>
      <c r="C42" s="22"/>
    </row>
    <row r="49" spans="1:15" x14ac:dyDescent="0.25">
      <c r="E49" s="1"/>
      <c r="F49" s="1"/>
      <c r="G49" s="4"/>
      <c r="H49" s="1"/>
    </row>
    <row r="51" spans="1:15" x14ac:dyDescent="0.25">
      <c r="I51" s="1"/>
      <c r="J51" s="1"/>
      <c r="K51" s="1"/>
      <c r="L51" s="1"/>
      <c r="M51" s="1"/>
      <c r="N51" s="1"/>
      <c r="O51" s="1"/>
    </row>
    <row r="53" spans="1:15" s="1" customFormat="1" x14ac:dyDescent="0.25">
      <c r="A53"/>
      <c r="B53"/>
      <c r="C53" s="3"/>
      <c r="E53"/>
      <c r="F53"/>
      <c r="G53" s="3"/>
      <c r="H53"/>
      <c r="I53"/>
      <c r="J53"/>
      <c r="K53"/>
      <c r="L53"/>
      <c r="M53"/>
      <c r="N53"/>
      <c r="O53"/>
    </row>
    <row r="55" spans="1:15" x14ac:dyDescent="0.25">
      <c r="A55" s="1"/>
      <c r="B55" s="1"/>
      <c r="C55" s="1"/>
    </row>
  </sheetData>
  <conditionalFormatting sqref="C39">
    <cfRule type="containsText" dxfId="1" priority="1" operator="containsText" text="FALSE">
      <formula>NOT(ISERROR(SEARCH("FALSE",C39)))</formula>
    </cfRule>
    <cfRule type="containsText" dxfId="0" priority="2" operator="containsText" text="TRUE">
      <formula>NOT(ISERROR(SEARCH("TRUE",C39)))</formula>
    </cfRule>
    <cfRule type="containsText" priority="3" operator="containsText" text="TRUE">
      <formula>NOT(ISERROR(SEARCH("TRUE",C39)))</formula>
    </cfRule>
  </conditionalFormatting>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8BA0B5F-BA38-4881-856F-13AAF1CAF5F6}">
          <x14:formula1>
            <xm:f>'Specificaties airco''s verwarmin'!$C$2:$D$2</xm:f>
          </x14:formula1>
          <xm:sqref>A4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734FF-E981-4322-8631-55ED1DE33A78}">
  <sheetPr codeName="Sheet9"/>
  <dimension ref="A1:E18"/>
  <sheetViews>
    <sheetView workbookViewId="0">
      <selection activeCell="D48" sqref="D48"/>
    </sheetView>
  </sheetViews>
  <sheetFormatPr defaultRowHeight="15" x14ac:dyDescent="0.25"/>
  <cols>
    <col min="1" max="1" width="30.140625" bestFit="1" customWidth="1"/>
    <col min="2" max="2" width="14" bestFit="1" customWidth="1"/>
    <col min="3" max="5" width="25.42578125" bestFit="1" customWidth="1"/>
    <col min="6" max="6" width="25.140625" bestFit="1" customWidth="1"/>
  </cols>
  <sheetData>
    <row r="1" spans="1:5" ht="18.75" x14ac:dyDescent="0.3">
      <c r="A1" s="40" t="s">
        <v>57</v>
      </c>
      <c r="B1" s="38"/>
      <c r="C1" s="39"/>
      <c r="D1" s="39"/>
      <c r="E1" s="39"/>
    </row>
    <row r="2" spans="1:5" x14ac:dyDescent="0.25">
      <c r="A2" s="77"/>
      <c r="B2" s="77"/>
      <c r="C2" s="77" t="s">
        <v>101</v>
      </c>
      <c r="D2" s="77" t="s">
        <v>102</v>
      </c>
      <c r="E2" s="77" t="s">
        <v>103</v>
      </c>
    </row>
    <row r="3" spans="1:5" x14ac:dyDescent="0.25">
      <c r="A3" s="78" t="s">
        <v>17</v>
      </c>
      <c r="B3" s="78" t="s">
        <v>12</v>
      </c>
      <c r="C3" s="79">
        <v>2</v>
      </c>
      <c r="D3" s="79">
        <v>3.5</v>
      </c>
      <c r="E3" s="79">
        <v>3.5</v>
      </c>
    </row>
    <row r="4" spans="1:5" x14ac:dyDescent="0.25">
      <c r="A4" s="78"/>
      <c r="B4" s="78" t="s">
        <v>19</v>
      </c>
      <c r="C4" s="79">
        <v>4.0199999999999996</v>
      </c>
      <c r="D4" s="79">
        <v>3.24</v>
      </c>
      <c r="E4" s="79">
        <v>3.49</v>
      </c>
    </row>
    <row r="5" spans="1:5" x14ac:dyDescent="0.25">
      <c r="A5" s="78" t="s">
        <v>21</v>
      </c>
      <c r="B5" s="78" t="s">
        <v>12</v>
      </c>
      <c r="C5" s="79">
        <v>1.47</v>
      </c>
      <c r="D5" s="79">
        <v>2.58</v>
      </c>
      <c r="E5" s="79">
        <v>2.58</v>
      </c>
    </row>
    <row r="6" spans="1:5" x14ac:dyDescent="0.25">
      <c r="A6" s="78"/>
      <c r="B6" s="78" t="s">
        <v>19</v>
      </c>
      <c r="C6" s="79">
        <v>5.12</v>
      </c>
      <c r="D6" s="79">
        <v>5</v>
      </c>
      <c r="E6" s="79">
        <v>4.4000000000000004</v>
      </c>
    </row>
    <row r="7" spans="1:5" x14ac:dyDescent="0.25">
      <c r="A7" s="78" t="s">
        <v>24</v>
      </c>
      <c r="B7" s="78" t="s">
        <v>12</v>
      </c>
      <c r="C7" s="79">
        <v>1.24</v>
      </c>
      <c r="D7" s="79">
        <v>1.66</v>
      </c>
      <c r="E7" s="79">
        <v>1.66</v>
      </c>
    </row>
    <row r="8" spans="1:5" x14ac:dyDescent="0.25">
      <c r="A8" s="78"/>
      <c r="B8" s="78" t="s">
        <v>19</v>
      </c>
      <c r="C8" s="79">
        <v>8.51</v>
      </c>
      <c r="D8" s="79">
        <v>8.3000000000000007</v>
      </c>
      <c r="E8" s="79">
        <v>8.09</v>
      </c>
    </row>
    <row r="9" spans="1:5" x14ac:dyDescent="0.25">
      <c r="A9" s="78" t="s">
        <v>27</v>
      </c>
      <c r="B9" s="78" t="s">
        <v>12</v>
      </c>
      <c r="C9" s="79">
        <v>1.32</v>
      </c>
      <c r="D9" s="79">
        <v>1.05</v>
      </c>
      <c r="E9" s="79">
        <v>1.36</v>
      </c>
    </row>
    <row r="10" spans="1:5" x14ac:dyDescent="0.25">
      <c r="A10" s="78"/>
      <c r="B10" s="78" t="s">
        <v>19</v>
      </c>
      <c r="C10" s="79">
        <v>13.15</v>
      </c>
      <c r="D10" s="79">
        <v>11.5</v>
      </c>
      <c r="E10" s="79">
        <v>13.38</v>
      </c>
    </row>
    <row r="11" spans="1:5" x14ac:dyDescent="0.25">
      <c r="A11" s="78" t="s">
        <v>59</v>
      </c>
      <c r="B11" s="78" t="s">
        <v>0</v>
      </c>
      <c r="C11" s="80">
        <v>35</v>
      </c>
      <c r="D11" s="80">
        <v>35</v>
      </c>
      <c r="E11" s="80">
        <v>35</v>
      </c>
    </row>
    <row r="12" spans="1:5" s="1" customFormat="1" x14ac:dyDescent="0.25">
      <c r="A12" s="82" t="s">
        <v>60</v>
      </c>
      <c r="B12" s="82" t="s">
        <v>1</v>
      </c>
      <c r="C12" s="83">
        <f>C3</f>
        <v>2</v>
      </c>
      <c r="D12" s="83">
        <v>3.5</v>
      </c>
      <c r="E12" s="83">
        <v>3.5</v>
      </c>
    </row>
    <row r="13" spans="1:5" x14ac:dyDescent="0.25">
      <c r="A13" s="78" t="s">
        <v>61</v>
      </c>
      <c r="B13" s="78" t="s">
        <v>62</v>
      </c>
      <c r="C13" s="79">
        <v>0.25</v>
      </c>
      <c r="D13" s="79">
        <v>0.25</v>
      </c>
      <c r="E13" s="79">
        <v>0.25</v>
      </c>
    </row>
    <row r="14" spans="1:5" x14ac:dyDescent="0.25">
      <c r="A14" s="78" t="s">
        <v>29</v>
      </c>
      <c r="B14" s="78" t="s">
        <v>30</v>
      </c>
      <c r="C14" s="81">
        <f>0/1000</f>
        <v>0</v>
      </c>
      <c r="D14" s="81">
        <v>0</v>
      </c>
      <c r="E14" s="81">
        <v>0</v>
      </c>
    </row>
    <row r="15" spans="1:5" x14ac:dyDescent="0.25">
      <c r="A15" s="78" t="s">
        <v>31</v>
      </c>
      <c r="B15" s="78" t="s">
        <v>32</v>
      </c>
      <c r="C15" s="81">
        <f>1/1000</f>
        <v>1E-3</v>
      </c>
      <c r="D15" s="81">
        <v>3.0000000000000001E-3</v>
      </c>
      <c r="E15" s="81">
        <f>1/1000</f>
        <v>1E-3</v>
      </c>
    </row>
    <row r="16" spans="1:5" x14ac:dyDescent="0.25">
      <c r="A16" s="78" t="s">
        <v>35</v>
      </c>
      <c r="B16" s="78" t="s">
        <v>36</v>
      </c>
      <c r="C16" s="81">
        <f>1/1000</f>
        <v>1E-3</v>
      </c>
      <c r="D16" s="81">
        <v>3.0000000000000001E-3</v>
      </c>
      <c r="E16" s="81">
        <f>1/1000</f>
        <v>1E-3</v>
      </c>
    </row>
    <row r="17" spans="1:5" x14ac:dyDescent="0.25">
      <c r="A17" s="78" t="s">
        <v>39</v>
      </c>
      <c r="B17" s="78" t="s">
        <v>40</v>
      </c>
      <c r="C17" s="81">
        <f>12/1000</f>
        <v>1.2E-2</v>
      </c>
      <c r="D17" s="81">
        <v>1.2E-2</v>
      </c>
      <c r="E17" s="81">
        <v>1.2E-2</v>
      </c>
    </row>
    <row r="18" spans="1:5" x14ac:dyDescent="0.25">
      <c r="A18" s="78" t="s">
        <v>87</v>
      </c>
      <c r="B18" s="78" t="s">
        <v>100</v>
      </c>
      <c r="C18" s="78">
        <v>103</v>
      </c>
      <c r="D18" s="81">
        <v>186</v>
      </c>
      <c r="E18" s="78">
        <f>186</f>
        <v>186</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840CE-CDF4-4420-8DC0-181FC3852565}">
  <dimension ref="A1:D25"/>
  <sheetViews>
    <sheetView zoomScale="110" zoomScaleNormal="110" workbookViewId="0">
      <selection activeCell="E43" sqref="E43"/>
    </sheetView>
  </sheetViews>
  <sheetFormatPr defaultRowHeight="15" x14ac:dyDescent="0.25"/>
  <cols>
    <col min="1" max="1" width="30.140625" bestFit="1" customWidth="1"/>
    <col min="2" max="2" width="14" bestFit="1" customWidth="1"/>
    <col min="3" max="3" width="29.7109375" bestFit="1" customWidth="1"/>
    <col min="4" max="4" width="25.42578125" bestFit="1" customWidth="1"/>
    <col min="5" max="5" width="25.140625" bestFit="1" customWidth="1"/>
  </cols>
  <sheetData>
    <row r="1" spans="1:4" ht="18.75" x14ac:dyDescent="0.3">
      <c r="A1" s="40" t="s">
        <v>99</v>
      </c>
      <c r="B1" s="38"/>
      <c r="C1" s="39"/>
      <c r="D1" s="39"/>
    </row>
    <row r="2" spans="1:4" x14ac:dyDescent="0.25">
      <c r="A2" s="77"/>
      <c r="B2" s="77"/>
      <c r="C2" s="77" t="s">
        <v>101</v>
      </c>
      <c r="D2" s="77" t="s">
        <v>102</v>
      </c>
    </row>
    <row r="3" spans="1:4" x14ac:dyDescent="0.25">
      <c r="A3" s="78" t="s">
        <v>17</v>
      </c>
      <c r="B3" s="78" t="s">
        <v>81</v>
      </c>
      <c r="C3" s="79">
        <v>4.43</v>
      </c>
      <c r="D3" s="79">
        <v>4.07</v>
      </c>
    </row>
    <row r="4" spans="1:4" x14ac:dyDescent="0.25">
      <c r="A4" s="78"/>
      <c r="B4" s="78" t="s">
        <v>91</v>
      </c>
      <c r="C4" s="79">
        <v>2.75</v>
      </c>
      <c r="D4" s="79">
        <v>2.76</v>
      </c>
    </row>
    <row r="5" spans="1:4" x14ac:dyDescent="0.25">
      <c r="A5" s="78" t="s">
        <v>21</v>
      </c>
      <c r="B5" s="78" t="s">
        <v>81</v>
      </c>
      <c r="C5" s="79">
        <v>2.7</v>
      </c>
      <c r="D5" s="79">
        <v>2.48</v>
      </c>
    </row>
    <row r="6" spans="1:4" x14ac:dyDescent="0.25">
      <c r="A6" s="78"/>
      <c r="B6" s="78" t="s">
        <v>91</v>
      </c>
      <c r="C6" s="79">
        <v>4.2300000000000004</v>
      </c>
      <c r="D6" s="79">
        <v>4.4000000000000004</v>
      </c>
    </row>
    <row r="7" spans="1:4" x14ac:dyDescent="0.25">
      <c r="A7" s="78" t="s">
        <v>24</v>
      </c>
      <c r="B7" s="78" t="s">
        <v>81</v>
      </c>
      <c r="C7" s="79">
        <v>1.77</v>
      </c>
      <c r="D7" s="79">
        <v>1.59</v>
      </c>
    </row>
    <row r="8" spans="1:4" x14ac:dyDescent="0.25">
      <c r="A8" s="78"/>
      <c r="B8" s="78" t="s">
        <v>91</v>
      </c>
      <c r="C8" s="79">
        <v>5.55</v>
      </c>
      <c r="D8" s="79">
        <v>5.68</v>
      </c>
    </row>
    <row r="9" spans="1:4" x14ac:dyDescent="0.25">
      <c r="A9" s="78" t="s">
        <v>27</v>
      </c>
      <c r="B9" s="78" t="s">
        <v>81</v>
      </c>
      <c r="C9" s="79">
        <v>1.7</v>
      </c>
      <c r="D9" s="79">
        <v>1.6</v>
      </c>
    </row>
    <row r="10" spans="1:4" x14ac:dyDescent="0.25">
      <c r="A10" s="78"/>
      <c r="B10" s="78" t="s">
        <v>91</v>
      </c>
      <c r="C10" s="79">
        <v>7.1</v>
      </c>
      <c r="D10" s="79">
        <v>7.11</v>
      </c>
    </row>
    <row r="11" spans="1:4" x14ac:dyDescent="0.25">
      <c r="A11" s="78" t="s">
        <v>83</v>
      </c>
      <c r="B11" s="78" t="s">
        <v>81</v>
      </c>
      <c r="C11" s="79">
        <v>5</v>
      </c>
      <c r="D11" s="79">
        <v>4.2</v>
      </c>
    </row>
    <row r="12" spans="1:4" s="1" customFormat="1" x14ac:dyDescent="0.25">
      <c r="A12" s="78"/>
      <c r="B12" s="78" t="s">
        <v>84</v>
      </c>
      <c r="C12" s="79">
        <v>2.4500000000000002</v>
      </c>
      <c r="D12" s="79">
        <v>2.06</v>
      </c>
    </row>
    <row r="13" spans="1:4" x14ac:dyDescent="0.25">
      <c r="A13" s="78" t="s">
        <v>85</v>
      </c>
      <c r="B13" s="78" t="s">
        <v>86</v>
      </c>
      <c r="C13" s="79">
        <v>5</v>
      </c>
      <c r="D13" s="79">
        <v>4.07</v>
      </c>
    </row>
    <row r="14" spans="1:4" x14ac:dyDescent="0.25">
      <c r="A14" s="78"/>
      <c r="B14" s="78" t="s">
        <v>84</v>
      </c>
      <c r="C14" s="79">
        <v>2.4500000000000002</v>
      </c>
      <c r="D14" s="81">
        <v>2.76</v>
      </c>
    </row>
    <row r="15" spans="1:4" x14ac:dyDescent="0.25">
      <c r="A15" s="78" t="s">
        <v>59</v>
      </c>
      <c r="B15" s="78" t="s">
        <v>93</v>
      </c>
      <c r="C15" s="80">
        <v>-10</v>
      </c>
      <c r="D15" s="80">
        <v>-10</v>
      </c>
    </row>
    <row r="16" spans="1:4" x14ac:dyDescent="0.25">
      <c r="A16" s="78" t="s">
        <v>60</v>
      </c>
      <c r="B16" s="78" t="s">
        <v>79</v>
      </c>
      <c r="C16" s="79">
        <v>5</v>
      </c>
      <c r="D16" s="79">
        <v>4.5999999999999996</v>
      </c>
    </row>
    <row r="17" spans="1:4" x14ac:dyDescent="0.25">
      <c r="A17" s="78" t="s">
        <v>61</v>
      </c>
      <c r="B17" s="78" t="s">
        <v>94</v>
      </c>
      <c r="C17" s="79">
        <v>0.25</v>
      </c>
      <c r="D17" s="79">
        <v>0.25</v>
      </c>
    </row>
    <row r="18" spans="1:4" x14ac:dyDescent="0.25">
      <c r="A18" s="78"/>
      <c r="B18" s="78"/>
      <c r="C18" s="79"/>
      <c r="D18" s="79"/>
    </row>
    <row r="19" spans="1:4" x14ac:dyDescent="0.25">
      <c r="A19" s="78" t="s">
        <v>29</v>
      </c>
      <c r="B19" s="78" t="s">
        <v>30</v>
      </c>
      <c r="C19" s="80">
        <v>0</v>
      </c>
      <c r="D19" s="78">
        <v>0</v>
      </c>
    </row>
    <row r="20" spans="1:4" x14ac:dyDescent="0.25">
      <c r="A20" s="78" t="s">
        <v>31</v>
      </c>
      <c r="B20" s="78" t="s">
        <v>32</v>
      </c>
      <c r="C20" s="84">
        <v>2.5000000000000001E-3</v>
      </c>
      <c r="D20" s="78">
        <f>1/1000</f>
        <v>1E-3</v>
      </c>
    </row>
    <row r="21" spans="1:4" x14ac:dyDescent="0.25">
      <c r="A21" s="78" t="s">
        <v>35</v>
      </c>
      <c r="B21" s="78" t="s">
        <v>36</v>
      </c>
      <c r="C21" s="84">
        <v>2.5000000000000001E-3</v>
      </c>
      <c r="D21" s="78">
        <f>1/1000</f>
        <v>1E-3</v>
      </c>
    </row>
    <row r="22" spans="1:4" x14ac:dyDescent="0.25">
      <c r="A22" s="78" t="s">
        <v>39</v>
      </c>
      <c r="B22" s="78" t="s">
        <v>40</v>
      </c>
      <c r="C22" s="84">
        <v>1.8E-3</v>
      </c>
      <c r="D22" s="78">
        <f>12/1000</f>
        <v>1.2E-2</v>
      </c>
    </row>
    <row r="23" spans="1:4" x14ac:dyDescent="0.25">
      <c r="A23" s="78" t="s">
        <v>95</v>
      </c>
      <c r="B23" s="78" t="s">
        <v>96</v>
      </c>
      <c r="C23" s="80">
        <v>-10</v>
      </c>
      <c r="D23" s="78">
        <v>-15</v>
      </c>
    </row>
    <row r="24" spans="1:4" x14ac:dyDescent="0.25">
      <c r="A24" s="78" t="s">
        <v>97</v>
      </c>
      <c r="B24" s="78" t="s">
        <v>98</v>
      </c>
      <c r="C24" s="80">
        <v>-10</v>
      </c>
      <c r="D24" s="78">
        <v>-7</v>
      </c>
    </row>
    <row r="25" spans="1:4" x14ac:dyDescent="0.25">
      <c r="A25" s="78" t="s">
        <v>87</v>
      </c>
      <c r="B25" s="78" t="s">
        <v>100</v>
      </c>
      <c r="C25" s="80">
        <v>1628</v>
      </c>
      <c r="D25" s="80">
        <v>1463</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732AE-DC2B-4557-AE73-4267B9D75FFC}">
  <dimension ref="A1:E4"/>
  <sheetViews>
    <sheetView workbookViewId="0">
      <selection activeCell="E12" sqref="E12"/>
    </sheetView>
  </sheetViews>
  <sheetFormatPr defaultRowHeight="15" x14ac:dyDescent="0.25"/>
  <cols>
    <col min="1" max="1" width="10" bestFit="1" customWidth="1"/>
    <col min="2" max="2" width="10.5703125" bestFit="1" customWidth="1"/>
    <col min="5" max="5" width="10.42578125" customWidth="1"/>
  </cols>
  <sheetData>
    <row r="1" spans="1:5" x14ac:dyDescent="0.25">
      <c r="A1" s="110" t="s">
        <v>66</v>
      </c>
      <c r="B1" s="110" t="s">
        <v>111</v>
      </c>
      <c r="C1" s="110">
        <v>2021</v>
      </c>
      <c r="D1" s="110">
        <v>2022</v>
      </c>
      <c r="E1" s="110" t="s">
        <v>58</v>
      </c>
    </row>
    <row r="2" spans="1:5" x14ac:dyDescent="0.25">
      <c r="A2" s="111">
        <v>35</v>
      </c>
      <c r="B2" s="111">
        <v>0</v>
      </c>
      <c r="C2" s="111">
        <v>0</v>
      </c>
      <c r="D2" s="111">
        <v>5</v>
      </c>
      <c r="E2" s="111">
        <v>13</v>
      </c>
    </row>
    <row r="3" spans="1:5" x14ac:dyDescent="0.25">
      <c r="A3" s="111">
        <v>30</v>
      </c>
      <c r="B3" s="111">
        <v>15</v>
      </c>
      <c r="C3" s="111">
        <v>2</v>
      </c>
      <c r="D3" s="111">
        <v>18</v>
      </c>
      <c r="E3" s="111">
        <v>63</v>
      </c>
    </row>
    <row r="4" spans="1:5" x14ac:dyDescent="0.25">
      <c r="A4" s="111">
        <v>25</v>
      </c>
      <c r="B4" s="111">
        <v>70</v>
      </c>
      <c r="C4" s="111">
        <v>49</v>
      </c>
      <c r="D4" s="111">
        <v>73</v>
      </c>
      <c r="E4" s="111">
        <v>178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1 6 "   s t a n d a l o n e = " n o " ? > < D a t a M a s h u p   x m l n s = " h t t p : / / s c h e m a s . m i c r o s o f t . c o m / D a t a M a s h u p " > A A A A A P 0 F 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n y V 3 H 6 0 A A A D 3 A A A A E g A A A E N v b m Z p Z y 9 Q Y W N r Y W d l L n h t b H q / e 7 + N f U V u j k J Z a l F x Z n 6 e r Z K h n o G S Q n F J Y l 5 K Y k 5 + X q q t U l 6 + k r 0 d L 5 d N Q G J y d m J 6 q g J Q d V 6 x V U V x i q 1 S R k l J g Z W + f n l 5 u V 6 5 s V 5 + U b q + k Y G B o X 6 E r 0 9 w c k Z q b q I S X H E m Y c W 6 m X k g a 5 N T l e x s w i C u s T P S M z S w 0 L O 0 M N M z s N G H C d r 4 Z u Y h F B g B H Q y S R R K 0 c S 7 N K S k t S r X L y 9 H 1 8 7 H R h 3 F t 9 K F + s A M A A A D / / w M A U E s D B B Q A A g A I A A A A I Q C U D P Z P D A E A A A I D A A A T A A A A R m 9 y b X V s Y X M v U 2 V j d G l v b j E u b e y Q T W v D M A y G 7 4 H + B + N e E j C B p N 1 l I 6 d k O w 5 G s t O y g 5 e o q Z k j D 1 v Z + k H / + z z c U g b t c b f 5 I u u R k F 6 9 D j p S B l k d Y n Y X R W 4 t L f T M g p s 0 s Y J p o F n E / K v N Z D v w p H S f a W W 6 a Q S k + E F p S E u D 5 B M X 8 / K 2 f X Z g X b s C i x J 7 2 A 1 m h N 1 7 W 5 k v 1 E b 2 r g 2 T j y G l D f F E v F S g 1 a g I b M E F F 6 w 0 e h r R F U v B 7 r E z v c K h y P K b X L C n y R D U t N V Q n L / p o 0 F 4 T U Q Q O u f l W u L g j 2 i 2 H 8 C 9 4 k a + + a b G S n Q r Y 8 c w / a f o 4 n C V 2 O 9 5 o J n f T r 7 C C D Z 0 E O z E 8 y t 8 c Y U v f / F D M o s U X p R 3 t n z O j 6 b H i 4 T / n f M s z p N / 9 0 / u f w M A A P / / A w B Q S w E C L Q A U A A Y A C A A A A C E A K t 2 q Q N I A A A A 3 A Q A A E w A A A A A A A A A A A A A A A A A A A A A A W 0 N v b n R l b n R f V H l w Z X N d L n h t b F B L A Q I t A B Q A A g A I A A A A I Q C f J X c f r Q A A A P c A A A A S A A A A A A A A A A A A A A A A A A s D A A B D b 2 5 m a W c v U G F j a 2 F n Z S 5 4 b W x Q S w E C L Q A U A A I A C A A A A C E A l A z 2 T w w B A A A C A w A A E w A A A A A A A A A A A A A A A A D o A w A A R m 9 y b X V s Y X M v U 2 V j d G l v b j E u b V B L B Q Y A A A A A A w A D A M I A A A A l B Q A A A A A R A Q A A 7 7 u / P D 9 4 b W w g d m V y c 2 l v b j 0 i M S 4 w I i B z d G F u Z G F s b 2 5 l P S J u b y I / P g 0 K 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3 B A A A A A A A A C 6 E A A A 7 7 u / P D 9 4 b W w g d m V y c 2 l v b j 0 i M S 4 w I i B z d G F u Z G F s b 2 5 l P S J u b y I / P g 0 K P E x v Y 2 F s U G F j a 2 F n Z U 1 l d G F k Y X R h R m l s Z S B 4 b W x u c z p 4 c 2 Q 9 I m h 0 d H A 6 L y 9 3 d 3 c u d z M u b 3 J n L z I w M D E v W E 1 M U 2 N o Z W 1 h I i B 4 b W x u c z p 4 c 2 k 9 I m h 0 d H A 6 L y 9 3 d 3 c u d z M u b 3 J n L z I w M D E v W E 1 M U 2 N o Z W 1 h L W l u c 3 R h b m N l I j 4 8 S X R l b X M + P E l 0 Z W 0 + P E l 0 Z W 1 M b 2 N h d G l v b j 4 8 S X R l b V R 5 c G U + R m 9 y b X V s Y T w v S X R l b V R 5 c G U + P E l 0 Z W 1 Q Y X R o P l N l Y 3 R p b 2 4 x L 3 J l c 3 V s d D 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F c n J v c k N v d W 5 0 I i B W Y W x 1 Z T 0 i b D A i L z 4 8 R W 5 0 c n k g V H l w Z T 0 i R m l s b E x h c 3 R V c G R h d G V k I i B W Y W x 1 Z T 0 i Z D I w M j M t M D I t M T d U M T A 6 M j c 6 M D I u O T Q x N z M 3 M l o i L z 4 8 R W 5 0 c n k g V H l w Z T 0 i R m l s b E N v b H V t b l R 5 c G V z I i B W Y W x 1 Z T 0 i c 0 J n W U d C Z z 0 9 I i 8 + P E V u d H J 5 I F R 5 c G U 9 I k Z p b G x D b 2 x 1 b W 5 O Y W 1 l c y I g V m F s d W U 9 I n N b J n F 1 b 3 Q 7 Q 2 9 s d W 1 u M S Z x d W 9 0 O y w m c X V v d D t D b 2 x 1 b W 4 y J n F 1 b 3 Q 7 L C Z x d W 9 0 O 0 N v b H V t b j M m c X V v d D s s J n F 1 b 3 Q 7 Q 2 9 s d W 1 u N C Z x d W 9 0 O 1 0 i L z 4 8 R W 5 0 c n k g V H l w Z T 0 i R m l s b G V k Q 2 9 t c G x l d G V S Z X N 1 b H R U b 1 d v c m t z a G V l d C I g V m F s d W U 9 I m w x I i 8 + P E V u d H J 5 I F R 5 c G U 9 I k Z p b G x T d G F 0 d X M i I F Z h b H V l P S J z Q 2 9 t c G x l d G U i L z 4 8 R W 5 0 c n k g V H l w Z T 0 i R m l s b F R v R G F 0 Y U 1 v Z G V s R W 5 h Y m x l Z C I g V m F s d W U 9 I m w w I i 8 + P E V u d H J 5 I F R 5 c G U 9 I k l z U H J p d m F 0 Z S I g V m F s d W U 9 I m w w I i 8 + P E V u d H J 5 I F R 5 c G U 9 I l J l b G F 0 a W 9 u c 2 h p c E l u Z m 9 D b 2 5 0 Y W l u Z X I i I F Z h b H V l P S J z e y Z x d W 9 0 O 2 N v b H V t b k N v d W 5 0 J n F 1 b 3 Q 7 O j Q s J n F 1 b 3 Q 7 a 2 V 5 Q 2 9 s d W 1 u T m F t Z X M m c X V v d D s 6 W 1 0 s J n F 1 b 3 Q 7 c X V l c n l S Z W x h d G l v b n N o a X B z J n F 1 b 3 Q 7 O l t d L C Z x d W 9 0 O 2 N v b H V t b k l k Z W 5 0 a X R p Z X M m c X V v d D s 6 W y Z x d W 9 0 O 1 N l Y 3 R p b 2 4 x L 3 J l c 3 V s d C 9 B d X R v U m V t b 3 Z l Z E N v b H V t b n M x L n t D b 2 x 1 b W 4 x L D B 9 J n F 1 b 3 Q 7 L C Z x d W 9 0 O 1 N l Y 3 R p b 2 4 x L 3 J l c 3 V s d C 9 B d X R v U m V t b 3 Z l Z E N v b H V t b n M x L n t D b 2 x 1 b W 4 y L D F 9 J n F 1 b 3 Q 7 L C Z x d W 9 0 O 1 N l Y 3 R p b 2 4 x L 3 J l c 3 V s d C 9 B d X R v U m V t b 3 Z l Z E N v b H V t b n M x L n t D b 2 x 1 b W 4 z L D J 9 J n F 1 b 3 Q 7 L C Z x d W 9 0 O 1 N l Y 3 R p b 2 4 x L 3 J l c 3 V s d C 9 B d X R v U m V t b 3 Z l Z E N v b H V t b n M x L n t D b 2 x 1 b W 4 0 L D N 9 J n F 1 b 3 Q 7 X S w m c X V v d D t D b 2 x 1 b W 5 D b 3 V u d C Z x d W 9 0 O z o 0 L C Z x d W 9 0 O 0 t l e U N v b H V t b k 5 h b W V z J n F 1 b 3 Q 7 O l t d L C Z x d W 9 0 O 0 N v b H V t b k l k Z W 5 0 a X R p Z X M m c X V v d D s 6 W y Z x d W 9 0 O 1 N l Y 3 R p b 2 4 x L 3 J l c 3 V s d C 9 B d X R v U m V t b 3 Z l Z E N v b H V t b n M x L n t D b 2 x 1 b W 4 x L D B 9 J n F 1 b 3 Q 7 L C Z x d W 9 0 O 1 N l Y 3 R p b 2 4 x L 3 J l c 3 V s d C 9 B d X R v U m V t b 3 Z l Z E N v b H V t b n M x L n t D b 2 x 1 b W 4 y L D F 9 J n F 1 b 3 Q 7 L C Z x d W 9 0 O 1 N l Y 3 R p b 2 4 x L 3 J l c 3 V s d C 9 B d X R v U m V t b 3 Z l Z E N v b H V t b n M x L n t D b 2 x 1 b W 4 z L D J 9 J n F 1 b 3 Q 7 L C Z x d W 9 0 O 1 N l Y 3 R p b 2 4 x L 3 J l c 3 V s d C 9 B d X R v U m V t b 3 Z l Z E N v b H V t b n M x L n t D b 2 x 1 b W 4 0 L D N 9 J n F 1 b 3 Q 7 X S w m c X V v d D t S Z W x h d G l v b n N o a X B J b m Z v J n F 1 b 3 Q 7 O l t d f S I v P j x F b n R y e S B U e X B l P S J S Z X N 1 b H R U e X B l I i B W Y W x 1 Z T 0 i c 1 R h Y m x l I i 8 + P E V u d H J 5 I F R 5 c G U 9 I k Z p b G x P Y m p l Y 3 R U e X B l I i B W Y W x 1 Z T 0 i c 0 N v b m 5 l Y 3 R p b 2 5 P b m x 5 I i 8 + P E V u d H J 5 I F R 5 c G U 9 I k 5 h b W V V c G R h d G V k Q W Z 0 Z X J G a W x s I i B W Y W x 1 Z T 0 i b D A i L z 4 8 L 1 N 0 Y W J s Z U V u d H J p Z X M + P C 9 J d G V t P j x J d G V t P j x J d G V t T G 9 j Y X R p b 2 4 + P E l 0 Z W 1 U e X B l P k Z v c m 1 1 b G E 8 L 0 l 0 Z W 1 U e X B l P j x J d G V t U G F 0 a D 5 T Z W N 0 a W 9 u M S 9 y Z X N 1 b H Q l M j A o M y k 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R X J y b 3 J D b 3 V u d C I g V m F s d W U 9 I m w w I i 8 + P E V u d H J 5 I F R 5 c G U 9 I k Z p b G x M Y X N 0 V X B k Y X R l Z C I g V m F s d W U 9 I m Q y M D I z L T A y L T E 3 V D E w O j M 0 O j I 3 L j Y 3 M T Q w O T B a I i 8 + P E V u d H J 5 I F R 5 c G U 9 I k Z p b G x D b 2 x 1 b W 5 U e X B l c y I g V m F s d W U 9 I n N C Z 1 l H Q m c 9 P S I v P j x F b n R y e S B U e X B l P S J G a W x s Q 2 9 s d W 1 u T m F t Z X M i I F Z h b H V l P S J z W y Z x d W 9 0 O 0 N v b H V t b j E m c X V v d D s s J n F 1 b 3 Q 7 Q 2 9 s d W 1 u M i Z x d W 9 0 O y w m c X V v d D t D b 2 x 1 b W 4 z J n F 1 b 3 Q 7 L C Z x d W 9 0 O 0 N v b H V t b j Q 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0 L C Z x d W 9 0 O 2 t l e U N v b H V t b k 5 h b W V z J n F 1 b 3 Q 7 O l t d L C Z x d W 9 0 O 3 F 1 Z X J 5 U m V s Y X R p b 2 5 z a G l w c y Z x d W 9 0 O z p b X S w m c X V v d D t j b 2 x 1 b W 5 J Z G V u d G l 0 a W V z J n F 1 b 3 Q 7 O l s m c X V v d D t T Z W N 0 a W 9 u M S 9 y Z X N 1 b H Q g K D M p L 0 F 1 d G 9 S Z W 1 v d m V k Q 2 9 s d W 1 u c z E u e 0 N v b H V t b j E s M H 0 m c X V v d D s s J n F 1 b 3 Q 7 U 2 V j d G l v b j E v c m V z d W x 0 I C g z K S 9 B d X R v U m V t b 3 Z l Z E N v b H V t b n M x L n t D b 2 x 1 b W 4 y L D F 9 J n F 1 b 3 Q 7 L C Z x d W 9 0 O 1 N l Y 3 R p b 2 4 x L 3 J l c 3 V s d C A o M y k v Q X V 0 b 1 J l b W 9 2 Z W R D b 2 x 1 b W 5 z M S 5 7 Q 2 9 s d W 1 u M y w y f S Z x d W 9 0 O y w m c X V v d D t T Z W N 0 a W 9 u M S 9 y Z X N 1 b H Q g K D M p L 0 F 1 d G 9 S Z W 1 v d m V k Q 2 9 s d W 1 u c z E u e 0 N v b H V t b j Q s M 3 0 m c X V v d D t d L C Z x d W 9 0 O 0 N v b H V t b k N v d W 5 0 J n F 1 b 3 Q 7 O j Q s J n F 1 b 3 Q 7 S 2 V 5 Q 2 9 s d W 1 u T m F t Z X M m c X V v d D s 6 W 1 0 s J n F 1 b 3 Q 7 Q 2 9 s d W 1 u S W R l b n R p d G l l c y Z x d W 9 0 O z p b J n F 1 b 3 Q 7 U 2 V j d G l v b j E v c m V z d W x 0 I C g z K S 9 B d X R v U m V t b 3 Z l Z E N v b H V t b n M x L n t D b 2 x 1 b W 4 x L D B 9 J n F 1 b 3 Q 7 L C Z x d W 9 0 O 1 N l Y 3 R p b 2 4 x L 3 J l c 3 V s d C A o M y k v Q X V 0 b 1 J l b W 9 2 Z W R D b 2 x 1 b W 5 z M S 5 7 Q 2 9 s d W 1 u M i w x f S Z x d W 9 0 O y w m c X V v d D t T Z W N 0 a W 9 u M S 9 y Z X N 1 b H Q g K D M p L 0 F 1 d G 9 S Z W 1 v d m V k Q 2 9 s d W 1 u c z E u e 0 N v b H V t b j M s M n 0 m c X V v d D s s J n F 1 b 3 Q 7 U 2 V j d G l v b j E v c m V z d W x 0 I C g z K S 9 B d X R v U m V t b 3 Z l Z E N v b H V t b n M x L n t D b 2 x 1 b W 4 0 L D N 9 J n F 1 b 3 Q 7 X S w m c X V v d D t S Z W x h d G l v b n N o a X B J b m Z v J n F 1 b 3 Q 7 O l t d f S I v P j x F b n R y e S B U e X B l P S J S Z X N 1 b H R U e X B l I i B W Y W x 1 Z T 0 i c 1 R h Y m x l I i 8 + P E V u d H J 5 I F R 5 c G U 9 I k Z p b G x P Y m p l Y 3 R U e X B l I i B W Y W x 1 Z T 0 i c 0 N v b m 5 l Y 3 R p b 2 5 P b m x 5 I i 8 + P E V u d H J 5 I F R 5 c G U 9 I k 5 h b W V V c G R h d G V k Q W Z 0 Z X J G a W x s I i B W Y W x 1 Z T 0 i b D A i L z 4 8 L 1 N 0 Y W J s Z U V u d H J p Z X M + P C 9 J d G V t P j x J d G V t P j x J d G V t T G 9 j Y X R p b 2 4 + P E l 0 Z W 1 U e X B l P k Z v c m 1 1 b G E 8 L 0 l 0 Z W 1 U e X B l P j x J d G V t U G F 0 a D 5 T Z W N 0 a W 9 u M S 9 y Z X N 1 b H Q v U 2 9 1 c m N l P C 9 J d G V t U G F 0 a D 4 8 L 0 l 0 Z W 1 M b 2 N h d G l v b j 4 8 U 3 R h Y m x l R W 5 0 c m l l c y 8 + P C 9 J d G V t P j x J d G V t P j x J d G V t T G 9 j Y X R p b 2 4 + P E l 0 Z W 1 U e X B l P k Z v c m 1 1 b G E 8 L 0 l 0 Z W 1 U e X B l P j x J d G V t U G F 0 a D 5 T Z W N 0 a W 9 u M S 9 y Z X N 1 b H Q v Q 2 h h b m d l Z C U y M F R 5 c G U 8 L 0 l 0 Z W 1 Q Y X R o P j w v S X R l b U x v Y 2 F 0 a W 9 u P j x T d G F i b G V F b n R y a W V z L z 4 8 L 0 l 0 Z W 0 + P E l 0 Z W 0 + P E l 0 Z W 1 M b 2 N h d G l v b j 4 8 S X R l b V R 5 c G U + R m 9 y b X V s Y T w v S X R l b V R 5 c G U + P E l 0 Z W 1 Q Y X R o P l N l Y 3 R p b 2 4 x L 3 J l c 3 V s d C U y M C g z K S 9 T b 3 V y Y 2 U 8 L 0 l 0 Z W 1 Q Y X R o P j w v S X R l b U x v Y 2 F 0 a W 9 u P j x T d G F i b G V F b n R y a W V z L z 4 8 L 0 l 0 Z W 0 + P E l 0 Z W 0 + P E l 0 Z W 1 M b 2 N h d G l v b j 4 8 S X R l b V R 5 c G U + R m 9 y b X V s Y T w v S X R l b V R 5 c G U + P E l 0 Z W 1 Q Y X R o P l N l Y 3 R p b 2 4 x L 3 J l c 3 V s d C U y M C g z K S 9 D a G F u Z 2 V k J T I w V H l w Z T w v S X R l b V B h d G g + P C 9 J d G V t T G 9 j Y X R p b 2 4 + P F N 0 Y W J s Z U V u d H J p Z X M v P j w v S X R l b T 4 8 S X R l b T 4 8 S X R l b U x v Y 2 F 0 a W 9 u P j x J d G V t V H l w Z T 5 B b G x G b 3 J t d W x h c z w v S X R l b V R 5 c G U + P E l 0 Z W 1 Q Y X R o P j w v S X R l b V B h d G g + P C 9 J d G V t T G 9 j Y X R p b 2 4 + P F N 0 Y W J s Z U V u d H J p Z X M v P j w v S X R l b T 4 8 L 0 l 0 Z W 1 z P j w v T G 9 j Y W x Q Y W N r Y W d l T W V 0 Y W R h d G F G a W x l P h Y A A A B Q S w U G A A A A A A A A A A A A A A A A A A A A A A A A 2 g A A A A E A A A D Q j J 3 f A R X R E Y x 6 A M B P w p f r A Q A A A L Y N 9 x 0 Y X W l G t n K 5 7 z X 1 4 / g A A A A A A g A A A A A A A 2 Y A A M A A A A A Q A A A A C K F K x Z 1 y y 7 g 1 6 X T w l k S t V Q A A A A A E g A A A o A A A A B A A A A D Q P l u w 6 O 5 F C 4 5 j r C R m M o l h U A A A A L O C D l Q d 8 5 e J J B B F N f A y R w l g n c + E 7 t D g n Z / U / w I Q w c p X j d K c 1 i P E E U s Q 2 S S Z B K l a 9 d H + p x S W j o j I q H W G E j W k X D S c z 0 + x r s z o C 0 L 8 J c q T b m 9 G F A A A A B d D Y L 3 X H O f P x h g K v v Z r N Z P R v + i B < / D a t a M a s h u p > 
</file>

<file path=customXml/item3.xml><?xml version="1.0" encoding="utf-8"?>
<p:properties xmlns:p="http://schemas.microsoft.com/office/2006/metadata/properties" xmlns:xsi="http://www.w3.org/2001/XMLSchema-instance" xmlns:pc="http://schemas.microsoft.com/office/infopath/2007/PartnerControls">
  <documentManagement>
    <lca20d149a844688b6abf34073d5c21d xmlns="8e6f18f2-99f7-427e-8965-697003e43bf2">
      <Terms xmlns="http://schemas.microsoft.com/office/infopath/2007/PartnerControls"/>
    </lca20d149a844688b6abf34073d5c21d>
    <bac4ab11065f4f6c809c820c57e320e5 xmlns="8e6f18f2-99f7-427e-8965-697003e43bf2">
      <Terms xmlns="http://schemas.microsoft.com/office/infopath/2007/PartnerControls"/>
    </bac4ab11065f4f6c809c820c57e320e5>
    <cf581d8792c646118aad2c2c4ecdfa8c xmlns="8e6f18f2-99f7-427e-8965-697003e43bf2">
      <Terms xmlns="http://schemas.microsoft.com/office/infopath/2007/PartnerControls"/>
    </cf581d8792c646118aad2c2c4ecdfa8c>
    <_dlc_DocId xmlns="8e6f18f2-99f7-427e-8965-697003e43bf2">NM5W7NAD2VT3-984463038-258</_dlc_DocId>
    <TaxCatchAll xmlns="8e6f18f2-99f7-427e-8965-697003e43bf2">
      <Value>5</Value>
      <Value>1</Value>
    </TaxCatchAll>
    <n2a7a23bcc2241cb9261f9a914c7c1bb xmlns="8e6f18f2-99f7-427e-8965-697003e43bf2">
      <Terms xmlns="http://schemas.microsoft.com/office/infopath/2007/PartnerControls">
        <TermInfo xmlns="http://schemas.microsoft.com/office/infopath/2007/PartnerControls">
          <TermName xmlns="http://schemas.microsoft.com/office/infopath/2007/PartnerControls">TNO Internal</TermName>
          <TermId xmlns="http://schemas.microsoft.com/office/infopath/2007/PartnerControls">1a23c89f-ef54-4907-86fd-8242403ff722</TermId>
        </TermInfo>
      </Terms>
    </n2a7a23bcc2241cb9261f9a914c7c1bb>
    <TNOC_ClusterName xmlns="2f6a910d-138e-42c1-8e8a-320c1b7cf3f7">KVE 22 Ad hoc budget</TNOC_ClusterName>
    <_dlc_DocIdUrl xmlns="8e6f18f2-99f7-427e-8965-697003e43bf2">
      <Url>https://365tno.sharepoint.com/teams/P060.52019/_layouts/15/DocIdRedir.aspx?ID=NM5W7NAD2VT3-984463038-258</Url>
      <Description>NM5W7NAD2VT3-984463038-258</Description>
    </_dlc_DocIdUrl>
    <TNOC_ClusterId xmlns="2f6a910d-138e-42c1-8e8a-320c1b7cf3f7">060.52019</TNOC_ClusterId>
    <h15fbb78f4cb41d290e72f301ea2865f xmlns="8e6f18f2-99f7-427e-8965-697003e43bf2">
      <Terms xmlns="http://schemas.microsoft.com/office/infopath/2007/PartnerControls">
        <TermInfo xmlns="http://schemas.microsoft.com/office/infopath/2007/PartnerControls">
          <TermName xmlns="http://schemas.microsoft.com/office/infopath/2007/PartnerControls">Project</TermName>
          <TermId xmlns="http://schemas.microsoft.com/office/infopath/2007/PartnerControls">fa11c4c9-105f-402c-bb40-9a56b4989397</TermId>
        </TermInfo>
      </Terms>
    </h15fbb78f4cb41d290e72f301ea2865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Team Document" ma:contentTypeID="0x010100A35317DCC28344A7B82488658A034A5C010026D299FDCA36D64E8D894E003DBC7085" ma:contentTypeVersion="6" ma:contentTypeDescription=" " ma:contentTypeScope="" ma:versionID="52e239c05554655322889d0b62d5db21">
  <xsd:schema xmlns:xsd="http://www.w3.org/2001/XMLSchema" xmlns:xs="http://www.w3.org/2001/XMLSchema" xmlns:p="http://schemas.microsoft.com/office/2006/metadata/properties" xmlns:ns2="8e6f18f2-99f7-427e-8965-697003e43bf2" xmlns:ns3="2f6a910d-138e-42c1-8e8a-320c1b7cf3f7" xmlns:ns5="b2708a3d-e226-42c1-9df4-3387683b56c3" targetNamespace="http://schemas.microsoft.com/office/2006/metadata/properties" ma:root="true" ma:fieldsID="dfd659d549868815d4708ffc51ea665d" ns2:_="" ns3:_="" ns5:_="">
    <xsd:import namespace="8e6f18f2-99f7-427e-8965-697003e43bf2"/>
    <xsd:import namespace="2f6a910d-138e-42c1-8e8a-320c1b7cf3f7"/>
    <xsd:import namespace="b2708a3d-e226-42c1-9df4-3387683b56c3"/>
    <xsd:element name="properties">
      <xsd:complexType>
        <xsd:sequence>
          <xsd:element name="documentManagement">
            <xsd:complexType>
              <xsd:all>
                <xsd:element ref="ns2:_dlc_DocId" minOccurs="0"/>
                <xsd:element ref="ns2:_dlc_DocIdUrl" minOccurs="0"/>
                <xsd:element ref="ns2:_dlc_DocIdPersistId" minOccurs="0"/>
                <xsd:element ref="ns3:TNOC_ClusterName" minOccurs="0"/>
                <xsd:element ref="ns3:TNOC_ClusterId" minOccurs="0"/>
                <xsd:element ref="ns2:h15fbb78f4cb41d290e72f301ea2865f" minOccurs="0"/>
                <xsd:element ref="ns2:TaxCatchAll" minOccurs="0"/>
                <xsd:element ref="ns2:TaxCatchAllLabel" minOccurs="0"/>
                <xsd:element ref="ns2:n2a7a23bcc2241cb9261f9a914c7c1bb" minOccurs="0"/>
                <xsd:element ref="ns2:lca20d149a844688b6abf34073d5c21d" minOccurs="0"/>
                <xsd:element ref="ns2:cf581d8792c646118aad2c2c4ecdfa8c" minOccurs="0"/>
                <xsd:element ref="ns2:bac4ab11065f4f6c809c820c57e320e5" minOccurs="0"/>
                <xsd:element ref="ns5:MediaServiceMetadata" minOccurs="0"/>
                <xsd:element ref="ns5:MediaServiceFastMetadata" minOccurs="0"/>
                <xsd:element ref="ns5:MediaServiceAutoKeyPoints" minOccurs="0"/>
                <xsd:element ref="ns5:MediaServiceKeyPoints" minOccurs="0"/>
                <xsd:element ref="ns5: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6f18f2-99f7-427e-8965-697003e43bf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h15fbb78f4cb41d290e72f301ea2865f" ma:index="13" nillable="true" ma:taxonomy="true" ma:internalName="h15fbb78f4cb41d290e72f301ea2865f" ma:taxonomyFieldName="TNOC_ClusterType" ma:displayName="Cluster type" ma:default="1;#Project|fa11c4c9-105f-402c-bb40-9a56b4989397" ma:fieldId="{115fbb78-f4cb-41d2-90e7-2f301ea2865f}" ma:sspId="7378aa68-586f-4892-bb77-0985b40f41a6" ma:termSetId="e7feef8e-5ede-44cd-b7d5-7ed7dacef0b4"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304f5043-7194-47ff-8c40-c13345d4bdce}" ma:internalName="TaxCatchAll" ma:showField="CatchAllData" ma:web="8e6f18f2-99f7-427e-8965-697003e43bf2">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304f5043-7194-47ff-8c40-c13345d4bdce}" ma:internalName="TaxCatchAllLabel" ma:readOnly="true" ma:showField="CatchAllDataLabel" ma:web="8e6f18f2-99f7-427e-8965-697003e43bf2">
      <xsd:complexType>
        <xsd:complexContent>
          <xsd:extension base="dms:MultiChoiceLookup">
            <xsd:sequence>
              <xsd:element name="Value" type="dms:Lookup" maxOccurs="unbounded" minOccurs="0" nillable="true"/>
            </xsd:sequence>
          </xsd:extension>
        </xsd:complexContent>
      </xsd:complexType>
    </xsd:element>
    <xsd:element name="n2a7a23bcc2241cb9261f9a914c7c1bb" ma:index="17" nillable="true" ma:taxonomy="true" ma:internalName="n2a7a23bcc2241cb9261f9a914c7c1bb" ma:taxonomyFieldName="TNOC_DocumentClassification" ma:displayName="Document classification" ma:default="5;#TNO Internal|1a23c89f-ef54-4907-86fd-8242403ff722" ma:fieldId="{72a7a23b-cc22-41cb-9261-f9a914c7c1bb}" ma:sspId="7378aa68-586f-4892-bb77-0985b40f41a6" ma:termSetId="ff8f31fd-7572-41dc-9fe4-bd4c6d280f39" ma:anchorId="00000000-0000-0000-0000-000000000000" ma:open="false" ma:isKeyword="false">
      <xsd:complexType>
        <xsd:sequence>
          <xsd:element ref="pc:Terms" minOccurs="0" maxOccurs="1"/>
        </xsd:sequence>
      </xsd:complexType>
    </xsd:element>
    <xsd:element name="lca20d149a844688b6abf34073d5c21d" ma:index="19" nillable="true" ma:taxonomy="true" ma:internalName="lca20d149a844688b6abf34073d5c21d" ma:taxonomyFieldName="TNOC_DocumentType" ma:displayName="Document type" ma:fieldId="{5ca20d14-9a84-4688-b6ab-f34073d5c21d}" ma:sspId="7378aa68-586f-4892-bb77-0985b40f41a6" ma:termSetId="e8a13a9e-c4f3-4184-b8d9-8210abad4948" ma:anchorId="00000000-0000-0000-0000-000000000000" ma:open="false" ma:isKeyword="false">
      <xsd:complexType>
        <xsd:sequence>
          <xsd:element ref="pc:Terms" minOccurs="0" maxOccurs="1"/>
        </xsd:sequence>
      </xsd:complexType>
    </xsd:element>
    <xsd:element name="cf581d8792c646118aad2c2c4ecdfa8c" ma:index="22" nillable="true" ma:taxonomy="true" ma:internalName="cf581d8792c646118aad2c2c4ecdfa8c" ma:taxonomyFieldName="TNOC_DocumentSetType" ma:displayName="Document set type" ma:readOnly="false" ma:fieldId="{cf581d87-92c6-4611-8aad-2c2c4ecdfa8c}" ma:sspId="7378aa68-586f-4892-bb77-0985b40f41a6" ma:termSetId="a8d4306b-62bf-468f-9587-ff078c864327" ma:anchorId="00000000-0000-0000-0000-000000000000" ma:open="false" ma:isKeyword="false">
      <xsd:complexType>
        <xsd:sequence>
          <xsd:element ref="pc:Terms" minOccurs="0" maxOccurs="1"/>
        </xsd:sequence>
      </xsd:complexType>
    </xsd:element>
    <xsd:element name="bac4ab11065f4f6c809c820c57e320e5" ma:index="24" nillable="true" ma:taxonomy="true" ma:internalName="bac4ab11065f4f6c809c820c57e320e5" ma:taxonomyFieldName="TNOC_DocumentCategory" ma:displayName="Document category" ma:fieldId="{bac4ab11-065f-4f6c-809c-820c57e320e5}" ma:sspId="7378aa68-586f-4892-bb77-0985b40f41a6" ma:termSetId="94d42b6a-4155-4fa6-95e9-087bc306ceb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f6a910d-138e-42c1-8e8a-320c1b7cf3f7" elementFormDefault="qualified">
    <xsd:import namespace="http://schemas.microsoft.com/office/2006/documentManagement/types"/>
    <xsd:import namespace="http://schemas.microsoft.com/office/infopath/2007/PartnerControls"/>
    <xsd:element name="TNOC_ClusterName" ma:index="11" nillable="true" ma:displayName="Cluster name" ma:default="KVE 22 Ad hoc budget" ma:internalName="TNOC_ClusterName">
      <xsd:simpleType>
        <xsd:restriction base="dms:Text">
          <xsd:maxLength value="255"/>
        </xsd:restriction>
      </xsd:simpleType>
    </xsd:element>
    <xsd:element name="TNOC_ClusterId" ma:index="12" nillable="true" ma:displayName="Cluster ID" ma:default="060.52019" ma:internalName="TNOC_Clust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2708a3d-e226-42c1-9df4-3387683b56c3" elementFormDefault="qualified">
    <xsd:import namespace="http://schemas.microsoft.com/office/2006/documentManagement/types"/>
    <xsd:import namespace="http://schemas.microsoft.com/office/infopath/2007/PartnerControls"/>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element name="MediaServiceAutoKeyPoints" ma:index="28" nillable="true" ma:displayName="MediaServiceAutoKeyPoints" ma:hidden="true" ma:internalName="MediaServiceAutoKeyPoints" ma:readOnly="true">
      <xsd:simpleType>
        <xsd:restriction base="dms:Note"/>
      </xsd:simpleType>
    </xsd:element>
    <xsd:element name="MediaServiceKeyPoints" ma:index="29" nillable="true" ma:displayName="KeyPoints" ma:internalName="MediaServiceKeyPoints" ma:readOnly="true">
      <xsd:simpleType>
        <xsd:restriction base="dms:Note">
          <xsd:maxLength value="255"/>
        </xsd:restriction>
      </xsd:simpleType>
    </xsd:element>
    <xsd:element name="MediaServiceObjectDetectorVersions" ma:index="3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04C5A4-EEFC-4C36-B3C3-A46090484E2B}">
  <ds:schemaRefs>
    <ds:schemaRef ds:uri="http://schemas.microsoft.com/sharepoint/events"/>
  </ds:schemaRefs>
</ds:datastoreItem>
</file>

<file path=customXml/itemProps2.xml><?xml version="1.0" encoding="utf-8"?>
<ds:datastoreItem xmlns:ds="http://schemas.openxmlformats.org/officeDocument/2006/customXml" ds:itemID="{E1EB41C1-65FB-4E58-B8F3-70EBE2FDEAA6}">
  <ds:schemaRefs>
    <ds:schemaRef ds:uri="http://schemas.microsoft.com/DataMashup"/>
  </ds:schemaRefs>
</ds:datastoreItem>
</file>

<file path=customXml/itemProps3.xml><?xml version="1.0" encoding="utf-8"?>
<ds:datastoreItem xmlns:ds="http://schemas.openxmlformats.org/officeDocument/2006/customXml" ds:itemID="{0E78F7FB-F996-4DB5-8688-443CD5BBFA9F}">
  <ds:schemaRefs>
    <ds:schemaRef ds:uri="http://schemas.microsoft.com/office/2006/metadata/properties"/>
    <ds:schemaRef ds:uri="http://schemas.microsoft.com/office/infopath/2007/PartnerControls"/>
    <ds:schemaRef ds:uri="8e6f18f2-99f7-427e-8965-697003e43bf2"/>
    <ds:schemaRef ds:uri="2f6a910d-138e-42c1-8e8a-320c1b7cf3f7"/>
  </ds:schemaRefs>
</ds:datastoreItem>
</file>

<file path=customXml/itemProps4.xml><?xml version="1.0" encoding="utf-8"?>
<ds:datastoreItem xmlns:ds="http://schemas.openxmlformats.org/officeDocument/2006/customXml" ds:itemID="{85ADEB92-D710-4598-9DB6-14EBFFC3B1C5}">
  <ds:schemaRefs>
    <ds:schemaRef ds:uri="http://schemas.microsoft.com/sharepoint/v3/contenttype/forms"/>
  </ds:schemaRefs>
</ds:datastoreItem>
</file>

<file path=customXml/itemProps5.xml><?xml version="1.0" encoding="utf-8"?>
<ds:datastoreItem xmlns:ds="http://schemas.openxmlformats.org/officeDocument/2006/customXml" ds:itemID="{B7391A1F-AF71-4394-98A4-6F30E616CF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6f18f2-99f7-427e-8965-697003e43bf2"/>
    <ds:schemaRef ds:uri="2f6a910d-138e-42c1-8e8a-320c1b7cf3f7"/>
    <ds:schemaRef ds:uri="b2708a3d-e226-42c1-9df4-3387683b56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Toelichting</vt:lpstr>
      <vt:lpstr>Koeling</vt:lpstr>
      <vt:lpstr>Verwarming</vt:lpstr>
      <vt:lpstr>Specificaties airco's koeling</vt:lpstr>
      <vt:lpstr>Specificaties airco's verwarmin</vt:lpstr>
      <vt:lpstr>Klimaat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 J.J. Koot MSc</dc:creator>
  <cp:keywords/>
  <dc:description/>
  <cp:lastModifiedBy>Rovers, V. (Vera)</cp:lastModifiedBy>
  <cp:revision/>
  <dcterms:created xsi:type="dcterms:W3CDTF">2022-12-23T08:51:33Z</dcterms:created>
  <dcterms:modified xsi:type="dcterms:W3CDTF">2023-11-03T10:01:37Z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0x010100A35317DCC28344A7B82488658A034A5C010026D299FDCA36D64E8D894E003DBC7085</vt:lpwstr>
  </property>
  <property fmtid="{D5CDD505-2E9C-101B-9397-08002B2CF9AE}" pid="3" name="TNOC_DocumentType">
    <vt:lpwstr/>
  </property>
  <property fmtid="{D5CDD505-2E9C-101B-9397-08002B2CF9AE}" pid="4" name="TNOC_DocumentCategory">
    <vt:lpwstr/>
  </property>
  <property fmtid="{D5CDD505-2E9C-101B-9397-08002B2CF9AE}" pid="5" name="_dlc_DocIdItemGuid">
    <vt:lpwstr>f356bca8-b4e9-4ad2-ab4f-d40aec736cfc</vt:lpwstr>
  </property>
  <property fmtid="{D5CDD505-2E9C-101B-9397-08002B2CF9AE}" pid="6" name="TNOC_ClusterType">
    <vt:lpwstr>1;#Project|fa11c4c9-105f-402c-bb40-9a56b4989397</vt:lpwstr>
  </property>
  <property fmtid="{D5CDD505-2E9C-101B-9397-08002B2CF9AE}" pid="7" name="TNOC_DocumentSetType">
    <vt:lpwstr/>
  </property>
  <property fmtid="{D5CDD505-2E9C-101B-9397-08002B2CF9AE}" pid="8" name="TNOC_DocumentClassification">
    <vt:lpwstr>5;#TNO Internal|1a23c89f-ef54-4907-86fd-8242403ff722</vt:lpwstr>
  </property>
</Properties>
</file>