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352" documentId="10_ncr:100000_{4F79F5E7-D181-4B6C-8065-79717C1C2498}" xr6:coauthVersionLast="47" xr6:coauthVersionMax="47" xr10:uidLastSave="{22413318-EB21-46F4-A602-194DC05A3D24}"/>
  <workbookProtection workbookAlgorithmName="SHA-512" workbookHashValue="7bsg6/ZvujCIxpErRT5UkSZDCOO6YKg+ztHo/1deWOHSX65JftNPogwBxGq5n7wbT10W2eBJOJwmN19JfoXxhw==" workbookSaltValue="tWaekOOl6VYy/ZXPwVJbpw==" workbookSpinCount="100000" lockStructure="1"/>
  <bookViews>
    <workbookView xWindow="90" yWindow="90" windowWidth="15190" windowHeight="13360" tabRatio="500" firstSheet="4" activeTab="4" xr2:uid="{00000000-000D-0000-FFFF-FFFF00000000}"/>
  </bookViews>
  <sheets>
    <sheet name="READ ME" sheetId="3" state="hidden" r:id="rId1"/>
    <sheet name="Data input old" sheetId="8" state="hidden" r:id="rId2"/>
    <sheet name="ESDL change log" sheetId="9" state="hidden" r:id="rId3"/>
    <sheet name="Data input" sheetId="2" state="hidden" r:id="rId4"/>
    <sheet name="Technology Factsheet" sheetId="1" r:id="rId5"/>
    <sheet name="List" sheetId="4" state="hidden" r:id="rId6"/>
    <sheet name="Calculations" sheetId="5" state="hidden" r:id="rId7"/>
    <sheet name="Visual representation" sheetId="6" state="hidden" r:id="rId8"/>
    <sheet name="Change log" sheetId="7" state="hidden" r:id="rId9"/>
  </sheets>
  <definedNames>
    <definedName name="_ftn1" localSheetId="0">'READ ME'!$C$116</definedName>
    <definedName name="_ftnref1" localSheetId="0">'READ ME'!$C$104</definedName>
    <definedName name="_xlnm.Print_Area" localSheetId="0">'READ ME'!$A$1:$D$119</definedName>
    <definedName name="_xlnm.Print_Area" localSheetId="4">'Technology Factsheet'!$A$1:$O$92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A102" i="8" l="1"/>
  <c r="BA101" i="8"/>
  <c r="BA100" i="8"/>
  <c r="BA99" i="8"/>
  <c r="BA98" i="8"/>
  <c r="BA97" i="8"/>
  <c r="BA96" i="8"/>
  <c r="BA95" i="8"/>
  <c r="BA94" i="8"/>
  <c r="BA93" i="8"/>
  <c r="BA92" i="8"/>
  <c r="I82" i="8"/>
  <c r="H82" i="8"/>
  <c r="G82" i="8"/>
  <c r="BA78" i="8"/>
  <c r="BA66" i="8"/>
  <c r="BA58" i="8"/>
  <c r="J54" i="8"/>
  <c r="T54" i="8" s="1"/>
  <c r="T52" i="8" s="1"/>
  <c r="I54" i="8"/>
  <c r="S54" i="8" s="1"/>
  <c r="S52" i="8" s="1"/>
  <c r="H54" i="8"/>
  <c r="R54" i="8" s="1"/>
  <c r="R52" i="8" s="1"/>
  <c r="G54" i="8"/>
  <c r="Q54" i="8" s="1"/>
  <c r="Q52" i="8" s="1"/>
  <c r="BA46" i="8"/>
  <c r="S42" i="8"/>
  <c r="R42" i="8"/>
  <c r="Q42" i="8"/>
  <c r="N42" i="8"/>
  <c r="M42" i="8"/>
  <c r="I42" i="8"/>
  <c r="H42" i="8"/>
  <c r="G42" i="8"/>
  <c r="L42" i="8" s="1"/>
  <c r="O42" i="8" s="1"/>
  <c r="E42" i="8"/>
  <c r="E40" i="8"/>
  <c r="S38" i="8"/>
  <c r="R38" i="8"/>
  <c r="Q38" i="8"/>
  <c r="N38" i="8"/>
  <c r="M38" i="8"/>
  <c r="L38" i="8"/>
  <c r="J38" i="8"/>
  <c r="O38" i="8" s="1"/>
  <c r="I38" i="8"/>
  <c r="H38" i="8"/>
  <c r="G38" i="8"/>
  <c r="E38" i="8"/>
  <c r="AZ34" i="8"/>
  <c r="M28" i="8"/>
  <c r="L28" i="8"/>
  <c r="D19" i="8"/>
  <c r="AZ14" i="8"/>
  <c r="AZ12" i="8"/>
  <c r="B72" i="1"/>
  <c r="I82" i="2"/>
  <c r="H82" i="2"/>
  <c r="G82" i="2"/>
  <c r="M28" i="2"/>
  <c r="L28" i="2"/>
  <c r="T38" i="8" l="1"/>
  <c r="T42" i="8" s="1"/>
  <c r="G52" i="8"/>
  <c r="L54" i="8"/>
  <c r="L52" i="8" s="1"/>
  <c r="H52" i="8"/>
  <c r="M54" i="8"/>
  <c r="M52" i="8" s="1"/>
  <c r="I52" i="8"/>
  <c r="N54" i="8"/>
  <c r="N52" i="8" s="1"/>
  <c r="J52" i="8"/>
  <c r="O54" i="8"/>
  <c r="O52" i="8" s="1"/>
  <c r="J42" i="8"/>
  <c r="D19" i="2"/>
  <c r="D5" i="1" l="1"/>
  <c r="D6" i="1"/>
  <c r="D78" i="1" l="1"/>
  <c r="E38" i="1"/>
  <c r="D38" i="1"/>
  <c r="D36" i="1"/>
  <c r="D34" i="1"/>
  <c r="D32" i="1"/>
  <c r="E42" i="2"/>
  <c r="E40" i="2"/>
  <c r="B3" i="1"/>
  <c r="B82" i="1"/>
  <c r="AZ82" i="1" s="1"/>
  <c r="G67" i="1"/>
  <c r="J18" i="1"/>
  <c r="D28" i="1"/>
  <c r="AZ28" i="1" s="1"/>
  <c r="F17" i="1"/>
  <c r="D20" i="1"/>
  <c r="D17" i="1"/>
  <c r="D80" i="1"/>
  <c r="AZ80" i="1" s="1"/>
  <c r="D69" i="1"/>
  <c r="B78" i="1"/>
  <c r="B76" i="1"/>
  <c r="B74" i="1"/>
  <c r="D72" i="1"/>
  <c r="D76" i="1"/>
  <c r="D74" i="1"/>
  <c r="F54" i="1"/>
  <c r="O79" i="1"/>
  <c r="M79" i="1"/>
  <c r="L79" i="1"/>
  <c r="J79" i="1"/>
  <c r="I79" i="1"/>
  <c r="G79" i="1"/>
  <c r="M78" i="1"/>
  <c r="J78" i="1"/>
  <c r="G78" i="1"/>
  <c r="O77" i="1"/>
  <c r="M77" i="1"/>
  <c r="L77" i="1"/>
  <c r="J77" i="1"/>
  <c r="I77" i="1"/>
  <c r="G77" i="1"/>
  <c r="M76" i="1"/>
  <c r="J76" i="1"/>
  <c r="G76" i="1"/>
  <c r="O75" i="1"/>
  <c r="M75" i="1"/>
  <c r="L75" i="1"/>
  <c r="J75" i="1"/>
  <c r="I75" i="1"/>
  <c r="G75" i="1"/>
  <c r="M74" i="1"/>
  <c r="J74" i="1"/>
  <c r="G74" i="1"/>
  <c r="E24" i="1"/>
  <c r="D25" i="1"/>
  <c r="AZ14" i="2"/>
  <c r="BA93" i="2"/>
  <c r="BA94" i="2"/>
  <c r="BA95" i="2"/>
  <c r="BA96" i="2"/>
  <c r="BA97" i="2"/>
  <c r="BA98" i="2"/>
  <c r="BA99" i="2"/>
  <c r="BA100" i="2"/>
  <c r="BA101" i="2"/>
  <c r="BA102" i="2"/>
  <c r="BA92" i="2"/>
  <c r="BA78" i="2"/>
  <c r="BA66" i="2"/>
  <c r="BA58" i="2"/>
  <c r="BA46" i="2"/>
  <c r="AZ34" i="2"/>
  <c r="AZ12" i="2"/>
  <c r="AZ69" i="1"/>
  <c r="O21" i="1"/>
  <c r="M21" i="1"/>
  <c r="L21" i="1"/>
  <c r="J21" i="1"/>
  <c r="I21" i="1"/>
  <c r="G21" i="1"/>
  <c r="M20" i="1"/>
  <c r="J20" i="1"/>
  <c r="G20" i="1"/>
  <c r="O19" i="1"/>
  <c r="M19" i="1"/>
  <c r="L19" i="1"/>
  <c r="J19" i="1"/>
  <c r="I19" i="1"/>
  <c r="G19" i="1"/>
  <c r="M18" i="1"/>
  <c r="G18" i="1"/>
  <c r="B92" i="1"/>
  <c r="AZ92" i="1" s="1"/>
  <c r="F67" i="1"/>
  <c r="F65" i="1"/>
  <c r="F63" i="1"/>
  <c r="F61" i="1"/>
  <c r="E36" i="1"/>
  <c r="E34" i="1"/>
  <c r="E32" i="1"/>
  <c r="D12" i="1"/>
  <c r="AZ12" i="1" s="1"/>
  <c r="D67" i="1"/>
  <c r="D65" i="1"/>
  <c r="D63" i="1"/>
  <c r="D61" i="1"/>
  <c r="D44" i="1"/>
  <c r="D49" i="1"/>
  <c r="D47" i="1"/>
  <c r="D45" i="1"/>
  <c r="D22" i="1"/>
  <c r="B90" i="1"/>
  <c r="AZ90" i="1" s="1"/>
  <c r="B91" i="1"/>
  <c r="AZ91" i="1" s="1"/>
  <c r="B84" i="1"/>
  <c r="AZ84" i="1" s="1"/>
  <c r="B85" i="1"/>
  <c r="AZ85" i="1" s="1"/>
  <c r="B86" i="1"/>
  <c r="AZ86" i="1" s="1"/>
  <c r="B87" i="1"/>
  <c r="AZ87" i="1" s="1"/>
  <c r="B88" i="1"/>
  <c r="AZ88" i="1" s="1"/>
  <c r="B89" i="1"/>
  <c r="AZ89" i="1" s="1"/>
  <c r="B83" i="1"/>
  <c r="AZ83" i="1" s="1"/>
  <c r="O73" i="1"/>
  <c r="M73" i="1"/>
  <c r="L73" i="1"/>
  <c r="J73" i="1"/>
  <c r="I73" i="1"/>
  <c r="G73" i="1"/>
  <c r="M72" i="1"/>
  <c r="J72" i="1"/>
  <c r="G72" i="1"/>
  <c r="D56" i="1"/>
  <c r="D58" i="1"/>
  <c r="AZ58" i="1" s="1"/>
  <c r="O68" i="1"/>
  <c r="M68" i="1"/>
  <c r="L68" i="1"/>
  <c r="J68" i="1"/>
  <c r="O66" i="1"/>
  <c r="M66" i="1"/>
  <c r="L66" i="1"/>
  <c r="J66" i="1"/>
  <c r="O64" i="1"/>
  <c r="M64" i="1"/>
  <c r="L64" i="1"/>
  <c r="J64" i="1"/>
  <c r="O62" i="1"/>
  <c r="M62" i="1"/>
  <c r="L62" i="1"/>
  <c r="J62" i="1"/>
  <c r="I68" i="1"/>
  <c r="G68" i="1"/>
  <c r="I66" i="1"/>
  <c r="G66" i="1"/>
  <c r="I64" i="1"/>
  <c r="G64" i="1"/>
  <c r="I62" i="1"/>
  <c r="G62" i="1"/>
  <c r="M67" i="1"/>
  <c r="J67" i="1"/>
  <c r="M65" i="1"/>
  <c r="J65" i="1"/>
  <c r="G65" i="1"/>
  <c r="M63" i="1"/>
  <c r="J63" i="1"/>
  <c r="G63" i="1"/>
  <c r="M61" i="1"/>
  <c r="J61" i="1"/>
  <c r="G61" i="1"/>
  <c r="D51" i="1"/>
  <c r="AZ51" i="1" s="1"/>
  <c r="O57" i="1"/>
  <c r="M57" i="1"/>
  <c r="L57" i="1"/>
  <c r="J57" i="1"/>
  <c r="I57" i="1"/>
  <c r="G57" i="1"/>
  <c r="O55" i="1"/>
  <c r="M55" i="1"/>
  <c r="L55" i="1"/>
  <c r="J55" i="1"/>
  <c r="I55" i="1"/>
  <c r="G55" i="1"/>
  <c r="M56" i="1"/>
  <c r="J56" i="1"/>
  <c r="M54" i="1"/>
  <c r="J54" i="1"/>
  <c r="G56" i="1"/>
  <c r="G54" i="1"/>
  <c r="F56" i="1"/>
  <c r="D54" i="1"/>
  <c r="D23" i="1"/>
  <c r="D40" i="1"/>
  <c r="AZ40" i="1" s="1"/>
  <c r="O50" i="1"/>
  <c r="M50" i="1"/>
  <c r="O48" i="1"/>
  <c r="M48" i="1"/>
  <c r="O46" i="1"/>
  <c r="M46" i="1"/>
  <c r="O44" i="1"/>
  <c r="M44" i="1"/>
  <c r="L50" i="1"/>
  <c r="J50" i="1"/>
  <c r="L48" i="1"/>
  <c r="J48" i="1"/>
  <c r="L46" i="1"/>
  <c r="J46" i="1"/>
  <c r="L44" i="1"/>
  <c r="J44" i="1"/>
  <c r="I50" i="1"/>
  <c r="G50" i="1"/>
  <c r="I48" i="1"/>
  <c r="G48" i="1"/>
  <c r="I46" i="1"/>
  <c r="G46" i="1"/>
  <c r="I44" i="1"/>
  <c r="G44" i="1"/>
  <c r="M49" i="1"/>
  <c r="M47" i="1"/>
  <c r="M45" i="1"/>
  <c r="M43" i="1"/>
  <c r="J49" i="1"/>
  <c r="J47" i="1"/>
  <c r="J45" i="1"/>
  <c r="J43" i="1"/>
  <c r="G49" i="1"/>
  <c r="G47" i="1"/>
  <c r="G45" i="1"/>
  <c r="G43" i="1"/>
  <c r="O39" i="1"/>
  <c r="M39" i="1"/>
  <c r="O37" i="1"/>
  <c r="M37" i="1"/>
  <c r="O35" i="1"/>
  <c r="M35" i="1"/>
  <c r="O33" i="1"/>
  <c r="M33" i="1"/>
  <c r="L39" i="1"/>
  <c r="J39" i="1"/>
  <c r="L37" i="1"/>
  <c r="J37" i="1"/>
  <c r="L35" i="1"/>
  <c r="J35" i="1"/>
  <c r="L33" i="1"/>
  <c r="J33" i="1"/>
  <c r="I39" i="1"/>
  <c r="G39" i="1"/>
  <c r="I37" i="1"/>
  <c r="G37" i="1"/>
  <c r="I35" i="1"/>
  <c r="G35" i="1"/>
  <c r="I33" i="1"/>
  <c r="G33" i="1"/>
  <c r="M38" i="1"/>
  <c r="J38" i="1"/>
  <c r="G38" i="1"/>
  <c r="M36" i="1"/>
  <c r="J36" i="1"/>
  <c r="G36" i="1"/>
  <c r="M34" i="1"/>
  <c r="J34" i="1"/>
  <c r="G34" i="1"/>
  <c r="M32" i="1"/>
  <c r="J32" i="1"/>
  <c r="G32" i="1"/>
  <c r="E38" i="2"/>
  <c r="D26" i="1"/>
  <c r="D27" i="1"/>
  <c r="D24" i="1"/>
  <c r="D9" i="1"/>
  <c r="M16" i="1"/>
  <c r="G16" i="1"/>
  <c r="G15" i="1"/>
  <c r="D15" i="1"/>
  <c r="D11" i="1"/>
  <c r="D10" i="1"/>
  <c r="AZ10" i="1" s="1"/>
  <c r="D7" i="1"/>
  <c r="D8" i="1"/>
  <c r="D4" i="1"/>
</calcChain>
</file>

<file path=xl/sharedStrings.xml><?xml version="1.0" encoding="utf-8"?>
<sst xmlns="http://schemas.openxmlformats.org/spreadsheetml/2006/main" count="1977" uniqueCount="443">
  <si>
    <t>GENERAL INSTRUCTIONS</t>
  </si>
  <si>
    <t>●</t>
  </si>
  <si>
    <t>The technology factsheet contains information about one specific option (e.g. capacity, potential, costs, energy and emission effects and supporting descriptions).</t>
  </si>
  <si>
    <t>The factsheet should be filled-in by technical experts in the technology field and used as a reference internally (e.g.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</si>
  <si>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</si>
  <si>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</si>
  <si>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</si>
  <si>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The 'Factsheet' tab is locked. If a change is necessary, please send a request to Silvana Gamboa or Koen Smekens.</t>
  </si>
  <si>
    <t>→</t>
  </si>
  <si>
    <r>
      <rPr>
        <b/>
        <i/>
        <sz val="12"/>
        <color theme="1"/>
        <rFont val="Calibri"/>
        <family val="2"/>
        <scheme val="minor"/>
      </rPr>
      <t>READ ME</t>
    </r>
    <r>
      <rPr>
        <i/>
        <sz val="12"/>
        <color theme="1"/>
        <rFont val="Calibri"/>
        <family val="2"/>
        <scheme val="minor"/>
      </rPr>
      <t>: Definitions of parameters and instructions. Units and conversions factors (incl. monetary conversions) are also found below.</t>
    </r>
  </si>
  <si>
    <r>
      <rPr>
        <b/>
        <i/>
        <sz val="12"/>
        <color theme="1"/>
        <rFont val="Calibri"/>
        <family val="2"/>
        <scheme val="minor"/>
      </rPr>
      <t>Data input:</t>
    </r>
    <r>
      <rPr>
        <i/>
        <sz val="12"/>
        <color theme="1"/>
        <rFont val="Calibri"/>
        <family val="2"/>
        <scheme val="minor"/>
      </rPr>
      <t xml:space="preserve"> Technology factsheet data to be filled-in by the expert.</t>
    </r>
  </si>
  <si>
    <r>
      <rPr>
        <b/>
        <i/>
        <sz val="12"/>
        <color theme="1"/>
        <rFont val="Calibri"/>
        <family val="2"/>
        <scheme val="minor"/>
      </rPr>
      <t xml:space="preserve">Technology Factsheet: </t>
    </r>
    <r>
      <rPr>
        <i/>
        <sz val="12"/>
        <color theme="1"/>
        <rFont val="Calibri"/>
        <family val="2"/>
        <scheme val="minor"/>
      </rPr>
      <t>Factsheet filled-in automatically from the data in the 'Data input' tab. This tab is protected.</t>
    </r>
  </si>
  <si>
    <r>
      <rPr>
        <b/>
        <i/>
        <sz val="12"/>
        <color theme="1"/>
        <rFont val="Calibri"/>
        <family val="2"/>
        <scheme val="minor"/>
      </rPr>
      <t>List:</t>
    </r>
    <r>
      <rPr>
        <i/>
        <sz val="12"/>
        <color theme="1"/>
        <rFont val="Calibri"/>
        <family val="2"/>
        <scheme val="minor"/>
      </rPr>
      <t xml:space="preserve"> Lists of sectors, units, energy carriers, etc. that are used in the 'Data input' tab (drop-down menu's)</t>
    </r>
  </si>
  <si>
    <r>
      <rPr>
        <b/>
        <i/>
        <sz val="12"/>
        <color theme="1"/>
        <rFont val="Calibri"/>
        <family val="2"/>
        <scheme val="minor"/>
      </rPr>
      <t>Calculations:</t>
    </r>
    <r>
      <rPr>
        <i/>
        <sz val="12"/>
        <color theme="1"/>
        <rFont val="Calibri"/>
        <family val="2"/>
        <scheme val="minor"/>
      </rPr>
      <t xml:space="preserve"> Here, calcuations, screen-shots and other references can be placed to back-up the data of the factsheet. Please note that the information placed here will not be included in the Technology Factsheet for disclosure.</t>
    </r>
  </si>
  <si>
    <r>
      <rPr>
        <b/>
        <i/>
        <sz val="12"/>
        <color theme="1"/>
        <rFont val="Calibri"/>
        <family val="2"/>
        <scheme val="minor"/>
      </rPr>
      <t xml:space="preserve">Visual representation: </t>
    </r>
    <r>
      <rPr>
        <i/>
        <sz val="12"/>
        <color theme="1"/>
        <rFont val="Calibri"/>
        <family val="2"/>
        <scheme val="minor"/>
      </rPr>
      <t xml:space="preserve">A relevant visual representation of the technology can be placed here. The image will be placed in the final technology factsheet to be disclosed. </t>
    </r>
  </si>
  <si>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</si>
  <si>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</si>
  <si>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</si>
  <si>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</si>
  <si>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</si>
  <si>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</si>
  <si>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</si>
  <si>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</si>
  <si>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</si>
  <si>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</si>
  <si>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</si>
  <si>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</si>
  <si>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</si>
  <si>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</si>
  <si>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</si>
  <si>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</si>
  <si>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</si>
  <si>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</si>
  <si>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</si>
  <si>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</si>
  <si>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</si>
  <si>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</si>
  <si>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</si>
  <si>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</si>
  <si>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</si>
  <si>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</si>
  <si>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</si>
  <si>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</si>
  <si>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</si>
  <si>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</si>
  <si>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</si>
  <si>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</si>
  <si>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</si>
  <si>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</si>
  <si>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</si>
  <si>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</si>
  <si>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</si>
  <si>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</si>
  <si>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</si>
  <si>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</si>
  <si>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</si>
  <si>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</si>
  <si>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</si>
  <si>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</si>
  <si>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</si>
  <si>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</si>
  <si>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</si>
  <si>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</si>
  <si>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</si>
  <si>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</si>
  <si>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</si>
  <si>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</si>
  <si>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</si>
  <si>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</si>
  <si>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</si>
  <si>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</si>
  <si>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</si>
  <si>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</si>
  <si>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</si>
  <si>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</si>
  <si>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</si>
  <si>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</si>
  <si>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</si>
  <si>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</si>
  <si>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</si>
  <si>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</si>
  <si>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</si>
  <si>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</si>
  <si>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</si>
  <si>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</si>
  <si>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</si>
  <si>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</si>
  <si>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</si>
  <si>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</si>
  <si>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</si>
  <si>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</si>
  <si>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</si>
  <si>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</si>
  <si>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</si>
  <si>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</si>
  <si>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</si>
  <si>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(million)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</si>
  <si>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</si>
  <si>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 xml:space="preserve">The investments costs are in the case of a new application of the technology. This includes purchase costs, construction costs, net equipment costs and installation costs. Excludes indirect costs, design and site-specific costs. </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</si>
  <si>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</si>
  <si>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</si>
  <si>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</si>
  <si>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  demolition and removal costs of decommissioned installations.</t>
  </si>
  <si>
    <t>Please specify Other costs within the Costs explanation box.</t>
  </si>
  <si>
    <t>Data input same as above.</t>
  </si>
  <si>
    <t xml:space="preserve">Fixed operational costs (excluding fuel costs) </t>
  </si>
  <si>
    <t>Fixed operational costs are per year.</t>
  </si>
  <si>
    <t xml:space="preserve">Variable costs (excluding fuel costs) </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</si>
  <si>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</si>
  <si>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</si>
  <si>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</si>
  <si>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</si>
  <si>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</si>
  <si>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r>
      <t>For each technology, the amount of energy input/output to the process have to be filled in. The process may require more than one input e.g. available waste heat streams can be described as energy outputs or captured CO</t>
    </r>
    <r>
      <rPr>
        <vertAlign val="subscript"/>
        <sz val="12"/>
        <color theme="1"/>
        <rFont val="Calibri"/>
        <family val="2"/>
        <scheme val="minor"/>
      </rPr>
      <t>2</t>
    </r>
    <r>
      <rPr>
        <sz val="12"/>
        <color theme="1"/>
        <rFont val="Calibri"/>
        <family val="2"/>
        <scheme val="minor"/>
      </rPr>
      <t xml:space="preserve"> can also be seen as an output).</t>
    </r>
  </si>
  <si>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should be expressed as a ratio per unit of main output whereas inputs should be expressed as positive and values for outputs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</si>
  <si>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</si>
  <si>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</si>
  <si>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</si>
  <si>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</si>
  <si>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</si>
  <si>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</si>
  <si>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</si>
  <si>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</si>
  <si>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</si>
  <si>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</si>
  <si>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OTHER (Optional)</t>
  </si>
  <si>
    <t>Other</t>
  </si>
  <si>
    <t>Extra relevant parameters for specific technologies e.g. charge/discharge time for batteries, efficiency, etc.</t>
  </si>
  <si>
    <t xml:space="preserve">Specify the parameter and unit adding more details in the explanations box below the sub- section. Here, you can specify the relevance of this parameter for the specific technology and references.  </t>
  </si>
  <si>
    <t>You may add one single value in the main reference for 2020 (current) or add values for 2020, 2030 and 2050 with their respective references from up to 5 difference data sources. Please aggregate all sources in the references and sources box at the bottom of 'Data input' tab.</t>
  </si>
  <si>
    <t>REFERENCES AND SOURCES</t>
  </si>
  <si>
    <t>For data values: Add references for each value in their 'Reference' cell (i.e. author and year) and aggregate all references with complete description at the bottom of the 'Data input' tab (in order of importance). If more than 10 references, add other sources under 'Others' box.</t>
  </si>
  <si>
    <t>For complementary data and text: Add all data sources with complete description at the bottom of the 'Data input' tab (in order of importance or mostly used).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</si>
  <si>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</si>
  <si>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</si>
  <si>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</si>
  <si>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</si>
  <si>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</si>
  <si>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</si>
  <si>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</si>
  <si>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</si>
  <si>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</si>
  <si>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</si>
  <si>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</si>
  <si>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</si>
  <si>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</si>
  <si>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</si>
  <si>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</si>
  <si>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</si>
  <si>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</si>
  <si>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</si>
  <si>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</si>
  <si>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</si>
  <si>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</si>
  <si>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</si>
  <si>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</si>
  <si>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</si>
  <si>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</si>
  <si>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</si>
  <si>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</si>
  <si>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</si>
  <si>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</si>
  <si>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</si>
  <si>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</si>
  <si>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</si>
  <si>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</si>
  <si>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</si>
  <si>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</si>
  <si>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</si>
  <si>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Statistics Netherlands (CBS), “Consumentenprijzen; Europees geharmoniseerde prijsindex 2015=100”</t>
  </si>
  <si>
    <t>TEMPLATE VERSION - CHANGE LOG</t>
  </si>
  <si>
    <t>Last change date</t>
  </si>
  <si>
    <t>Changes</t>
  </si>
  <si>
    <t>Final version of template</t>
  </si>
  <si>
    <t>Factsheet name in dark blue in the 'Technology Factsheet' tab</t>
  </si>
  <si>
    <t>Change to decimal separator (.) and thousand separator (,)</t>
  </si>
  <si>
    <r>
      <t xml:space="preserve">Fix error in 'Other' section from 'Technology Factsheet' tab: Data input in D77 should come from </t>
    </r>
    <r>
      <rPr>
        <i/>
        <sz val="12"/>
        <color theme="1"/>
        <rFont val="Calibri"/>
        <family val="2"/>
        <scheme val="minor"/>
      </rPr>
      <t xml:space="preserve">Input Data!D87 </t>
    </r>
  </si>
  <si>
    <t>Update all values in the 'Technology Factsheet' tab to 2 decimals</t>
  </si>
  <si>
    <t>FACTSHEET DATA INPUT</t>
  </si>
  <si>
    <t>Please fill-in here all technology option data including detailed references and sources at the bottom.</t>
  </si>
  <si>
    <t>TECHNOLOGY DESCRIPTION</t>
  </si>
  <si>
    <t>Name of technology option</t>
  </si>
  <si>
    <t>Specify here</t>
  </si>
  <si>
    <t>Date of factsheet</t>
  </si>
  <si>
    <t>Please select</t>
  </si>
  <si>
    <t>Other (specify here)</t>
  </si>
  <si>
    <t>TRL level 2020</t>
  </si>
  <si>
    <t>Functional Unit</t>
  </si>
  <si>
    <t>Main Source</t>
  </si>
  <si>
    <t>Source 2</t>
  </si>
  <si>
    <t>Source 3</t>
  </si>
  <si>
    <t>Source 4</t>
  </si>
  <si>
    <t>Source 5</t>
  </si>
  <si>
    <t>Reference</t>
  </si>
  <si>
    <t>Context</t>
  </si>
  <si>
    <t>Unit</t>
  </si>
  <si>
    <t>2020 (Current)</t>
  </si>
  <si>
    <t>Please select the region</t>
  </si>
  <si>
    <t>Market share</t>
  </si>
  <si>
    <t>Specify here the market</t>
  </si>
  <si>
    <t>%</t>
  </si>
  <si>
    <t>Specify here (if not specified, value will be 1)</t>
  </si>
  <si>
    <t>Explanation</t>
  </si>
  <si>
    <t>COSTS</t>
  </si>
  <si>
    <t xml:space="preserve">Reference year: €2015 - If amounts are expresed in other currencies or in euros of another year (e.g. €2014), the amount has to be converted. See conversion method in 'READ ME' tab. Costs are per unit of output. </t>
  </si>
  <si>
    <t xml:space="preserve">mln. € / </t>
  </si>
  <si>
    <t>Other costs per year</t>
  </si>
  <si>
    <t>Fixed operational costs per year (excl. fuel costs)</t>
  </si>
  <si>
    <t>Variable costs per year (exc. Fuel costs)</t>
  </si>
  <si>
    <t>Please select based on chosen Functional Unit</t>
  </si>
  <si>
    <t>Costs explanation</t>
  </si>
  <si>
    <t xml:space="preserve">Values expressed as a ratio per unit of main output. Inputs  as positive and outputs as negative. </t>
  </si>
  <si>
    <t>Energy carrier</t>
  </si>
  <si>
    <t>Energy carriers (per unit of main output)</t>
  </si>
  <si>
    <t>Please select main output here</t>
  </si>
  <si>
    <t>Energy in- and Outputs explanation</t>
  </si>
  <si>
    <t>MATERIAL FLOWS (OPTIONAL)</t>
  </si>
  <si>
    <t>Material flows</t>
  </si>
  <si>
    <t>Material</t>
  </si>
  <si>
    <t>Material flows explanation</t>
  </si>
  <si>
    <t>Explain here</t>
  </si>
  <si>
    <t>EMISSIONS (Non-fuel/energy-related emissions or emissions reductions (e.g. CCS)</t>
  </si>
  <si>
    <t>Substance</t>
  </si>
  <si>
    <t>Emissions explanation</t>
  </si>
  <si>
    <t>Explain here (e.g. emission factors if calculated)</t>
  </si>
  <si>
    <t>OTHER</t>
  </si>
  <si>
    <t>Specify below the other relevant parameters for the specific technology</t>
  </si>
  <si>
    <t>Add here</t>
  </si>
  <si>
    <t>Others</t>
  </si>
  <si>
    <t>TECHNOLOGY FACTSHEET</t>
  </si>
  <si>
    <t>Value and Range</t>
  </si>
  <si>
    <t>-</t>
  </si>
  <si>
    <t>Current</t>
  </si>
  <si>
    <t>−</t>
  </si>
  <si>
    <t>Capacity utlization factor</t>
  </si>
  <si>
    <t>Euro per Functional Unit</t>
  </si>
  <si>
    <t xml:space="preserve">Fixed operational costs per year               (excl. fuel costs) </t>
  </si>
  <si>
    <t>Variable costs per year</t>
  </si>
  <si>
    <t>Main output:</t>
  </si>
  <si>
    <t>Parameter</t>
  </si>
  <si>
    <t xml:space="preserve"> </t>
  </si>
  <si>
    <t>Sectors:</t>
  </si>
  <si>
    <t>Type of Technology:</t>
  </si>
  <si>
    <t>Functional Units Capacity:</t>
  </si>
  <si>
    <t>Functional Units Activity:</t>
  </si>
  <si>
    <t>Variable costs units:</t>
  </si>
  <si>
    <t xml:space="preserve">Energy carriers: </t>
  </si>
  <si>
    <t>Energy Carriers Units:</t>
  </si>
  <si>
    <t>Material flows:</t>
  </si>
  <si>
    <t>Emissions:</t>
  </si>
  <si>
    <t>Emissions Units:</t>
  </si>
  <si>
    <t>ETS</t>
  </si>
  <si>
    <t>Agriculture: Horticulture</t>
  </si>
  <si>
    <t>Biomass</t>
  </si>
  <si>
    <t>Bln vehicle - km/year</t>
  </si>
  <si>
    <t>MWh</t>
  </si>
  <si>
    <t>Ambient heat</t>
  </si>
  <si>
    <t>CH4</t>
  </si>
  <si>
    <t>Non-ETS</t>
  </si>
  <si>
    <t>Agriculture: Other</t>
  </si>
  <si>
    <t>CCS</t>
  </si>
  <si>
    <t>MW</t>
  </si>
  <si>
    <t>PJ/year</t>
  </si>
  <si>
    <t>Biobenzine</t>
  </si>
  <si>
    <t>Add here -&gt;</t>
  </si>
  <si>
    <t>CO2</t>
  </si>
  <si>
    <t>Electricity generation</t>
  </si>
  <si>
    <t>Emission reduction</t>
  </si>
  <si>
    <t>kton/year</t>
  </si>
  <si>
    <t>kWh</t>
  </si>
  <si>
    <t>Biodiesel</t>
  </si>
  <si>
    <t>F-gassen</t>
  </si>
  <si>
    <t>Mton CO2-eq</t>
  </si>
  <si>
    <t>Gas supply</t>
  </si>
  <si>
    <t>Energy saving</t>
  </si>
  <si>
    <t>Mton/year</t>
  </si>
  <si>
    <t>Biofuels</t>
  </si>
  <si>
    <t>N2O</t>
  </si>
  <si>
    <t>Yes</t>
  </si>
  <si>
    <t>Households</t>
  </si>
  <si>
    <t>Renewable</t>
  </si>
  <si>
    <t>Mton ethene/year</t>
  </si>
  <si>
    <t>Biofuels FT</t>
  </si>
  <si>
    <t>Fijn stof PM10</t>
  </si>
  <si>
    <t>No</t>
  </si>
  <si>
    <t>Hydrogen</t>
  </si>
  <si>
    <t>CHP</t>
  </si>
  <si>
    <t>Mton NH3/year</t>
  </si>
  <si>
    <t>Biogas</t>
  </si>
  <si>
    <t>Fijn stof PM2,5</t>
  </si>
  <si>
    <t>Industry: Anorganic chemics</t>
  </si>
  <si>
    <t>Network</t>
  </si>
  <si>
    <t>Mton steel/year</t>
  </si>
  <si>
    <t>Bio-LPG</t>
  </si>
  <si>
    <t>SO2</t>
  </si>
  <si>
    <t>Industry: Chemics</t>
  </si>
  <si>
    <t>Storage</t>
  </si>
  <si>
    <t>Biomass (coferment)</t>
  </si>
  <si>
    <t>NH3</t>
  </si>
  <si>
    <t>NL</t>
  </si>
  <si>
    <t>Industry: Construction</t>
  </si>
  <si>
    <t xml:space="preserve">Electrolysis </t>
  </si>
  <si>
    <t>NMVOS</t>
  </si>
  <si>
    <t>EU</t>
  </si>
  <si>
    <t>Industry: Fertiliser</t>
  </si>
  <si>
    <t>MWth</t>
  </si>
  <si>
    <t>Biomass (high quality)</t>
  </si>
  <si>
    <t>NOx</t>
  </si>
  <si>
    <t>Global</t>
  </si>
  <si>
    <t>Industry: Generic</t>
  </si>
  <si>
    <t>Biomass (manure)</t>
  </si>
  <si>
    <t>Industry: Iron and steel</t>
  </si>
  <si>
    <t>Biomass (starch)</t>
  </si>
  <si>
    <t>Industry: Non ETS</t>
  </si>
  <si>
    <t>Biomass (sugars)</t>
  </si>
  <si>
    <t xml:space="preserve">€ / </t>
  </si>
  <si>
    <t>Industry: Petrochemics</t>
  </si>
  <si>
    <t>Biomass (waste biogenic)</t>
  </si>
  <si>
    <t>Mobile machinery</t>
  </si>
  <si>
    <t>Biomass (wet streams)</t>
  </si>
  <si>
    <t>Refineries</t>
  </si>
  <si>
    <t>Trade, services and utilities</t>
  </si>
  <si>
    <t>Transport</t>
  </si>
  <si>
    <t>Biomass (wood)</t>
  </si>
  <si>
    <t>Bio-waste gases</t>
  </si>
  <si>
    <t>Blast furnace gas</t>
  </si>
  <si>
    <t>CCF gas</t>
  </si>
  <si>
    <t>Chemical residual gas</t>
  </si>
  <si>
    <t>Coal</t>
  </si>
  <si>
    <t>Coke</t>
  </si>
  <si>
    <t>Coke oven gas</t>
  </si>
  <si>
    <t>Coking coal</t>
  </si>
  <si>
    <t>Diesel</t>
  </si>
  <si>
    <t>Electricity</t>
  </si>
  <si>
    <t>Energy content manure</t>
  </si>
  <si>
    <t>Fermentation gas</t>
  </si>
  <si>
    <t>Gasoline</t>
  </si>
  <si>
    <t>Geothermal heat</t>
  </si>
  <si>
    <t>Heat</t>
  </si>
  <si>
    <t>Heavy fuel oil</t>
  </si>
  <si>
    <t>Import electricity</t>
  </si>
  <si>
    <t>Injection coal</t>
  </si>
  <si>
    <t>LPG</t>
  </si>
  <si>
    <t>Natural gas</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</si>
  <si>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</si>
  <si>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</si>
  <si>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</si>
  <si>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</si>
  <si>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</si>
  <si>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</si>
  <si>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</si>
  <si>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</si>
  <si>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</si>
  <si>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</si>
  <si>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</si>
  <si>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</si>
  <si>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</si>
  <si>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Coal excluding gases</t>
  </si>
  <si>
    <t>Electricity import</t>
  </si>
  <si>
    <t>Fuel oil</t>
  </si>
  <si>
    <t>High Pressure Steam</t>
  </si>
  <si>
    <t>Hydro</t>
  </si>
  <si>
    <t>Kerosene</t>
  </si>
  <si>
    <t>Oil feedstock</t>
  </si>
  <si>
    <t>Oil products</t>
  </si>
  <si>
    <t>Propane</t>
  </si>
  <si>
    <t>SNG</t>
  </si>
  <si>
    <t>Steam</t>
  </si>
  <si>
    <t>ADD CALCULATIONS AND OTHER REFERENCES HERE (OPTIONAL)</t>
  </si>
  <si>
    <r>
      <t xml:space="preserve">Please note that the information placed here will </t>
    </r>
    <r>
      <rPr>
        <i/>
        <u/>
        <sz val="12"/>
        <color rgb="FFFF0000"/>
        <rFont val="Calibri"/>
        <family val="2"/>
        <scheme val="minor"/>
      </rPr>
      <t>not</t>
    </r>
    <r>
      <rPr>
        <i/>
        <sz val="12"/>
        <color rgb="FFFF0000"/>
        <rFont val="Calibri"/>
        <family val="2"/>
        <scheme val="minor"/>
      </rPr>
      <t xml:space="preserve"> be included in the Technology Factsheet for disclosure, therefore all relevant details and sources used must be specified in the 'Data input' tab.</t>
    </r>
  </si>
  <si>
    <t>ADD VISUAL REPRESENTATION OF TECHNOLOGY HERE (OPTIONAL)</t>
  </si>
  <si>
    <t>If available, a visual representation of the technology can be placed here (including sources) to complement the technology description.</t>
  </si>
  <si>
    <t>Please note that the image will be placed in Technology Factsheet to be disclosed, other non-relevant images can be placed in the 'Calculations' tab.</t>
  </si>
  <si>
    <t>CHANGE LOG</t>
  </si>
  <si>
    <t>Version:</t>
  </si>
  <si>
    <t>1.1</t>
  </si>
  <si>
    <t>Date:</t>
  </si>
  <si>
    <t>Updates:</t>
  </si>
  <si>
    <t>Visual representation</t>
  </si>
  <si>
    <t>Decimals</t>
  </si>
  <si>
    <t>mln. Euro/Euro</t>
  </si>
  <si>
    <t>Variable costs MWh/PJ/kWh</t>
  </si>
  <si>
    <t>Name of technology option (bigger)</t>
  </si>
  <si>
    <t>ECN part of TNO logo</t>
  </si>
  <si>
    <t>Author name</t>
  </si>
  <si>
    <t>Cell 'Author name' added to the 'Data Input' tab</t>
  </si>
  <si>
    <t>Author</t>
  </si>
  <si>
    <t xml:space="preserve">Source: https://goo.gl/rvWufC </t>
  </si>
  <si>
    <t>Biomass (VFG &amp; FBI)</t>
  </si>
  <si>
    <t>Biomass (wood import)</t>
  </si>
  <si>
    <t>Biomass (wood domestic)</t>
  </si>
  <si>
    <t>Bioethanol</t>
  </si>
  <si>
    <t>BioHFO</t>
  </si>
  <si>
    <t>Biomass (UFO import)</t>
  </si>
  <si>
    <t>Biokerosene</t>
  </si>
  <si>
    <t>Robin Niessink</t>
  </si>
  <si>
    <t>EHPA (2018). Heat Pumps Integrating technologies to decarbonise heating and cooling (White paper)</t>
  </si>
  <si>
    <t>High Temperature Air Source Heat Pump (Supply Temperature 65 ᵒC to 80 ᵒC)</t>
  </si>
  <si>
    <t xml:space="preserve">The European Heat Pump Association report (2018) indicates that 'normal' heat pumps provide temperatures up to 80°C and can use energy sources from renewable and waste sources with temperatures up to 40°C. These are commercially available. (EHPA, 2018).
</t>
  </si>
  <si>
    <t>Khoa Xuan Le et al. (2019). High Temperature Air Source Heat Pump Coupled with Thermal Energy Storage: Comparative Performances and Retrofit Analysis, Energy Procedia, Volume 158, 2019, Pages 3878-3885, ISSN 1876-6102, https://doi.org/10.1016/j.egypro.2019.01.857. (http://www.sciencedirect.com/science/article/pii/S1876610219308987)</t>
  </si>
  <si>
    <t>kWth</t>
  </si>
  <si>
    <t>GJ/year</t>
  </si>
  <si>
    <t>GJth/year</t>
  </si>
  <si>
    <t>ecn2018</t>
  </si>
  <si>
    <t xml:space="preserve">Staffell, Iain &amp; Brett, D.J.L. &amp; Brandon, Nigel &amp; Hawkes, Adam. (2012). A review of domestic heat pumps. Energy Environ. Sci.. 5. 9291-9306. 10.1039/C2EE22653G. </t>
  </si>
  <si>
    <t>(Carbon Trust and Rawlings Support Services, 2016)</t>
  </si>
  <si>
    <t>Shah &amp; Hewitt (2015). High temperature heat pump operational experience as a retrofit technology in domestic sector. Centre for Sustainable Technologies, Ulster University, Jordanstown (U.K.)</t>
  </si>
  <si>
    <t>15 to 20</t>
  </si>
  <si>
    <t>CBS statline (2020). Warmtepompen, aantal, vermogen, energieproductie</t>
  </si>
  <si>
    <t>Euro2015/dwelling</t>
  </si>
  <si>
    <t>Carbon Trust and Rawlings Support Services, 2016).</t>
  </si>
  <si>
    <t>(Shah &amp; Hewitt, 2015)</t>
  </si>
  <si>
    <t>Khoa Xuan Le et al. (2019)</t>
  </si>
  <si>
    <t>GJ</t>
  </si>
  <si>
    <t>(Daikin, 2017)</t>
  </si>
  <si>
    <t>Startmotor (2018)</t>
  </si>
  <si>
    <t>Own assumption</t>
  </si>
  <si>
    <t>based on ratio</t>
  </si>
  <si>
    <t>CE (2018). Factsheets individuele warmtetechnieken. Factsheet Luchtwarmtepomp</t>
  </si>
  <si>
    <t>IEA ETSAP (2013). Heat Pumps. IEA-ETSAP and IRENA - Technology Policy Brief E19 – January 2013: https://iea-etsap.org/E-TechDS/PDF/E19IR_Heat%20Pumps_HN_Jan2013_GSOK.pdf</t>
  </si>
  <si>
    <t xml:space="preserve">Carbon Trust and Rawlings Support Services (2016). Evidence gathering Low Carbon Heating Technologies - Domestic High Temperature Heat Pumps </t>
  </si>
  <si>
    <t>EHPA (2019). European Heat Pump Market and Statistics Report 2019. https://www.ehpa.org/market-data/market-report/report-2019/</t>
  </si>
  <si>
    <t xml:space="preserve">Watanabe, C., Ikegame, T., Imagawa, T., Nakashima, Y.,  Hayashi Y. and Yamamoto T. (2017). Theoretical and Experimental Study on High-Temperature Heat Pumps Using a Low GWP Refrigerant. 12th IEA Heat Pump Conference (2017) O.3.3.2 </t>
  </si>
  <si>
    <t>Modified radiators (occasional)</t>
  </si>
  <si>
    <t xml:space="preserve">Forsén, M. (2005). Heat Pumps - Technology And Environmental Impact, Swedish Heat pump Association (SVEP) 
Daikin (2019). Daikin HT warmtepomp. Available at: https://storage.googleapis.com/nl-saman-pim-prod/public/warmtepomp/5d887d44e1edc702919856.pdf
Daikin (2017). Brochure Daikin Altherma HT (hoge temperatuur warmtepomp) 
</t>
  </si>
  <si>
    <t>Application of high temperature heat pumps do not (necessarily) require (major) renovation of the building envelope; they can be installed in existing dwellings with existing heat distribution systems using wet radiators (Carbon Trust and Rawlings Support Services, 2016). Small changes to existing radiators may still be needed (Carbon Trust and Rawlings Support Services, 2016). Costs for these modified radiators amount to £300 to £1.500 (347-1.737 euros) (Carbon Trust and Rawlings Support Services, 2016). This modification is not always needed. Some types of heat pumps are specifically designed to be combined with existing radiators.
Note: Because of high heat demand in winter and consequently high peak electricity use of the heat pump, the grid connection may need to be reinforced. Indicative grid reinforcement costs (not included in costs section above) are as follows (based on CE, 2018 factsheet conventional air source heat pump): Adjustments electrical meter box: approximately 200 euros (one-time). Increased size of grid connection: 700 euros per year (depending on capacity of heat pump, but perhaps not needed for cases with very good insulation) (CE, 2018).</t>
  </si>
  <si>
    <t>Cost unit:  Euros2015/kWthermal
In case costs were not expressed per kWth in the source, the reported costs in the source were divided by the typical capacity of the heat pump (i.e. 11 kWth, which is an assumption, see 'Capacity'). The table above presents costs excluding VAT. In case VAT was included in the source, VAT in the associated country was subtracted.
Explanation per source:
A review study conducted by Carbon Trust found that product purchasing cost (CAPEX) of high temperature heat pumps are higher than standard heat pumps by 20-35% (Carbon Trust and Rawlings Support Services, 2016).The difference is to some extent related to the technology itself, and the temperatures reached. For cascade systems (which can achieve supply temperatures of up to 80°C), there is a premium related to the fact that they effectively comprise two heat pumps, including two compressors, additional heat exchangers etc. The increase in total heating system investment compared to low temperature heating systems is compensated to some extent by the reduced need for replacing heat emitters (radiators). The additional heating system investment costs based on fully  installed system costs is estimated at 10-20% (Carbon Trust and Rawlings Support Services, 2016). The fully installed costs for high temperature air source heat pumps identified in the review  ranges from £6,000 to £14,000 (Carbon Trust and Rawlings Support Services, 2016). Heat pumps that reach 80 °C or higher are more expensive (total investment &gt; 9,000 £) than the ones that reach 65°C or higher. According to Carbon Trust the installation costs amounts to £2,000 to £5,000 (Carbon Trust and Rawlings Support Services, 2016). Domestic hot water cylinder &amp; accessories cost amount to £0 to £2,000 (Carbon Trust and Rawlings Support Services, 2016). 
Note: In the UK (in 2016) there is a reduced VAT rate for electricity, natural gas and district heating (for dwellings), a number of energy-saving domestic installations and goods, LPG and heating oil (for domestic use only) and some renovation and repairs of private dwellings. Taking this reduced VAT into account, 5% of investment costs were subtracted (instead of the standard UK VAT rate of 20%). Costs were converted to euros using an average exchange rate (conversion factor) of 0,82 from Euro (EUR2015) to British pound sterling (GBP2015). 
Daikin Altherma HT is a cascading system that can reach temperatures of 80 °C and comes in three capacities: 11, 14 and 16 kWth (Daikin, 2017; Daikin, 2019). The fully installed system costs of these are (approximately) 10.000 euros including 21% VAT. 
Fixed operational costs:
Maintenance costs vary from £100 per year to £1,000 per year (typically £200 per year) (Carbon Trust and Rawlings Support Services, 2016).
Projections:
Based on costs reduction factors for heat pumps mentioned in a factsheet made by IEA (IEA ETSAP, 2013) the installed costs of heat pumps in 2030 are projected to be 20-30% lower (compared to 2013). For 2050, a cost decrease of 30-40% is projected (IEA ETSAP, 2013). Because the costs reduction projection is compared to 2013 we take the minimum cost reduction percentage mentioned in each case (so we assume a 20% reduction in 2030 and 30% reduction in 2050) and use these reductions on the 2030 and 2050 costs in table above. 
For comparison: EHPA (2019) reports that at current market growth levels the European heat pump sales will double every 8 – 10 years which should result in a cost reduction of approximately 22% by 2024 and approx. 39% by 2030, both compared to 2019 (EHPA, 2019). Combining both sources gives a cost reduction range of 20-40% by 2030.</t>
  </si>
  <si>
    <t>This factsheet describes an air source heat pump used for heating a dwelling. It considers an air source heat pump with a supply temperature ranging from 65 °C to 80 °C that works in combination with traditional wet radiators in homes. This technology is also called a high temperature air-to-water heat pump.
There are different supply temperatures for residential heat pumps depending on type of refrigerant and refrigerant cycle (for instance single or cascade systems). Regular residential air source heat pumps typically supply heat at a temperature of up to 55°C  (Khoa Xuan Le et al. (2019). This however does not work efficiently with traditional wet radiators in homes that are usually designed for an inlet temperature of 75°C and a return temperature of 65°C (Khoa Xuan Le et al. (2019). High temperature heat pumps can achieve these temperatures; typically these heat pumps reach a temperature of 65 ᵒC up to 80 ᵒC  (Carbon Trust and Rawlings Support Services, 2016). This temperature level is sufficient for space heating and domestic hot water. No (significant) adjustments to the heating system in the dwelling are required in that case.
The working principle of a heat pump is a reversed refrigeration cycle (see also Staffell et al., 2012). An air source heat pump extracts heat from the outside air (ambient heat) using an evaporator where a refrigerant flows through that absorbs heat. After evaporation, an electric driven compressor increases the pressure, after which the refrigerant condenses back to a liquid (within the condenser) to release heat to a heat exchanger. An expander makes the refrigerant ready for heat absorption. Heat released (within the condenser) is transferred to the dwelling. The transport medium for heat in the dwelling is water (e.g. wet radiators or underfloor heating).
The efficiency of a heat pump is expressed as the coefficient of performance (COP): the ratio between heat output and electricity input. The COP depends on the temperature difference between supply temperature and heat source, in technical terms the temperature difference between heat source and heat sink. The higher the temperature lift the lower the COP. For instance, in winter, the temperature there is a larger temperature lift, resulting in a lower COP. At a certain point the temperature difference will be too great for the heat pump to operate (efficiently) and the heat pump has to be stopped. For most air source heat pumps this will occur at temperatures in the range of –15°C to -20°C (Forsén, 2005). At that point auxiliary heating is required.</t>
  </si>
  <si>
    <t>The typical thermal capacity of a high temperature air source heat pump used by a household is between 6 and 16 kWth (Carbon Trust and Rawlings Support Services, 2016). Values outside this range are possible. Khoa Xuan Le et al. (2019) mentiones a capacity of 11kWth. From a field trial using the Daikin high temperature heat pump of 11kWth, it was concluded that heat pump should be properly sized, comparable to gas-fired boiler in capacity in order to reach thermal comfort in the same time as a gas boiler (Shah &amp; Hewitt, 2015).
There are currently no statistics available on the number of high temperature (supply T &gt;65 ᵒC) air source heat pumps used by households in the Netherlands (It is very small at present). At the end of 2019 there were in total 119.692 air-water heat pumps used by households in the Netherlands (CBS, 2020). Almost all of these heat pumps operate at lower temperatures (note that dwellings frequently use a gas boiler for high T heat demand - a hybrid heating system).
The future market share of residential heat pumps is uncertain. It depends on technical and system innovations (competitiveness with other heating options) and stimulation through energy policies. It is uncertain whether home owners would opt more often for low or high temperature heating systems in the future; this depends for instance on house renovation possibilities.
Annual full load hours of a heat pump depend on the heat demand (profile) of a dwelling and the thermal capacity of the heat pump. If we assume a dwelling with 45 GJ as final heat demand and a heat pump with a capacity of 11kWth, then there are around 1100 full load hours. These are full load hours are for space heating and hot tapwater combined.
The lifetime of a high temperature heat pump can be expected to be similar to that of a regular low temperature heat pump which is about 15 to 20 years (Carbon Trust and Rawlings Support Services, 2016).</t>
  </si>
  <si>
    <t xml:space="preserve">In the table energy in- and ouputs ranges related to the annual  (seasonal) average COP (SCOP) or SPF values (seasonal performance factor) are given. The efficiency of a heat pump is expressed as the coefficient of performance (COP), which is the ratio between heat output and electricity input, and it depends on the difference between heat supply temperature and source temperature, in other words the temperature lift. For example, a COP of 3 means that 1 unit of electricity is used in order to produce 3 units of heat and 2 units are ambient heat. The higher the temperature lift the lower the COP. For instance, in winter, the temperature lift is larger, resulting in a lower COP. High temperature heat pumps have lower COPs compared to low temperature heat pumps since the temperature life is higher.
Whilst 'standard' high temperature residential heat pumps have been specifically designed for high supply temperatures, the designs of regular low temperature residential heat pumps (supply T &lt;55 °C) are increasingly being improved to reach 60-65°C at a reasonable efficiency (Carbon Trust and Rawlings Support Services, 2016). The European Heat Pump Association (EHPA) writes that increasingly often heat pumps provide hot water at 65°C in an efficient manner (EHPA, 2019).
Based on the sources found the total SPF-range for high temperature air-water heat pumps (supply T above 65°C) between 1,02 and 2,07 was found. The total COP-range found is 2,2 to 4.
Explanation by source:
Khoa Xuan Le et al. (2019) studied the performance of an air-water high temperature heat pump with could deliver heat at 80  °C under 3 conditions: 1. direct mode, 2. storage mode and 3. combined mode. They found that direct mode (without storage in a tank) had the highest overall SPF. The values reported in their study come from field trails in Northern Ireland with an 11 kWth heat pump with nominal COP of 2,5. The SPF value reported for direct mode is 2,06. For mode 2 it is 1,49 overall and for mode 3 it is 1,83 overall (overall refers to a seasonal system performance factor in which storage loss is included).
A study by Watanabe et al. (2017) obtained experimental results, in which the heating COP reaches 4,0 when the hot water temperature is 80 °C and the source water temperature is 26 °C, and the heating COP reaches 4,0 when the hot water temperature is 65 °C and the source water temperature is 8 °C. (Watanabe et al., 2017). No SPF values reported by this source.
Daikin Altherma HT is a cascading system that can reach temperatures of  80 °C and comes in three capacities: 11, 14 and 16 kWth (Daikin, 2019). The manufacturer reports the SPF of the 11 kWth system for space heating at a delivery T of 55 °C (internal operating T of 25-80°C) is 2,65, that of the 14  kWth system is 2,66 and that of the 16 kWth system is 2,61 (Daikin, 2019). The COP of this heat pump can reach up to 3,08 (Daikin, 2019). Shah &amp; Hewitt (2015) found that during a five months operation testing of this heat exact pump that the 11 kWth Daikin heat pump had a SPF of 2,07 on average (Shah &amp; Hewitt, 2015). Performance testing occurred during winter period (from 26/11/2014 to 10/02/2015) which also included the coldest days of the year. During this period the COP (in direct mode meaning without tank storage) varied within the range 1.82 to 2.38 with an average of 2.07. 
According to a review study conducted by Carbon Trust (2016) there is a lack of in-use performance data, but there are lab test results available (Carbon Trust and Rawlings Support Services, 2016). Comparing standardized test results between low and high temperature heat pumps gives an idea of the differences in performance. The study indicates lab test COPs ranging from 2,2 to 3,1 for the air source heat pump studied at an outside air temperature of 7 °C and at a 65 °C delivery temperature. Too few results were obtained for the SCOP (in the study refered to as the "SSHEE") at 65°C to indicate a value, but results at 55°C (at an air temperature of 7 °C) indicate SCOP values from 1,02 to 1,35 for air source heat pumps. It can be expected that the SCOP at a delivery T of 65°C is even lower, but here we assume the same SCOP (between 1,02 and 1,35). This results seems somewhat on the low side, considering it is only slightly higher than electrical resistance heating (COP=1). We do take these results into account to estimate the SPF-range in the table above. 
Projections (targets):
Based on COP improvement percentages mentioned by IEA (IEA ETSAP, 2013) the COPs in 2030 are projected to be 30-50% higher compared to 2013. For 2050, an increase of 40 to 60% compared to 2013 is projected (IEA ETSAP, 2013). Because this is compared to 2013 we take the minimum percentage improvement in each case (so above we show 30% improvement in 2030 and 40% in 2050, both compared to 2020). </t>
  </si>
  <si>
    <t>Old</t>
  </si>
  <si>
    <t>New</t>
  </si>
  <si>
    <t>Date</t>
  </si>
  <si>
    <t>Comment</t>
  </si>
  <si>
    <t>kWth;out</t>
  </si>
  <si>
    <t>kW</t>
  </si>
  <si>
    <t>Added the standard kW to list and selected it (Unit for for the output, so that has to be clear)</t>
  </si>
  <si>
    <t>Technical lifetime</t>
  </si>
  <si>
    <t>Took the average of the range</t>
  </si>
  <si>
    <t>Rounded, used hard number</t>
  </si>
  <si>
    <t>Fixed operational costs</t>
  </si>
  <si>
    <t>Ambient heat input</t>
  </si>
  <si>
    <t>Electricity input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</si>
</sst>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 \ \ #,##0.00_ ;_ \ \ \ \ \-#,##0.00_ ;_ \ \ \ \ &quot;-&quot;??_ ;_ @_ "/>
    <numFmt numFmtId="165" formatCode="_ * #,##0_ ;_ * \-#,##0_ ;_ * &quot;-&quot;??_ ;_ @_ "/>
    <numFmt numFmtId="166" formatCode="_ \ #,##0_ ;_ \ \-#,##0_ ;_ \ &quot;-&quot;??_ ;_ @_ "/>
    <numFmt numFmtId="167" formatCode="_ \ \ \ \ #,##0_ ;_ \ \ \ \ \-#,##0_ ;_ \ \ \ \ &quot;-&quot;??_ ;_ @_ "/>
  </numFmts>
  <fonts count="52" x14ac:knownFonts="1">
    <font>
      <sz val="12"/>
      <color theme="1"/>
      <name val="Calibri"/>
      <family val="2"/>
      <scheme val="minor"/>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sz val="12"/>
      <color theme="1" tint="0.499984740745262"/>
      <name val="Calibri"/>
      <family val="2"/>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vertAlign val="subscript"/>
      <sz val="12"/>
      <color theme="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i/>
      <sz val="12"/>
      <name val="Calibri"/>
      <family val="2"/>
      <scheme val="minor"/>
    </font>
    <font>
      <sz val="8"/>
      <color rgb="FF000000"/>
      <name val="Arial"/>
      <family val="2"/>
    </font>
    <font>
      <sz val="8"/>
      <color rgb="FF333333"/>
      <name val="Arial"/>
      <family val="2"/>
    </font>
    <font>
      <b/>
      <i/>
      <sz val="12"/>
      <color theme="1"/>
      <name val="Calibri"/>
      <family val="2"/>
      <scheme val="minor"/>
    </font>
    <font>
      <b/>
      <i/>
      <u/>
      <sz val="12"/>
      <color theme="1"/>
      <name val="Calibri"/>
      <family val="2"/>
      <scheme val="minor"/>
    </font>
    <font>
      <i/>
      <u/>
      <sz val="12"/>
      <color rgb="FFFF0000"/>
      <name val="Calibri"/>
      <family val="2"/>
      <scheme val="minor"/>
    </font>
    <font>
      <b/>
      <sz val="18"/>
      <color theme="0"/>
      <name val="Calibri"/>
      <family val="2"/>
    </font>
  </fonts>
  <fills count="13">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4" tint="-0.499984740745262"/>
        <bgColor indexed="64"/>
      </patternFill>
    </fill>
  </fills>
  <borders count="61">
    <border>
      <left/>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auto="1"/>
      </top>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s>
  <cellStyleXfs count="4">
    <xf numFmtId="0" fontId="0" fillId="0" borderId="0"/>
    <xf numFmtId="0" fontId="22" fillId="0" borderId="0" applyNumberFormat="0" applyFill="0" applyBorder="0" applyAlignment="0" applyProtection="0"/>
    <xf numFmtId="43" fontId="29" fillId="0" borderId="0" applyFont="0" applyFill="0" applyBorder="0" applyAlignment="0" applyProtection="0"/>
    <xf numFmtId="9" fontId="29" fillId="0" borderId="0" applyFont="0" applyFill="0" applyBorder="0" applyAlignment="0" applyProtection="0"/>
  </cellStyleXfs>
  <cellXfs count="546">
    <xf numFmtId="0" fontId="0" fillId="0" borderId="0" xfId="0"/>
    <xf numFmtId="0" fontId="0" fillId="0" borderId="0" xfId="0" applyFill="1"/>
    <xf numFmtId="0" fontId="0" fillId="7" borderId="0" xfId="0" applyFill="1"/>
    <xf numFmtId="0" fontId="7" fillId="7" borderId="0" xfId="0" applyFont="1" applyFill="1"/>
    <xf numFmtId="0" fontId="8" fillId="7" borderId="0" xfId="0" applyFont="1" applyFill="1"/>
    <xf numFmtId="0" fontId="9" fillId="7" borderId="0" xfId="0" applyFont="1" applyFill="1"/>
    <xf numFmtId="0" fontId="10" fillId="0" borderId="0" xfId="0" applyFont="1" applyFill="1" applyBorder="1" applyAlignment="1">
      <alignment vertical="center" wrapText="1"/>
    </xf>
    <xf numFmtId="0" fontId="0" fillId="0" borderId="0" xfId="0" applyBorder="1"/>
    <xf numFmtId="0" fontId="0" fillId="7" borderId="0" xfId="0" applyFont="1" applyFill="1" applyAlignment="1">
      <alignment horizontal="right"/>
    </xf>
    <xf numFmtId="0" fontId="0" fillId="7" borderId="0" xfId="0" applyFill="1" applyBorder="1"/>
    <xf numFmtId="0" fontId="4" fillId="7" borderId="0" xfId="0" applyFont="1" applyFill="1" applyBorder="1" applyAlignment="1">
      <alignment vertical="center" wrapText="1"/>
    </xf>
    <xf numFmtId="0" fontId="5" fillId="7" borderId="0" xfId="0" applyFont="1" applyFill="1" applyBorder="1" applyAlignment="1">
      <alignment vertical="center" wrapText="1"/>
    </xf>
    <xf numFmtId="0" fontId="3" fillId="7" borderId="18" xfId="0" applyFont="1" applyFill="1" applyBorder="1" applyAlignment="1">
      <alignment vertical="center" wrapText="1"/>
    </xf>
    <xf numFmtId="0" fontId="3" fillId="7" borderId="32" xfId="0" applyFont="1" applyFill="1" applyBorder="1" applyAlignment="1">
      <alignment vertical="center" wrapText="1"/>
    </xf>
    <xf numFmtId="0" fontId="3" fillId="7" borderId="21" xfId="0" applyFont="1" applyFill="1" applyBorder="1" applyAlignment="1">
      <alignment vertical="center" wrapText="1"/>
    </xf>
    <xf numFmtId="0" fontId="14" fillId="7" borderId="16" xfId="0" applyFont="1" applyFill="1" applyBorder="1" applyAlignment="1">
      <alignment horizontal="right"/>
    </xf>
    <xf numFmtId="0" fontId="14" fillId="7" borderId="46" xfId="0" applyFont="1" applyFill="1" applyBorder="1" applyAlignment="1">
      <alignment horizontal="right"/>
    </xf>
    <xf numFmtId="0" fontId="14" fillId="7" borderId="19" xfId="0" applyFont="1" applyFill="1" applyBorder="1" applyAlignment="1">
      <alignment horizontal="right"/>
    </xf>
    <xf numFmtId="0" fontId="14" fillId="7" borderId="22" xfId="0" applyFont="1" applyFill="1" applyBorder="1" applyAlignment="1">
      <alignment horizontal="right"/>
    </xf>
    <xf numFmtId="0" fontId="11" fillId="7" borderId="0" xfId="0" applyFont="1" applyFill="1" applyBorder="1"/>
    <xf numFmtId="0" fontId="0" fillId="7" borderId="0" xfId="0" applyFill="1" applyBorder="1" applyAlignment="1">
      <alignment horizontal="right"/>
    </xf>
    <xf numFmtId="0" fontId="15" fillId="7" borderId="0" xfId="0" applyFont="1" applyFill="1" applyBorder="1"/>
    <xf numFmtId="0" fontId="4" fillId="7" borderId="21" xfId="0" applyFont="1" applyFill="1" applyBorder="1" applyAlignment="1">
      <alignment vertical="top" wrapText="1"/>
    </xf>
    <xf numFmtId="0" fontId="4" fillId="7" borderId="18" xfId="0" applyFont="1" applyFill="1" applyBorder="1" applyAlignment="1">
      <alignment vertical="top" wrapText="1"/>
    </xf>
    <xf numFmtId="0" fontId="4" fillId="7" borderId="32" xfId="0" applyFont="1" applyFill="1" applyBorder="1" applyAlignment="1">
      <alignment vertical="top" wrapText="1"/>
    </xf>
    <xf numFmtId="0" fontId="4" fillId="7" borderId="46" xfId="0" applyFont="1" applyFill="1" applyBorder="1" applyAlignment="1">
      <alignment horizontal="right" vertical="top" wrapText="1"/>
    </xf>
    <xf numFmtId="0" fontId="17" fillId="7" borderId="22" xfId="0" applyFont="1" applyFill="1" applyBorder="1" applyAlignment="1">
      <alignment vertical="top" wrapText="1"/>
    </xf>
    <xf numFmtId="0" fontId="14" fillId="7" borderId="46" xfId="0" applyFont="1" applyFill="1" applyBorder="1" applyAlignment="1">
      <alignment horizontal="right" vertical="top"/>
    </xf>
    <xf numFmtId="0" fontId="4" fillId="7" borderId="18" xfId="0" applyFont="1" applyFill="1" applyBorder="1" applyAlignment="1">
      <alignment vertical="center" wrapText="1"/>
    </xf>
    <xf numFmtId="0" fontId="4" fillId="7" borderId="32" xfId="0" applyFont="1" applyFill="1" applyBorder="1" applyAlignment="1">
      <alignment vertical="center" wrapText="1"/>
    </xf>
    <xf numFmtId="0" fontId="3" fillId="7" borderId="32" xfId="0" applyFont="1" applyFill="1" applyBorder="1" applyAlignment="1">
      <alignment vertical="top" wrapText="1"/>
    </xf>
    <xf numFmtId="0" fontId="14" fillId="7" borderId="0" xfId="0" applyFont="1" applyFill="1" applyBorder="1" applyAlignment="1">
      <alignment horizontal="right"/>
    </xf>
    <xf numFmtId="0" fontId="14" fillId="7" borderId="17" xfId="0" applyFont="1" applyFill="1" applyBorder="1" applyAlignment="1">
      <alignment horizontal="right"/>
    </xf>
    <xf numFmtId="0" fontId="0" fillId="7" borderId="32" xfId="0" applyFill="1" applyBorder="1"/>
    <xf numFmtId="0" fontId="0" fillId="7" borderId="20" xfId="0" applyFill="1" applyBorder="1"/>
    <xf numFmtId="0" fontId="0" fillId="7" borderId="21" xfId="0" applyFill="1" applyBorder="1"/>
    <xf numFmtId="0" fontId="11" fillId="7" borderId="24" xfId="0" applyFont="1" applyFill="1" applyBorder="1"/>
    <xf numFmtId="0" fontId="11" fillId="7" borderId="45" xfId="0" applyFont="1" applyFill="1" applyBorder="1"/>
    <xf numFmtId="0" fontId="11" fillId="7" borderId="25" xfId="0" applyFont="1" applyFill="1" applyBorder="1"/>
    <xf numFmtId="0" fontId="14" fillId="7" borderId="22" xfId="0" applyFont="1" applyFill="1" applyBorder="1" applyAlignment="1">
      <alignment horizontal="right" vertical="top"/>
    </xf>
    <xf numFmtId="0" fontId="20" fillId="7" borderId="0" xfId="0" applyFont="1" applyFill="1" applyBorder="1"/>
    <xf numFmtId="0" fontId="14" fillId="7" borderId="16" xfId="0" applyFont="1" applyFill="1" applyBorder="1" applyAlignment="1">
      <alignment horizontal="right" vertical="top"/>
    </xf>
    <xf numFmtId="0" fontId="3" fillId="7" borderId="18" xfId="0" applyFont="1" applyFill="1" applyBorder="1" applyAlignment="1">
      <alignment vertical="top" wrapText="1"/>
    </xf>
    <xf numFmtId="0" fontId="19" fillId="7" borderId="0" xfId="0" applyFont="1" applyFill="1" applyBorder="1"/>
    <xf numFmtId="0" fontId="3" fillId="7" borderId="0" xfId="0" applyFont="1" applyFill="1" applyBorder="1" applyAlignment="1">
      <alignment vertical="center" wrapText="1"/>
    </xf>
    <xf numFmtId="0" fontId="3" fillId="7" borderId="17" xfId="0" applyFont="1" applyFill="1" applyBorder="1" applyAlignment="1">
      <alignment vertical="center" wrapText="1"/>
    </xf>
    <xf numFmtId="0" fontId="4" fillId="7" borderId="17" xfId="0" applyFont="1" applyFill="1" applyBorder="1" applyAlignment="1">
      <alignment vertical="top" wrapText="1"/>
    </xf>
    <xf numFmtId="0" fontId="4" fillId="7" borderId="0" xfId="0" applyFont="1" applyFill="1" applyBorder="1" applyAlignment="1">
      <alignment vertical="top" wrapText="1"/>
    </xf>
    <xf numFmtId="0" fontId="16" fillId="7" borderId="0" xfId="0" applyFont="1" applyFill="1" applyBorder="1" applyAlignment="1">
      <alignment vertical="top" wrapText="1"/>
    </xf>
    <xf numFmtId="0" fontId="3" fillId="7" borderId="17" xfId="0" applyFont="1" applyFill="1" applyBorder="1" applyAlignment="1">
      <alignment vertical="top" wrapText="1"/>
    </xf>
    <xf numFmtId="0" fontId="0" fillId="7" borderId="46" xfId="0" applyFill="1" applyBorder="1"/>
    <xf numFmtId="0" fontId="0" fillId="7" borderId="19" xfId="0" applyFill="1" applyBorder="1"/>
    <xf numFmtId="0" fontId="14" fillId="7" borderId="19" xfId="0" applyFont="1" applyFill="1" applyBorder="1" applyAlignment="1">
      <alignment horizontal="right" vertical="top"/>
    </xf>
    <xf numFmtId="0" fontId="3" fillId="7" borderId="23" xfId="0" applyFont="1" applyFill="1" applyBorder="1" applyAlignment="1">
      <alignment vertical="center" wrapText="1"/>
    </xf>
    <xf numFmtId="0" fontId="4" fillId="7" borderId="23" xfId="0" applyFont="1" applyFill="1" applyBorder="1" applyAlignment="1">
      <alignment vertical="top" wrapText="1"/>
    </xf>
    <xf numFmtId="0" fontId="17" fillId="7" borderId="22" xfId="0" applyFont="1" applyFill="1" applyBorder="1" applyAlignment="1">
      <alignment vertical="center" wrapText="1"/>
    </xf>
    <xf numFmtId="0" fontId="18" fillId="7" borderId="21" xfId="0" applyFont="1" applyFill="1" applyBorder="1" applyAlignment="1">
      <alignment vertical="center" wrapText="1"/>
    </xf>
    <xf numFmtId="0" fontId="14" fillId="7" borderId="17" xfId="0" applyFont="1" applyFill="1" applyBorder="1" applyAlignment="1">
      <alignment horizontal="right" vertical="top"/>
    </xf>
    <xf numFmtId="0" fontId="3" fillId="7" borderId="21" xfId="0" applyFont="1" applyFill="1" applyBorder="1" applyAlignment="1">
      <alignment vertical="top" wrapText="1"/>
    </xf>
    <xf numFmtId="0" fontId="0" fillId="7" borderId="0" xfId="0" applyFont="1" applyFill="1"/>
    <xf numFmtId="0" fontId="20" fillId="7" borderId="0" xfId="0" applyFont="1" applyFill="1"/>
    <xf numFmtId="0" fontId="15" fillId="7" borderId="0" xfId="0" applyFont="1" applyFill="1"/>
    <xf numFmtId="0" fontId="13" fillId="8" borderId="15" xfId="0" applyFont="1" applyFill="1" applyBorder="1"/>
    <xf numFmtId="0" fontId="5" fillId="7" borderId="20" xfId="0" applyFont="1" applyFill="1" applyBorder="1" applyAlignment="1">
      <alignment vertical="center" wrapText="1"/>
    </xf>
    <xf numFmtId="0" fontId="0" fillId="7" borderId="18" xfId="0" applyFont="1" applyFill="1" applyBorder="1" applyAlignment="1">
      <alignment horizontal="left" vertical="center"/>
    </xf>
    <xf numFmtId="0" fontId="0" fillId="7" borderId="32" xfId="0" applyFont="1" applyFill="1" applyBorder="1" applyAlignment="1">
      <alignment horizontal="left" vertical="center"/>
    </xf>
    <xf numFmtId="0" fontId="0" fillId="7" borderId="21" xfId="0" applyFont="1" applyFill="1" applyBorder="1" applyAlignment="1">
      <alignment horizontal="left" vertical="center"/>
    </xf>
    <xf numFmtId="0" fontId="11" fillId="7" borderId="24" xfId="0" applyFont="1" applyFill="1" applyBorder="1" applyAlignment="1">
      <alignment vertical="top"/>
    </xf>
    <xf numFmtId="0" fontId="7" fillId="7" borderId="16" xfId="0" applyFont="1" applyFill="1" applyBorder="1"/>
    <xf numFmtId="0" fontId="0" fillId="7" borderId="18" xfId="0" applyFont="1" applyFill="1" applyBorder="1" applyAlignment="1">
      <alignment vertical="center" wrapText="1"/>
    </xf>
    <xf numFmtId="0" fontId="7" fillId="7" borderId="46" xfId="0" applyFont="1" applyFill="1" applyBorder="1"/>
    <xf numFmtId="0" fontId="22" fillId="7" borderId="32" xfId="1" applyFill="1" applyBorder="1" applyAlignment="1">
      <alignment vertical="center"/>
    </xf>
    <xf numFmtId="0" fontId="0" fillId="7" borderId="32" xfId="0" applyFont="1" applyFill="1" applyBorder="1" applyAlignment="1">
      <alignment vertical="center" wrapText="1"/>
    </xf>
    <xf numFmtId="0" fontId="0" fillId="7" borderId="32" xfId="0" applyFont="1" applyFill="1" applyBorder="1" applyAlignment="1">
      <alignment horizontal="left" vertical="center" wrapText="1"/>
    </xf>
    <xf numFmtId="0" fontId="25" fillId="7" borderId="46" xfId="0" applyFont="1" applyFill="1" applyBorder="1" applyAlignment="1">
      <alignment vertical="center" wrapText="1"/>
    </xf>
    <xf numFmtId="0" fontId="25" fillId="7" borderId="45" xfId="0" applyFont="1" applyFill="1" applyBorder="1" applyAlignment="1">
      <alignment horizontal="left" vertical="center" wrapText="1"/>
    </xf>
    <xf numFmtId="0" fontId="27" fillId="7" borderId="45" xfId="0" applyFont="1" applyFill="1" applyBorder="1" applyAlignment="1">
      <alignment horizontal="left"/>
    </xf>
    <xf numFmtId="0" fontId="15" fillId="0" borderId="19" xfId="0" applyFont="1" applyFill="1" applyBorder="1"/>
    <xf numFmtId="0" fontId="20" fillId="7" borderId="32" xfId="0" applyFont="1" applyFill="1" applyBorder="1" applyAlignment="1">
      <alignment vertical="center" wrapText="1"/>
    </xf>
    <xf numFmtId="0" fontId="2" fillId="0" borderId="0" xfId="0" applyFont="1"/>
    <xf numFmtId="0" fontId="33" fillId="3" borderId="13" xfId="0" applyFont="1" applyFill="1" applyBorder="1" applyAlignment="1">
      <alignment vertical="center" wrapText="1"/>
    </xf>
    <xf numFmtId="0" fontId="33" fillId="7" borderId="0" xfId="0" applyFont="1" applyFill="1" applyBorder="1" applyAlignment="1" applyProtection="1">
      <alignment vertical="top" wrapText="1"/>
      <protection locked="0"/>
    </xf>
    <xf numFmtId="0" fontId="34" fillId="7" borderId="0" xfId="0" applyFont="1" applyFill="1" applyBorder="1" applyAlignment="1" applyProtection="1">
      <alignment vertical="top" wrapText="1"/>
      <protection locked="0"/>
    </xf>
    <xf numFmtId="0" fontId="32" fillId="7" borderId="0" xfId="0" applyFont="1" applyFill="1" applyBorder="1" applyAlignment="1">
      <alignment vertical="center" wrapText="1"/>
    </xf>
    <xf numFmtId="0" fontId="33" fillId="7" borderId="0" xfId="0" applyFont="1" applyFill="1" applyBorder="1" applyAlignment="1" applyProtection="1">
      <alignment vertical="center" wrapText="1"/>
      <protection locked="0"/>
    </xf>
    <xf numFmtId="0" fontId="31" fillId="7" borderId="0" xfId="0" applyFont="1" applyFill="1" applyBorder="1" applyAlignment="1">
      <alignment vertical="center" wrapText="1"/>
    </xf>
    <xf numFmtId="43" fontId="12" fillId="7" borderId="0" xfId="2" applyFont="1" applyFill="1" applyBorder="1" applyAlignment="1">
      <alignment vertical="center" wrapText="1"/>
    </xf>
    <xf numFmtId="0" fontId="12" fillId="7" borderId="0" xfId="0" applyFont="1" applyFill="1" applyBorder="1" applyAlignment="1">
      <alignment vertical="center" wrapText="1"/>
    </xf>
    <xf numFmtId="0" fontId="34" fillId="7" borderId="0" xfId="0" applyFont="1" applyFill="1" applyBorder="1" applyAlignment="1" applyProtection="1">
      <alignment vertical="center" wrapText="1"/>
      <protection locked="0"/>
    </xf>
    <xf numFmtId="0" fontId="20" fillId="0" borderId="0" xfId="0" applyFont="1"/>
    <xf numFmtId="0" fontId="35" fillId="0" borderId="15" xfId="0" applyFont="1" applyBorder="1" applyAlignment="1">
      <alignment horizontal="center" vertical="top" wrapText="1"/>
    </xf>
    <xf numFmtId="0" fontId="0" fillId="7" borderId="23" xfId="0" applyFill="1" applyBorder="1" applyAlignment="1">
      <alignment vertical="top"/>
    </xf>
    <xf numFmtId="0" fontId="3" fillId="7" borderId="26" xfId="0" applyFont="1" applyFill="1" applyBorder="1" applyAlignment="1">
      <alignment vertical="top" wrapText="1"/>
    </xf>
    <xf numFmtId="0" fontId="19" fillId="7" borderId="0" xfId="0" applyFont="1" applyFill="1" applyAlignment="1">
      <alignment vertical="top" wrapText="1"/>
    </xf>
    <xf numFmtId="0" fontId="0" fillId="7" borderId="22" xfId="0" applyFill="1" applyBorder="1" applyAlignment="1">
      <alignment vertical="top"/>
    </xf>
    <xf numFmtId="0" fontId="3" fillId="7" borderId="23" xfId="0" applyFont="1" applyFill="1" applyBorder="1" applyAlignment="1">
      <alignment vertical="top" wrapText="1"/>
    </xf>
    <xf numFmtId="0" fontId="0" fillId="7" borderId="21" xfId="0" applyFont="1" applyFill="1" applyBorder="1" applyAlignment="1">
      <alignment vertical="top"/>
    </xf>
    <xf numFmtId="0" fontId="33" fillId="3" borderId="14" xfId="0" applyFont="1" applyFill="1" applyBorder="1" applyAlignment="1">
      <alignment vertical="center" wrapText="1"/>
    </xf>
    <xf numFmtId="0" fontId="34" fillId="3" borderId="10" xfId="0" applyFont="1" applyFill="1" applyBorder="1" applyAlignment="1">
      <alignment vertical="center" wrapText="1"/>
    </xf>
    <xf numFmtId="0" fontId="34" fillId="3" borderId="13" xfId="0" applyFont="1" applyFill="1" applyBorder="1" applyAlignment="1">
      <alignment vertical="center" wrapText="1"/>
    </xf>
    <xf numFmtId="0" fontId="38" fillId="7" borderId="32" xfId="0" applyFont="1" applyFill="1" applyBorder="1" applyAlignment="1">
      <alignment vertical="center" wrapText="1"/>
    </xf>
    <xf numFmtId="43" fontId="37" fillId="10" borderId="15" xfId="2" applyFont="1" applyFill="1" applyBorder="1"/>
    <xf numFmtId="43" fontId="23" fillId="7" borderId="15" xfId="2" applyFont="1" applyFill="1" applyBorder="1"/>
    <xf numFmtId="43" fontId="23" fillId="10" borderId="15" xfId="2" applyFont="1" applyFill="1" applyBorder="1"/>
    <xf numFmtId="0" fontId="0" fillId="7" borderId="23" xfId="0" applyFill="1" applyBorder="1" applyAlignment="1">
      <alignment vertical="top" wrapText="1"/>
    </xf>
    <xf numFmtId="0" fontId="5" fillId="7" borderId="15" xfId="0" applyFont="1" applyFill="1" applyBorder="1" applyAlignment="1">
      <alignment vertical="top" wrapText="1"/>
    </xf>
    <xf numFmtId="0" fontId="3" fillId="7" borderId="0" xfId="0" applyFont="1" applyFill="1" applyBorder="1" applyAlignment="1">
      <alignment vertical="top"/>
    </xf>
    <xf numFmtId="0" fontId="0" fillId="7" borderId="0" xfId="0" applyFill="1" applyBorder="1" applyAlignment="1">
      <alignment vertical="top"/>
    </xf>
    <xf numFmtId="0" fontId="0" fillId="7" borderId="32" xfId="0" applyFill="1" applyBorder="1" applyAlignment="1">
      <alignment vertical="top" wrapText="1"/>
    </xf>
    <xf numFmtId="0" fontId="36" fillId="7" borderId="0" xfId="0" applyFont="1" applyFill="1"/>
    <xf numFmtId="0" fontId="6" fillId="7" borderId="0" xfId="0" applyFont="1" applyFill="1"/>
    <xf numFmtId="0" fontId="21" fillId="7" borderId="0" xfId="0" applyFont="1" applyFill="1"/>
    <xf numFmtId="43" fontId="23" fillId="0" borderId="15" xfId="2" applyFont="1" applyBorder="1"/>
    <xf numFmtId="0" fontId="37" fillId="0" borderId="15" xfId="0" applyFont="1" applyBorder="1" applyAlignment="1">
      <alignment horizontal="center"/>
    </xf>
    <xf numFmtId="0" fontId="37" fillId="0" borderId="23" xfId="0" applyFont="1" applyBorder="1" applyAlignment="1">
      <alignment horizontal="center"/>
    </xf>
    <xf numFmtId="0" fontId="40" fillId="7" borderId="0" xfId="0" applyFont="1" applyFill="1" applyAlignment="1">
      <alignment vertical="center"/>
    </xf>
    <xf numFmtId="0" fontId="19" fillId="7" borderId="0" xfId="0" applyFont="1" applyFill="1"/>
    <xf numFmtId="0" fontId="33" fillId="3" borderId="7" xfId="0" applyFont="1" applyFill="1" applyBorder="1" applyAlignment="1">
      <alignment vertical="center" wrapText="1"/>
    </xf>
    <xf numFmtId="0" fontId="33" fillId="3" borderId="8" xfId="0" applyFont="1" applyFill="1" applyBorder="1" applyAlignment="1">
      <alignment vertical="center" wrapText="1"/>
    </xf>
    <xf numFmtId="0" fontId="41" fillId="0" borderId="0" xfId="0" applyFont="1"/>
    <xf numFmtId="0" fontId="41" fillId="0" borderId="0" xfId="0" applyFont="1" applyAlignment="1">
      <alignment horizontal="left" vertical="top" wrapText="1"/>
    </xf>
    <xf numFmtId="0" fontId="0" fillId="0" borderId="0" xfId="0" applyAlignment="1">
      <alignment horizontal="left" vertical="top" wrapText="1"/>
    </xf>
    <xf numFmtId="0" fontId="42" fillId="7" borderId="45" xfId="0" applyFont="1" applyFill="1" applyBorder="1"/>
    <xf numFmtId="0" fontId="43" fillId="7" borderId="0" xfId="0" applyFont="1" applyFill="1" applyBorder="1"/>
    <xf numFmtId="0" fontId="19" fillId="7" borderId="32" xfId="0" applyFont="1" applyFill="1" applyBorder="1"/>
    <xf numFmtId="0" fontId="3" fillId="7" borderId="0" xfId="0" applyFont="1" applyFill="1" applyBorder="1" applyAlignment="1">
      <alignment vertical="top" wrapText="1"/>
    </xf>
    <xf numFmtId="0" fontId="34" fillId="2" borderId="4" xfId="0" applyFont="1" applyFill="1" applyBorder="1" applyAlignment="1" applyProtection="1">
      <alignment vertical="center" wrapText="1"/>
    </xf>
    <xf numFmtId="0" fontId="3" fillId="7" borderId="20" xfId="0" applyFont="1" applyFill="1" applyBorder="1" applyAlignment="1">
      <alignment vertical="top" wrapText="1"/>
    </xf>
    <xf numFmtId="0" fontId="0" fillId="7" borderId="16" xfId="0" applyFill="1" applyBorder="1"/>
    <xf numFmtId="0" fontId="0" fillId="7" borderId="18" xfId="0" applyFill="1" applyBorder="1"/>
    <xf numFmtId="0" fontId="17" fillId="7" borderId="16" xfId="0" applyFont="1" applyFill="1" applyBorder="1" applyAlignment="1">
      <alignment vertical="center" wrapText="1"/>
    </xf>
    <xf numFmtId="0" fontId="38" fillId="7" borderId="32" xfId="0" applyFont="1" applyFill="1" applyBorder="1" applyAlignment="1">
      <alignment vertical="top" wrapText="1"/>
    </xf>
    <xf numFmtId="0" fontId="38" fillId="7" borderId="21" xfId="0" applyFont="1" applyFill="1" applyBorder="1" applyAlignment="1">
      <alignment vertical="center" wrapText="1"/>
    </xf>
    <xf numFmtId="0" fontId="14" fillId="7" borderId="0" xfId="0" applyFont="1" applyFill="1" applyBorder="1" applyAlignment="1">
      <alignment horizontal="right" vertical="top"/>
    </xf>
    <xf numFmtId="0" fontId="0" fillId="4" borderId="0" xfId="0" applyFill="1"/>
    <xf numFmtId="0" fontId="46" fillId="7" borderId="0" xfId="0" applyFont="1" applyFill="1" applyAlignment="1">
      <alignment horizontal="right"/>
    </xf>
    <xf numFmtId="0" fontId="46" fillId="7" borderId="0" xfId="0" applyFont="1" applyFill="1" applyBorder="1" applyAlignment="1">
      <alignment horizontal="right"/>
    </xf>
    <xf numFmtId="0" fontId="25" fillId="7" borderId="46" xfId="0" applyFont="1" applyFill="1" applyBorder="1" applyAlignment="1">
      <alignment horizontal="right" vertical="center" wrapText="1"/>
    </xf>
    <xf numFmtId="0" fontId="49" fillId="7" borderId="0" xfId="0" applyFont="1" applyFill="1"/>
    <xf numFmtId="0" fontId="4" fillId="7" borderId="0" xfId="0" applyFont="1" applyFill="1" applyAlignment="1">
      <alignment horizontal="right"/>
    </xf>
    <xf numFmtId="0" fontId="6" fillId="0" borderId="0" xfId="0" applyFont="1"/>
    <xf numFmtId="0" fontId="45" fillId="0" borderId="0" xfId="0" applyFont="1"/>
    <xf numFmtId="0" fontId="11" fillId="0" borderId="0" xfId="0" applyFont="1"/>
    <xf numFmtId="0" fontId="0" fillId="0" borderId="0" xfId="0" applyAlignment="1">
      <alignment horizontal="left"/>
    </xf>
    <xf numFmtId="14" fontId="0" fillId="0" borderId="0" xfId="0" applyNumberFormat="1" applyAlignment="1">
      <alignment horizontal="left"/>
    </xf>
    <xf numFmtId="164" fontId="1" fillId="0" borderId="56" xfId="2" applyNumberFormat="1" applyFont="1" applyBorder="1" applyAlignment="1">
      <alignment horizontal="center" vertical="center"/>
    </xf>
    <xf numFmtId="164" fontId="33" fillId="0" borderId="24" xfId="2" applyNumberFormat="1" applyFont="1" applyBorder="1" applyAlignment="1">
      <alignment horizontal="center" vertical="center"/>
    </xf>
    <xf numFmtId="164" fontId="1" fillId="0" borderId="24" xfId="2" applyNumberFormat="1" applyFont="1" applyBorder="1" applyAlignment="1">
      <alignment horizontal="center" vertical="center"/>
    </xf>
    <xf numFmtId="164" fontId="1" fillId="0" borderId="30" xfId="2" applyNumberFormat="1" applyFont="1" applyBorder="1" applyAlignment="1">
      <alignment horizontal="center" vertical="center"/>
    </xf>
    <xf numFmtId="164" fontId="33" fillId="0" borderId="30" xfId="2" applyNumberFormat="1" applyFont="1" applyBorder="1" applyAlignment="1">
      <alignment horizontal="center" vertical="center"/>
    </xf>
    <xf numFmtId="164" fontId="1" fillId="0" borderId="31" xfId="2" applyNumberFormat="1" applyFont="1" applyBorder="1" applyAlignment="1">
      <alignment horizontal="center" vertical="center"/>
    </xf>
    <xf numFmtId="164" fontId="33" fillId="0" borderId="15" xfId="2" applyNumberFormat="1" applyFont="1" applyBorder="1" applyAlignment="1">
      <alignment horizontal="center" vertical="center"/>
    </xf>
    <xf numFmtId="0" fontId="0" fillId="7" borderId="17" xfId="0" applyFill="1" applyBorder="1"/>
    <xf numFmtId="14" fontId="0" fillId="7" borderId="46" xfId="0" applyNumberFormat="1" applyFont="1" applyFill="1" applyBorder="1" applyAlignment="1">
      <alignment horizontal="left"/>
    </xf>
    <xf numFmtId="0" fontId="0" fillId="7" borderId="0" xfId="0" applyFont="1" applyFill="1" applyBorder="1"/>
    <xf numFmtId="0" fontId="0" fillId="7" borderId="20" xfId="0" applyFont="1" applyFill="1" applyBorder="1"/>
    <xf numFmtId="14" fontId="0" fillId="7" borderId="16" xfId="0" applyNumberFormat="1" applyFill="1" applyBorder="1" applyAlignment="1">
      <alignment horizontal="left"/>
    </xf>
    <xf numFmtId="0" fontId="0" fillId="7" borderId="17" xfId="0" applyFont="1" applyFill="1" applyBorder="1"/>
    <xf numFmtId="0" fontId="11" fillId="7" borderId="22" xfId="0" applyFont="1" applyFill="1" applyBorder="1"/>
    <xf numFmtId="0" fontId="0" fillId="7" borderId="26" xfId="0" applyFill="1" applyBorder="1"/>
    <xf numFmtId="0" fontId="11" fillId="7" borderId="26" xfId="0" applyFont="1" applyFill="1" applyBorder="1"/>
    <xf numFmtId="0" fontId="0" fillId="7" borderId="23" xfId="0" applyFill="1" applyBorder="1"/>
    <xf numFmtId="0" fontId="47" fillId="7" borderId="0" xfId="0" applyFont="1" applyFill="1" applyBorder="1" applyAlignment="1">
      <alignment horizontal="left" vertical="center"/>
    </xf>
    <xf numFmtId="0" fontId="17" fillId="7" borderId="16" xfId="0" applyFont="1" applyFill="1" applyBorder="1" applyAlignment="1">
      <alignment horizontal="left" vertical="top" wrapText="1"/>
    </xf>
    <xf numFmtId="0" fontId="17" fillId="7" borderId="46" xfId="0" applyFont="1" applyFill="1" applyBorder="1" applyAlignment="1">
      <alignment horizontal="left" vertical="top" wrapText="1"/>
    </xf>
    <xf numFmtId="0" fontId="5" fillId="7" borderId="24" xfId="0" applyFont="1" applyFill="1" applyBorder="1" applyAlignment="1">
      <alignment horizontal="left" vertical="top" wrapText="1"/>
    </xf>
    <xf numFmtId="0" fontId="5" fillId="7" borderId="46" xfId="0" applyFont="1" applyFill="1" applyBorder="1" applyAlignment="1">
      <alignment horizontal="left" vertical="top" wrapText="1"/>
    </xf>
    <xf numFmtId="0" fontId="17" fillId="7" borderId="24" xfId="0" applyFont="1" applyFill="1" applyBorder="1" applyAlignment="1">
      <alignment horizontal="left" vertical="top" wrapText="1"/>
    </xf>
    <xf numFmtId="0" fontId="5" fillId="7" borderId="25" xfId="0" applyFont="1" applyFill="1" applyBorder="1" applyAlignment="1">
      <alignment horizontal="left" vertical="top" wrapText="1"/>
    </xf>
    <xf numFmtId="0" fontId="31" fillId="9" borderId="15" xfId="0" applyFont="1" applyFill="1" applyBorder="1" applyAlignment="1">
      <alignment horizontal="center"/>
    </xf>
    <xf numFmtId="0" fontId="31" fillId="6" borderId="15" xfId="0" applyFont="1" applyFill="1" applyBorder="1" applyAlignment="1">
      <alignment horizontal="center"/>
    </xf>
    <xf numFmtId="0" fontId="31" fillId="6" borderId="1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1" fillId="6" borderId="12" xfId="0" applyFont="1" applyFill="1" applyBorder="1" applyAlignment="1">
      <alignment horizontal="right" vertical="center"/>
    </xf>
    <xf numFmtId="0" fontId="1" fillId="6" borderId="0" xfId="0" applyFont="1" applyFill="1" applyBorder="1" applyAlignment="1">
      <alignment horizontal="right" vertical="center"/>
    </xf>
    <xf numFmtId="0" fontId="1" fillId="6" borderId="0" xfId="0" applyFont="1" applyFill="1" applyBorder="1" applyAlignment="1">
      <alignment horizontal="right"/>
    </xf>
    <xf numFmtId="164" fontId="1" fillId="0" borderId="42" xfId="2" applyNumberFormat="1" applyFont="1" applyBorder="1" applyAlignment="1">
      <alignment horizontal="center" vertical="center"/>
    </xf>
    <xf numFmtId="164" fontId="1" fillId="0" borderId="41" xfId="2" applyNumberFormat="1" applyFont="1" applyBorder="1" applyAlignment="1">
      <alignment horizontal="center" vertical="center"/>
    </xf>
    <xf numFmtId="164" fontId="1" fillId="0" borderId="40" xfId="2" applyNumberFormat="1" applyFont="1" applyBorder="1" applyAlignment="1">
      <alignment horizontal="center" vertical="center"/>
    </xf>
    <xf numFmtId="164" fontId="1" fillId="0" borderId="15" xfId="2" applyNumberFormat="1" applyFont="1" applyBorder="1" applyAlignment="1">
      <alignment horizontal="center" vertical="center"/>
    </xf>
    <xf numFmtId="164" fontId="1" fillId="0" borderId="23" xfId="2" applyNumberFormat="1" applyFont="1" applyBorder="1" applyAlignment="1">
      <alignment horizontal="center" vertical="center"/>
    </xf>
    <xf numFmtId="164" fontId="1" fillId="0" borderId="29" xfId="2" applyNumberFormat="1" applyFont="1" applyBorder="1" applyAlignment="1">
      <alignment horizontal="center" vertical="center"/>
    </xf>
    <xf numFmtId="164" fontId="1" fillId="0" borderId="49" xfId="2" applyNumberFormat="1" applyFont="1" applyBorder="1" applyAlignment="1">
      <alignment horizontal="center" vertical="center"/>
    </xf>
    <xf numFmtId="0" fontId="1" fillId="7" borderId="0" xfId="0" applyFont="1" applyFill="1"/>
    <xf numFmtId="0" fontId="1" fillId="0" borderId="0" xfId="0" applyFont="1"/>
    <xf numFmtId="0" fontId="0" fillId="7" borderId="26" xfId="0" applyFont="1" applyFill="1" applyBorder="1"/>
    <xf numFmtId="14" fontId="0" fillId="7" borderId="22" xfId="0" applyNumberFormat="1" applyFill="1" applyBorder="1" applyAlignment="1">
      <alignment horizontal="left"/>
    </xf>
    <xf numFmtId="0" fontId="31" fillId="9" borderId="15" xfId="0" applyFont="1" applyFill="1" applyBorder="1" applyAlignment="1">
      <alignment horizontal="center"/>
    </xf>
    <xf numFmtId="0" fontId="31" fillId="6" borderId="15" xfId="0" applyFont="1" applyFill="1" applyBorder="1" applyAlignment="1">
      <alignment horizontal="center"/>
    </xf>
    <xf numFmtId="0" fontId="31" fillId="6" borderId="15" xfId="0" applyFont="1" applyFill="1" applyBorder="1" applyAlignment="1">
      <alignment horizontal="center" vertical="center" wrapText="1"/>
    </xf>
    <xf numFmtId="1" fontId="34" fillId="7" borderId="0" xfId="0" applyNumberFormat="1" applyFont="1" applyFill="1" applyBorder="1" applyAlignment="1" applyProtection="1">
      <alignment vertical="center" wrapText="1"/>
      <protection locked="0"/>
    </xf>
    <xf numFmtId="165" fontId="23" fillId="10" borderId="15" xfId="2" applyNumberFormat="1" applyFont="1" applyFill="1" applyBorder="1"/>
    <xf numFmtId="165" fontId="23" fillId="0" borderId="15" xfId="2" applyNumberFormat="1" applyFont="1" applyBorder="1"/>
    <xf numFmtId="43" fontId="21" fillId="10" borderId="15" xfId="2" applyFont="1" applyFill="1" applyBorder="1"/>
    <xf numFmtId="167" fontId="1" fillId="0" borderId="40" xfId="2" applyNumberFormat="1" applyFont="1" applyBorder="1" applyAlignment="1">
      <alignment horizontal="center" vertical="center"/>
    </xf>
    <xf numFmtId="167" fontId="33" fillId="0" borderId="15" xfId="2" applyNumberFormat="1" applyFont="1" applyBorder="1" applyAlignment="1">
      <alignment horizontal="center" vertical="center"/>
    </xf>
    <xf numFmtId="167" fontId="1" fillId="0" borderId="15" xfId="2" applyNumberFormat="1" applyFont="1" applyBorder="1" applyAlignment="1">
      <alignment horizontal="center" vertical="center"/>
    </xf>
    <xf numFmtId="167" fontId="1" fillId="0" borderId="23" xfId="2" applyNumberFormat="1" applyFont="1" applyBorder="1" applyAlignment="1">
      <alignment horizontal="center" vertical="center"/>
    </xf>
    <xf numFmtId="167" fontId="1" fillId="0" borderId="29" xfId="2" applyNumberFormat="1" applyFont="1" applyBorder="1" applyAlignment="1">
      <alignment horizontal="center" vertical="center"/>
    </xf>
    <xf numFmtId="167" fontId="1" fillId="0" borderId="41" xfId="2" applyNumberFormat="1" applyFont="1" applyBorder="1" applyAlignment="1">
      <alignment horizontal="center" vertical="center"/>
    </xf>
    <xf numFmtId="167" fontId="33" fillId="0" borderId="30" xfId="2" applyNumberFormat="1" applyFont="1" applyBorder="1" applyAlignment="1">
      <alignment horizontal="center" vertical="center"/>
    </xf>
    <xf numFmtId="167" fontId="1" fillId="0" borderId="30" xfId="2" applyNumberFormat="1" applyFont="1" applyBorder="1" applyAlignment="1">
      <alignment horizontal="center" vertical="center"/>
    </xf>
    <xf numFmtId="167" fontId="1" fillId="0" borderId="49" xfId="2" applyNumberFormat="1" applyFont="1" applyBorder="1" applyAlignment="1">
      <alignment horizontal="center" vertical="center"/>
    </xf>
    <xf numFmtId="167" fontId="1" fillId="0" borderId="31" xfId="2" applyNumberFormat="1" applyFont="1" applyBorder="1" applyAlignment="1">
      <alignment horizontal="center" vertical="center"/>
    </xf>
    <xf numFmtId="1" fontId="23" fillId="0" borderId="15" xfId="3" applyNumberFormat="1" applyFont="1" applyBorder="1"/>
    <xf numFmtId="0" fontId="11" fillId="0" borderId="60" xfId="0" applyFont="1" applyBorder="1"/>
    <xf numFmtId="14" fontId="0" fillId="0" borderId="0" xfId="0" applyNumberFormat="1"/>
    <xf numFmtId="2" fontId="0" fillId="0" borderId="0" xfId="0" applyNumberFormat="1"/>
    <xf numFmtId="0" fontId="17" fillId="7" borderId="16" xfId="0" applyFont="1" applyFill="1" applyBorder="1" applyAlignment="1">
      <alignment horizontal="left" vertical="top" wrapText="1"/>
    </xf>
    <xf numFmtId="0" fontId="17" fillId="7" borderId="46" xfId="0" applyFont="1" applyFill="1" applyBorder="1" applyAlignment="1">
      <alignment horizontal="left" vertical="top" wrapText="1"/>
    </xf>
    <xf numFmtId="0" fontId="3" fillId="7" borderId="32" xfId="0" applyFont="1" applyFill="1" applyBorder="1" applyAlignment="1">
      <alignment horizontal="left" vertical="top" wrapText="1"/>
    </xf>
    <xf numFmtId="0" fontId="3" fillId="7" borderId="21" xfId="0" applyFont="1" applyFill="1" applyBorder="1" applyAlignment="1">
      <alignment horizontal="left" vertical="top" wrapText="1"/>
    </xf>
    <xf numFmtId="0" fontId="0" fillId="7" borderId="26" xfId="0" applyFill="1" applyBorder="1" applyAlignment="1">
      <alignment horizontal="left" wrapText="1"/>
    </xf>
    <xf numFmtId="0" fontId="0" fillId="7" borderId="23" xfId="0" applyFill="1" applyBorder="1" applyAlignment="1">
      <alignment horizontal="left" wrapText="1"/>
    </xf>
    <xf numFmtId="0" fontId="5" fillId="7" borderId="16" xfId="0" applyFont="1" applyFill="1" applyBorder="1" applyAlignment="1">
      <alignment horizontal="left" vertical="top" wrapText="1"/>
    </xf>
    <xf numFmtId="0" fontId="5" fillId="7" borderId="46" xfId="0" applyFont="1" applyFill="1" applyBorder="1" applyAlignment="1">
      <alignment horizontal="left" vertical="top" wrapText="1"/>
    </xf>
    <xf numFmtId="0" fontId="5" fillId="7" borderId="24" xfId="0" applyFont="1" applyFill="1" applyBorder="1" applyAlignment="1">
      <alignment horizontal="left" vertical="top" wrapText="1"/>
    </xf>
    <xf numFmtId="0" fontId="5" fillId="7" borderId="45" xfId="0" applyFont="1" applyFill="1" applyBorder="1" applyAlignment="1">
      <alignment horizontal="left" vertical="top" wrapText="1"/>
    </xf>
    <xf numFmtId="0" fontId="5" fillId="7" borderId="25" xfId="0" applyFont="1" applyFill="1" applyBorder="1" applyAlignment="1">
      <alignment horizontal="left" vertical="top" wrapText="1"/>
    </xf>
    <xf numFmtId="0" fontId="28" fillId="6" borderId="16" xfId="0" applyFont="1" applyFill="1" applyBorder="1" applyAlignment="1">
      <alignment horizontal="left" vertical="center" wrapText="1"/>
    </xf>
    <xf numFmtId="0" fontId="28" fillId="6" borderId="17"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4" fillId="7" borderId="32" xfId="0" applyFont="1" applyFill="1" applyBorder="1" applyAlignment="1">
      <alignment horizontal="left" vertical="top" wrapText="1"/>
    </xf>
    <xf numFmtId="0" fontId="11" fillId="7" borderId="24" xfId="0" applyFont="1" applyFill="1" applyBorder="1" applyAlignment="1">
      <alignment horizontal="left" vertical="top"/>
    </xf>
    <xf numFmtId="0" fontId="11" fillId="7" borderId="45" xfId="0" applyFont="1" applyFill="1" applyBorder="1" applyAlignment="1">
      <alignment horizontal="left" vertical="top"/>
    </xf>
    <xf numFmtId="0" fontId="11" fillId="7" borderId="25" xfId="0" applyFont="1" applyFill="1" applyBorder="1" applyAlignment="1">
      <alignment horizontal="left" vertical="top"/>
    </xf>
    <xf numFmtId="0" fontId="28" fillId="6" borderId="20" xfId="0" applyFont="1" applyFill="1" applyBorder="1" applyAlignment="1">
      <alignment horizontal="left" vertical="center" wrapText="1"/>
    </xf>
    <xf numFmtId="0" fontId="28" fillId="6" borderId="21" xfId="0" applyFont="1" applyFill="1" applyBorder="1" applyAlignment="1">
      <alignment horizontal="left" vertical="center" wrapText="1"/>
    </xf>
    <xf numFmtId="0" fontId="13" fillId="8" borderId="22" xfId="0" applyFont="1" applyFill="1" applyBorder="1" applyAlignment="1">
      <alignment horizontal="left"/>
    </xf>
    <xf numFmtId="0" fontId="13" fillId="8" borderId="26" xfId="0" applyFont="1" applyFill="1" applyBorder="1" applyAlignment="1">
      <alignment horizontal="left"/>
    </xf>
    <xf numFmtId="0" fontId="13" fillId="8" borderId="23" xfId="0" applyFont="1" applyFill="1" applyBorder="1" applyAlignment="1">
      <alignment horizontal="left"/>
    </xf>
    <xf numFmtId="0" fontId="28" fillId="6" borderId="23" xfId="0" applyFont="1" applyFill="1" applyBorder="1" applyAlignment="1">
      <alignment horizontal="left" vertical="center" wrapText="1"/>
    </xf>
    <xf numFmtId="0" fontId="17" fillId="7" borderId="24" xfId="0" applyFont="1" applyFill="1" applyBorder="1" applyAlignment="1">
      <alignment horizontal="left" vertical="top" wrapText="1"/>
    </xf>
    <xf numFmtId="0" fontId="17" fillId="7" borderId="45" xfId="0" applyFont="1" applyFill="1" applyBorder="1" applyAlignment="1">
      <alignment horizontal="left" vertical="top" wrapText="1"/>
    </xf>
    <xf numFmtId="0" fontId="47" fillId="7" borderId="0" xfId="0" applyFont="1" applyFill="1" applyAlignment="1">
      <alignment horizontal="left" vertical="center"/>
    </xf>
    <xf numFmtId="0" fontId="25" fillId="7" borderId="46" xfId="0" applyFont="1" applyFill="1" applyBorder="1" applyAlignment="1">
      <alignment horizontal="left" vertical="center" wrapText="1"/>
    </xf>
    <xf numFmtId="0" fontId="25" fillId="7" borderId="32" xfId="0" applyFont="1" applyFill="1" applyBorder="1" applyAlignment="1">
      <alignment horizontal="left" vertical="center" wrapText="1"/>
    </xf>
    <xf numFmtId="0" fontId="47" fillId="7" borderId="0" xfId="0" applyFont="1" applyFill="1" applyBorder="1" applyAlignment="1">
      <alignment horizontal="left" vertical="center"/>
    </xf>
    <xf numFmtId="0" fontId="5" fillId="5" borderId="22"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33" fillId="3" borderId="15" xfId="0" applyFont="1" applyFill="1" applyBorder="1" applyAlignment="1">
      <alignment vertical="center" wrapText="1"/>
    </xf>
    <xf numFmtId="0" fontId="34" fillId="2" borderId="22" xfId="0" applyFont="1" applyFill="1" applyBorder="1" applyAlignment="1" applyProtection="1">
      <alignment horizontal="left" vertical="center" wrapText="1"/>
      <protection locked="0"/>
    </xf>
    <xf numFmtId="0" fontId="34" fillId="2" borderId="26" xfId="0" applyFont="1" applyFill="1" applyBorder="1" applyAlignment="1" applyProtection="1">
      <alignment horizontal="left" vertical="center" wrapText="1"/>
      <protection locked="0"/>
    </xf>
    <xf numFmtId="0" fontId="34" fillId="2" borderId="23" xfId="0" applyFont="1" applyFill="1" applyBorder="1" applyAlignment="1" applyProtection="1">
      <alignment horizontal="left" vertical="center" wrapText="1"/>
      <protection locked="0"/>
    </xf>
    <xf numFmtId="14" fontId="33" fillId="2" borderId="22" xfId="0" applyNumberFormat="1" applyFont="1" applyFill="1" applyBorder="1" applyAlignment="1" applyProtection="1">
      <alignment horizontal="left" vertical="center" wrapText="1"/>
      <protection locked="0"/>
    </xf>
    <xf numFmtId="0" fontId="33" fillId="2" borderId="26" xfId="0" applyFont="1" applyFill="1" applyBorder="1" applyAlignment="1" applyProtection="1">
      <alignment horizontal="left" vertical="center" wrapText="1"/>
      <protection locked="0"/>
    </xf>
    <xf numFmtId="0" fontId="33" fillId="2" borderId="23" xfId="0" applyFont="1" applyFill="1" applyBorder="1" applyAlignment="1" applyProtection="1">
      <alignment horizontal="left" vertical="center" wrapText="1"/>
      <protection locked="0"/>
    </xf>
    <xf numFmtId="0" fontId="33" fillId="3" borderId="22" xfId="0" applyFont="1" applyFill="1" applyBorder="1" applyAlignment="1">
      <alignment horizontal="left" vertical="center" wrapText="1"/>
    </xf>
    <xf numFmtId="0" fontId="33" fillId="3" borderId="23" xfId="0" applyFont="1" applyFill="1" applyBorder="1" applyAlignment="1">
      <alignment horizontal="left" vertical="center" wrapText="1"/>
    </xf>
    <xf numFmtId="0" fontId="33" fillId="3" borderId="15" xfId="0" applyFont="1" applyFill="1" applyBorder="1" applyAlignment="1">
      <alignment vertical="top" wrapText="1"/>
    </xf>
    <xf numFmtId="0" fontId="33" fillId="2" borderId="16" xfId="0" applyFont="1" applyFill="1" applyBorder="1" applyAlignment="1" applyProtection="1">
      <alignment horizontal="left" vertical="top" wrapText="1"/>
      <protection locked="0"/>
    </xf>
    <xf numFmtId="0" fontId="33" fillId="2" borderId="17" xfId="0" applyFont="1" applyFill="1" applyBorder="1" applyAlignment="1" applyProtection="1">
      <alignment horizontal="left" vertical="top" wrapText="1"/>
      <protection locked="0"/>
    </xf>
    <xf numFmtId="0" fontId="33" fillId="2" borderId="18" xfId="0" applyFont="1" applyFill="1" applyBorder="1" applyAlignment="1" applyProtection="1">
      <alignment horizontal="left" vertical="top" wrapText="1"/>
      <protection locked="0"/>
    </xf>
    <xf numFmtId="0" fontId="33" fillId="3" borderId="15" xfId="0" applyFont="1" applyFill="1" applyBorder="1" applyAlignment="1">
      <alignment horizontal="left" vertical="top" wrapText="1"/>
    </xf>
    <xf numFmtId="0" fontId="33" fillId="2" borderId="22" xfId="0" applyFont="1" applyFill="1" applyBorder="1" applyAlignment="1" applyProtection="1">
      <alignment horizontal="left" vertical="center" wrapText="1"/>
      <protection locked="0"/>
    </xf>
    <xf numFmtId="0" fontId="34" fillId="2" borderId="22" xfId="0" applyFont="1" applyFill="1" applyBorder="1" applyAlignment="1" applyProtection="1">
      <alignment horizontal="left" vertical="top" wrapText="1"/>
      <protection locked="0"/>
    </xf>
    <xf numFmtId="0" fontId="34" fillId="2" borderId="26" xfId="0" applyFont="1" applyFill="1" applyBorder="1" applyAlignment="1" applyProtection="1">
      <alignment horizontal="left" vertical="top" wrapText="1"/>
      <protection locked="0"/>
    </xf>
    <xf numFmtId="0" fontId="34" fillId="2" borderId="23" xfId="0" applyFont="1" applyFill="1" applyBorder="1" applyAlignment="1" applyProtection="1">
      <alignment horizontal="left" vertical="top" wrapText="1"/>
      <protection locked="0"/>
    </xf>
    <xf numFmtId="0" fontId="34" fillId="3" borderId="16" xfId="0" applyFont="1" applyFill="1" applyBorder="1" applyAlignment="1">
      <alignment horizontal="left" vertical="top" wrapText="1"/>
    </xf>
    <xf numFmtId="0" fontId="34" fillId="3" borderId="18" xfId="0" applyFont="1" applyFill="1" applyBorder="1" applyAlignment="1">
      <alignment horizontal="left" vertical="top" wrapText="1"/>
    </xf>
    <xf numFmtId="0" fontId="34" fillId="3" borderId="19" xfId="0" applyFont="1" applyFill="1" applyBorder="1" applyAlignment="1">
      <alignment horizontal="left" vertical="top" wrapText="1"/>
    </xf>
    <xf numFmtId="0" fontId="34" fillId="3" borderId="21" xfId="0" applyFont="1" applyFill="1" applyBorder="1" applyAlignment="1">
      <alignment horizontal="left" vertical="top" wrapText="1"/>
    </xf>
    <xf numFmtId="0" fontId="33" fillId="7" borderId="22" xfId="0" applyFont="1" applyFill="1" applyBorder="1" applyAlignment="1" applyProtection="1">
      <alignment horizontal="left" vertical="top" wrapText="1"/>
      <protection locked="0"/>
    </xf>
    <xf numFmtId="0" fontId="33" fillId="7" borderId="26" xfId="0" applyFont="1" applyFill="1" applyBorder="1" applyAlignment="1" applyProtection="1">
      <alignment horizontal="left" vertical="top" wrapText="1"/>
      <protection locked="0"/>
    </xf>
    <xf numFmtId="0" fontId="33" fillId="7" borderId="23" xfId="0" applyFont="1" applyFill="1" applyBorder="1" applyAlignment="1" applyProtection="1">
      <alignment horizontal="left" vertical="top" wrapText="1"/>
      <protection locked="0"/>
    </xf>
    <xf numFmtId="0" fontId="34" fillId="3" borderId="15" xfId="0" applyFont="1" applyFill="1" applyBorder="1" applyAlignment="1">
      <alignment vertical="center" wrapText="1"/>
    </xf>
    <xf numFmtId="0" fontId="34" fillId="7" borderId="22" xfId="0" applyFont="1" applyFill="1" applyBorder="1" applyAlignment="1" applyProtection="1">
      <alignment horizontal="left" vertical="top" wrapText="1"/>
      <protection locked="0"/>
    </xf>
    <xf numFmtId="0" fontId="34" fillId="7" borderId="26" xfId="0" applyFont="1" applyFill="1" applyBorder="1" applyAlignment="1" applyProtection="1">
      <alignment horizontal="left" vertical="top" wrapText="1"/>
      <protection locked="0"/>
    </xf>
    <xf numFmtId="0" fontId="34" fillId="7" borderId="23" xfId="0" applyFont="1" applyFill="1" applyBorder="1" applyAlignment="1" applyProtection="1">
      <alignment horizontal="left" vertical="top" wrapText="1"/>
      <protection locked="0"/>
    </xf>
    <xf numFmtId="0" fontId="31" fillId="9" borderId="15" xfId="0" applyFont="1" applyFill="1" applyBorder="1" applyAlignment="1">
      <alignment horizontal="center"/>
    </xf>
    <xf numFmtId="0" fontId="31" fillId="6" borderId="15" xfId="0" applyFont="1" applyFill="1" applyBorder="1" applyAlignment="1">
      <alignment horizontal="center"/>
    </xf>
    <xf numFmtId="0" fontId="34" fillId="3" borderId="16" xfId="0" applyFont="1" applyFill="1" applyBorder="1" applyAlignment="1">
      <alignment horizontal="left" vertical="center" wrapText="1"/>
    </xf>
    <xf numFmtId="0" fontId="34" fillId="3" borderId="18" xfId="0" applyFont="1" applyFill="1" applyBorder="1" applyAlignment="1">
      <alignment horizontal="left" vertical="center" wrapText="1"/>
    </xf>
    <xf numFmtId="0" fontId="34" fillId="3" borderId="46" xfId="0" applyFont="1" applyFill="1" applyBorder="1" applyAlignment="1">
      <alignment horizontal="left" vertical="center" wrapText="1"/>
    </xf>
    <xf numFmtId="0" fontId="34" fillId="3" borderId="32" xfId="0" applyFont="1" applyFill="1" applyBorder="1" applyAlignment="1">
      <alignment horizontal="left" vertical="center" wrapText="1"/>
    </xf>
    <xf numFmtId="0" fontId="34" fillId="3" borderId="19"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4" fillId="7" borderId="16" xfId="0" applyFont="1" applyFill="1" applyBorder="1" applyAlignment="1">
      <alignment horizontal="left" vertical="center" wrapText="1"/>
    </xf>
    <xf numFmtId="0" fontId="34" fillId="7" borderId="18" xfId="0" applyFont="1" applyFill="1" applyBorder="1" applyAlignment="1">
      <alignment horizontal="left" vertical="center" wrapText="1"/>
    </xf>
    <xf numFmtId="0" fontId="34" fillId="7" borderId="46" xfId="0" applyFont="1" applyFill="1" applyBorder="1" applyAlignment="1">
      <alignment horizontal="left" vertical="center" wrapText="1"/>
    </xf>
    <xf numFmtId="0" fontId="34" fillId="7" borderId="32" xfId="0" applyFont="1" applyFill="1" applyBorder="1" applyAlignment="1">
      <alignment horizontal="left" vertical="center" wrapText="1"/>
    </xf>
    <xf numFmtId="0" fontId="34" fillId="7" borderId="24" xfId="0" applyFont="1" applyFill="1" applyBorder="1" applyAlignment="1">
      <alignment horizontal="left" vertical="center" wrapText="1"/>
    </xf>
    <xf numFmtId="0" fontId="34" fillId="7" borderId="45" xfId="0" applyFont="1" applyFill="1" applyBorder="1" applyAlignment="1">
      <alignment horizontal="left" vertical="center" wrapText="1"/>
    </xf>
    <xf numFmtId="0" fontId="34" fillId="7" borderId="25" xfId="0" applyFont="1" applyFill="1" applyBorder="1" applyAlignment="1">
      <alignment horizontal="left" vertical="center" wrapText="1"/>
    </xf>
    <xf numFmtId="0" fontId="34" fillId="3" borderId="15" xfId="0" applyFont="1" applyFill="1" applyBorder="1" applyAlignment="1">
      <alignment horizontal="left" vertical="top" wrapText="1"/>
    </xf>
    <xf numFmtId="0" fontId="34" fillId="7" borderId="16" xfId="0" applyFont="1" applyFill="1" applyBorder="1" applyAlignment="1">
      <alignment horizontal="left" vertical="top" wrapText="1"/>
    </xf>
    <xf numFmtId="0" fontId="34" fillId="7" borderId="17" xfId="0" applyFont="1" applyFill="1" applyBorder="1" applyAlignment="1">
      <alignment horizontal="left" vertical="top" wrapText="1"/>
    </xf>
    <xf numFmtId="0" fontId="34" fillId="7" borderId="18" xfId="0" applyFont="1" applyFill="1" applyBorder="1" applyAlignment="1">
      <alignment horizontal="left" vertical="top" wrapText="1"/>
    </xf>
    <xf numFmtId="0" fontId="34" fillId="7" borderId="19" xfId="0" applyFont="1" applyFill="1" applyBorder="1" applyAlignment="1">
      <alignment horizontal="left" vertical="top" wrapText="1"/>
    </xf>
    <xf numFmtId="0" fontId="34" fillId="7" borderId="20" xfId="0" applyFont="1" applyFill="1" applyBorder="1" applyAlignment="1">
      <alignment horizontal="left" vertical="top" wrapText="1"/>
    </xf>
    <xf numFmtId="0" fontId="34" fillId="7" borderId="21" xfId="0" applyFont="1" applyFill="1" applyBorder="1" applyAlignment="1">
      <alignment horizontal="left" vertical="top" wrapText="1"/>
    </xf>
    <xf numFmtId="0" fontId="34" fillId="11" borderId="15" xfId="0" applyFont="1" applyFill="1" applyBorder="1" applyAlignment="1">
      <alignment horizontal="left" vertical="center" wrapText="1"/>
    </xf>
    <xf numFmtId="0" fontId="31" fillId="6" borderId="15" xfId="0" applyFont="1" applyFill="1" applyBorder="1" applyAlignment="1">
      <alignment horizontal="center" vertical="center" wrapText="1"/>
    </xf>
    <xf numFmtId="0" fontId="34" fillId="7" borderId="15" xfId="0" applyFont="1" applyFill="1" applyBorder="1" applyAlignment="1">
      <alignment horizontal="left" vertical="top" wrapText="1"/>
    </xf>
    <xf numFmtId="0" fontId="34" fillId="7" borderId="24" xfId="0" applyFont="1" applyFill="1" applyBorder="1" applyAlignment="1">
      <alignment horizontal="left" vertical="top" wrapText="1"/>
    </xf>
    <xf numFmtId="0" fontId="34" fillId="7" borderId="25" xfId="0" applyFont="1" applyFill="1" applyBorder="1" applyAlignment="1">
      <alignment horizontal="left" vertical="top" wrapText="1"/>
    </xf>
    <xf numFmtId="0" fontId="34" fillId="3" borderId="15" xfId="0" applyFont="1" applyFill="1" applyBorder="1" applyAlignment="1">
      <alignment horizontal="left" vertical="center" wrapText="1"/>
    </xf>
    <xf numFmtId="43" fontId="34" fillId="2" borderId="22" xfId="2" applyFont="1" applyFill="1" applyBorder="1" applyAlignment="1" applyProtection="1">
      <alignment horizontal="left" vertical="center" wrapText="1"/>
      <protection locked="0"/>
    </xf>
    <xf numFmtId="43" fontId="34" fillId="2" borderId="26" xfId="2" applyFont="1" applyFill="1" applyBorder="1" applyAlignment="1" applyProtection="1">
      <alignment horizontal="left" vertical="center" wrapText="1"/>
      <protection locked="0"/>
    </xf>
    <xf numFmtId="43" fontId="34" fillId="2" borderId="23" xfId="2" applyFont="1" applyFill="1" applyBorder="1" applyAlignment="1" applyProtection="1">
      <alignment horizontal="left" vertical="center" wrapText="1"/>
      <protection locked="0"/>
    </xf>
    <xf numFmtId="165" fontId="34" fillId="2" borderId="22" xfId="2" applyNumberFormat="1" applyFont="1" applyFill="1" applyBorder="1" applyAlignment="1" applyProtection="1">
      <alignment horizontal="left" vertical="center" wrapText="1"/>
      <protection locked="0"/>
    </xf>
    <xf numFmtId="165" fontId="34" fillId="2" borderId="26" xfId="2" applyNumberFormat="1" applyFont="1" applyFill="1" applyBorder="1" applyAlignment="1" applyProtection="1">
      <alignment horizontal="left" vertical="center" wrapText="1"/>
      <protection locked="0"/>
    </xf>
    <xf numFmtId="165" fontId="34" fillId="2" borderId="23" xfId="2" applyNumberFormat="1" applyFont="1" applyFill="1" applyBorder="1" applyAlignment="1" applyProtection="1">
      <alignment horizontal="left" vertical="center" wrapText="1"/>
      <protection locked="0"/>
    </xf>
    <xf numFmtId="0" fontId="31" fillId="6" borderId="22"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4" fillId="2" borderId="16" xfId="0" applyFont="1" applyFill="1" applyBorder="1" applyAlignment="1" applyProtection="1">
      <alignment horizontal="left" vertical="top" wrapText="1"/>
      <protection locked="0"/>
    </xf>
    <xf numFmtId="0" fontId="34" fillId="2" borderId="17" xfId="0" applyFont="1" applyFill="1" applyBorder="1" applyAlignment="1" applyProtection="1">
      <alignment horizontal="left" vertical="top" wrapText="1"/>
      <protection locked="0"/>
    </xf>
    <xf numFmtId="0" fontId="34" fillId="2" borderId="18" xfId="0" applyFont="1" applyFill="1" applyBorder="1" applyAlignment="1" applyProtection="1">
      <alignment horizontal="left" vertical="top" wrapText="1"/>
      <protection locked="0"/>
    </xf>
    <xf numFmtId="0" fontId="3" fillId="7" borderId="16" xfId="0" applyFont="1" applyFill="1" applyBorder="1" applyAlignment="1">
      <alignment horizontal="right" vertical="top" wrapText="1"/>
    </xf>
    <xf numFmtId="0" fontId="3" fillId="7" borderId="19" xfId="0" applyFont="1" applyFill="1" applyBorder="1" applyAlignment="1">
      <alignment horizontal="right" vertical="top" wrapText="1"/>
    </xf>
    <xf numFmtId="0" fontId="3" fillId="7" borderId="17" xfId="0" applyFont="1" applyFill="1" applyBorder="1" applyAlignment="1">
      <alignment horizontal="left" vertical="top" wrapText="1"/>
    </xf>
    <xf numFmtId="0" fontId="3" fillId="7" borderId="18" xfId="0" applyFont="1" applyFill="1" applyBorder="1" applyAlignment="1">
      <alignment horizontal="left" vertical="top" wrapText="1"/>
    </xf>
    <xf numFmtId="0" fontId="3" fillId="7" borderId="20" xfId="0" applyFont="1" applyFill="1" applyBorder="1" applyAlignment="1">
      <alignment horizontal="left" vertical="top" wrapText="1"/>
    </xf>
    <xf numFmtId="0" fontId="32" fillId="5" borderId="15" xfId="0" applyFont="1" applyFill="1" applyBorder="1" applyAlignment="1">
      <alignment horizontal="left" vertical="center" wrapText="1"/>
    </xf>
    <xf numFmtId="0" fontId="39" fillId="6" borderId="15" xfId="0" applyFont="1" applyFill="1" applyBorder="1" applyAlignment="1">
      <alignment horizontal="left" vertical="center" wrapText="1"/>
    </xf>
    <xf numFmtId="0" fontId="39" fillId="6" borderId="24" xfId="0" applyFont="1" applyFill="1" applyBorder="1" applyAlignment="1">
      <alignment horizontal="left" vertical="center" wrapText="1"/>
    </xf>
    <xf numFmtId="0" fontId="33" fillId="3" borderId="22" xfId="0" applyFont="1" applyFill="1" applyBorder="1" applyAlignment="1">
      <alignment horizontal="left" vertical="top" wrapText="1"/>
    </xf>
    <xf numFmtId="0" fontId="44" fillId="3" borderId="16" xfId="0" applyFont="1" applyFill="1" applyBorder="1" applyAlignment="1">
      <alignment horizontal="left" vertical="center" wrapText="1"/>
    </xf>
    <xf numFmtId="0" fontId="44" fillId="3" borderId="18" xfId="0" applyFont="1" applyFill="1" applyBorder="1" applyAlignment="1">
      <alignment horizontal="left" vertical="center" wrapText="1"/>
    </xf>
    <xf numFmtId="0" fontId="44" fillId="3" borderId="19" xfId="0" applyFont="1" applyFill="1" applyBorder="1" applyAlignment="1">
      <alignment horizontal="left" vertical="center" wrapText="1"/>
    </xf>
    <xf numFmtId="0" fontId="44" fillId="3" borderId="21" xfId="0" applyFont="1" applyFill="1" applyBorder="1" applyAlignment="1">
      <alignment horizontal="left" vertical="center" wrapText="1"/>
    </xf>
    <xf numFmtId="0" fontId="31" fillId="6" borderId="15" xfId="0" applyFont="1" applyFill="1" applyBorder="1" applyAlignment="1">
      <alignment horizontal="center" wrapText="1"/>
    </xf>
    <xf numFmtId="0" fontId="33" fillId="2" borderId="15" xfId="0" applyFont="1" applyFill="1" applyBorder="1" applyAlignment="1" applyProtection="1">
      <alignment horizontal="left" vertical="top" wrapText="1"/>
      <protection locked="0"/>
    </xf>
    <xf numFmtId="0" fontId="33" fillId="3" borderId="16" xfId="0" applyFont="1" applyFill="1" applyBorder="1" applyAlignment="1">
      <alignment horizontal="left" vertical="center" wrapText="1"/>
    </xf>
    <xf numFmtId="0" fontId="33" fillId="3" borderId="18"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33" fillId="3" borderId="32" xfId="0" applyFont="1" applyFill="1" applyBorder="1" applyAlignment="1">
      <alignment horizontal="left" vertical="center" wrapText="1"/>
    </xf>
    <xf numFmtId="0" fontId="33" fillId="3" borderId="19"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33" fillId="0" borderId="15" xfId="0" applyFont="1" applyFill="1" applyBorder="1" applyAlignment="1" applyProtection="1">
      <alignment horizontal="left" vertical="top" wrapText="1"/>
      <protection locked="0"/>
    </xf>
    <xf numFmtId="0" fontId="34" fillId="7" borderId="15" xfId="0" applyFont="1" applyFill="1" applyBorder="1" applyAlignment="1">
      <alignment horizontal="center" vertical="top" wrapText="1"/>
    </xf>
    <xf numFmtId="0" fontId="33" fillId="0" borderId="16" xfId="0" applyFont="1" applyFill="1" applyBorder="1" applyAlignment="1" applyProtection="1">
      <alignment horizontal="left" vertical="top" wrapText="1"/>
      <protection locked="0"/>
    </xf>
    <xf numFmtId="0" fontId="33" fillId="0" borderId="18" xfId="0" applyFont="1" applyFill="1" applyBorder="1" applyAlignment="1" applyProtection="1">
      <alignment horizontal="left" vertical="top" wrapText="1"/>
      <protection locked="0"/>
    </xf>
    <xf numFmtId="0" fontId="33" fillId="0" borderId="19" xfId="0" applyFont="1" applyFill="1" applyBorder="1" applyAlignment="1" applyProtection="1">
      <alignment horizontal="left" vertical="top" wrapText="1"/>
      <protection locked="0"/>
    </xf>
    <xf numFmtId="0" fontId="33" fillId="0" borderId="21" xfId="0" applyFont="1" applyFill="1" applyBorder="1" applyAlignment="1" applyProtection="1">
      <alignment horizontal="left" vertical="top" wrapText="1"/>
      <protection locked="0"/>
    </xf>
    <xf numFmtId="0" fontId="33" fillId="7" borderId="15" xfId="0" applyFont="1" applyFill="1" applyBorder="1" applyAlignment="1">
      <alignment horizontal="left" vertical="top" wrapText="1"/>
    </xf>
    <xf numFmtId="0" fontId="32" fillId="5" borderId="16" xfId="0" applyFont="1" applyFill="1" applyBorder="1" applyAlignment="1">
      <alignment horizontal="left" vertical="top" wrapText="1"/>
    </xf>
    <xf numFmtId="0" fontId="32" fillId="5" borderId="17" xfId="0" applyFont="1" applyFill="1" applyBorder="1" applyAlignment="1">
      <alignment horizontal="left" vertical="top" wrapText="1"/>
    </xf>
    <xf numFmtId="0" fontId="31" fillId="6" borderId="16" xfId="0" applyFont="1" applyFill="1" applyBorder="1" applyAlignment="1">
      <alignment horizontal="center" wrapText="1"/>
    </xf>
    <xf numFmtId="0" fontId="31" fillId="6" borderId="18" xfId="0" applyFont="1" applyFill="1" applyBorder="1" applyAlignment="1">
      <alignment horizontal="center" wrapText="1"/>
    </xf>
    <xf numFmtId="0" fontId="31" fillId="6" borderId="19" xfId="0" applyFont="1" applyFill="1" applyBorder="1" applyAlignment="1">
      <alignment horizontal="center" wrapText="1"/>
    </xf>
    <xf numFmtId="0" fontId="31" fillId="6" borderId="21" xfId="0" applyFont="1" applyFill="1" applyBorder="1" applyAlignment="1">
      <alignment horizontal="center" wrapText="1"/>
    </xf>
    <xf numFmtId="0" fontId="31" fillId="6" borderId="24" xfId="0" applyFont="1" applyFill="1" applyBorder="1" applyAlignment="1">
      <alignment horizontal="center" wrapText="1"/>
    </xf>
    <xf numFmtId="0" fontId="31" fillId="6" borderId="25" xfId="0" applyFont="1" applyFill="1" applyBorder="1" applyAlignment="1">
      <alignment horizontal="center" wrapText="1"/>
    </xf>
    <xf numFmtId="0" fontId="32" fillId="5" borderId="22" xfId="0" applyFont="1" applyFill="1" applyBorder="1" applyAlignment="1">
      <alignment horizontal="left" vertical="center" wrapText="1"/>
    </xf>
    <xf numFmtId="0" fontId="32" fillId="5" borderId="26" xfId="0" applyFont="1" applyFill="1" applyBorder="1" applyAlignment="1">
      <alignment horizontal="left" vertical="center" wrapText="1"/>
    </xf>
    <xf numFmtId="0" fontId="32" fillId="5" borderId="23" xfId="0" applyFont="1" applyFill="1" applyBorder="1" applyAlignment="1">
      <alignment horizontal="left" vertical="center" wrapText="1"/>
    </xf>
    <xf numFmtId="0" fontId="32" fillId="6" borderId="16" xfId="0" applyFont="1" applyFill="1" applyBorder="1" applyAlignment="1">
      <alignment horizontal="center" wrapText="1"/>
    </xf>
    <xf numFmtId="0" fontId="32" fillId="6" borderId="17" xfId="0" applyFont="1" applyFill="1" applyBorder="1" applyAlignment="1">
      <alignment horizontal="center" wrapText="1"/>
    </xf>
    <xf numFmtId="0" fontId="32" fillId="6" borderId="18" xfId="0" applyFont="1" applyFill="1" applyBorder="1" applyAlignment="1">
      <alignment horizontal="center" wrapText="1"/>
    </xf>
    <xf numFmtId="0" fontId="32" fillId="6" borderId="19" xfId="0" applyFont="1" applyFill="1" applyBorder="1" applyAlignment="1">
      <alignment horizontal="center" wrapText="1"/>
    </xf>
    <xf numFmtId="0" fontId="32" fillId="6" borderId="20" xfId="0" applyFont="1" applyFill="1" applyBorder="1" applyAlignment="1">
      <alignment horizontal="center" wrapText="1"/>
    </xf>
    <xf numFmtId="0" fontId="32" fillId="6" borderId="21" xfId="0" applyFont="1" applyFill="1" applyBorder="1" applyAlignment="1">
      <alignment horizontal="center" wrapText="1"/>
    </xf>
    <xf numFmtId="0" fontId="33" fillId="3" borderId="15" xfId="0" applyFont="1" applyFill="1" applyBorder="1" applyAlignment="1">
      <alignment horizontal="left" vertical="center" wrapText="1"/>
    </xf>
    <xf numFmtId="0" fontId="34" fillId="6" borderId="16" xfId="0" applyFont="1" applyFill="1" applyBorder="1" applyAlignment="1">
      <alignment horizontal="left" vertical="top" wrapText="1"/>
    </xf>
    <xf numFmtId="0" fontId="34" fillId="6" borderId="18" xfId="0" applyFont="1" applyFill="1" applyBorder="1" applyAlignment="1">
      <alignment horizontal="left" vertical="top" wrapText="1"/>
    </xf>
    <xf numFmtId="0" fontId="34" fillId="6" borderId="19" xfId="0" applyFont="1" applyFill="1" applyBorder="1" applyAlignment="1">
      <alignment horizontal="left" vertical="top" wrapText="1"/>
    </xf>
    <xf numFmtId="0" fontId="34" fillId="6" borderId="21" xfId="0" applyFont="1" applyFill="1" applyBorder="1" applyAlignment="1">
      <alignment horizontal="left" vertical="top" wrapText="1"/>
    </xf>
    <xf numFmtId="0" fontId="23" fillId="0" borderId="15" xfId="0" applyFont="1" applyBorder="1" applyAlignment="1">
      <alignment horizontal="left" vertical="top" wrapText="1"/>
    </xf>
    <xf numFmtId="0" fontId="23" fillId="0" borderId="15" xfId="0" applyFont="1" applyFill="1" applyBorder="1" applyAlignment="1">
      <alignment horizontal="left" vertical="top" wrapText="1"/>
    </xf>
    <xf numFmtId="0" fontId="35" fillId="0" borderId="15" xfId="0" applyFont="1" applyBorder="1" applyAlignment="1">
      <alignment horizontal="center" vertical="top"/>
    </xf>
    <xf numFmtId="0" fontId="23" fillId="0" borderId="50" xfId="0" applyFont="1" applyBorder="1" applyAlignment="1">
      <alignment horizontal="left" vertical="top" wrapText="1"/>
    </xf>
    <xf numFmtId="0" fontId="23" fillId="0" borderId="26" xfId="0" applyFont="1" applyBorder="1" applyAlignment="1">
      <alignment horizontal="left" vertical="top" wrapText="1"/>
    </xf>
    <xf numFmtId="0" fontId="23" fillId="0" borderId="48" xfId="0" applyFont="1" applyBorder="1" applyAlignment="1">
      <alignment horizontal="left" vertical="top" wrapText="1"/>
    </xf>
    <xf numFmtId="0" fontId="23" fillId="0" borderId="41"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34" fillId="7" borderId="7" xfId="0" applyFont="1" applyFill="1" applyBorder="1" applyAlignment="1">
      <alignment horizontal="center" vertical="top" wrapText="1"/>
    </xf>
    <xf numFmtId="0" fontId="34" fillId="7" borderId="43" xfId="0" applyFont="1" applyFill="1" applyBorder="1" applyAlignment="1">
      <alignment horizontal="center" vertical="top" wrapText="1"/>
    </xf>
    <xf numFmtId="0" fontId="34" fillId="7" borderId="10" xfId="0" applyFont="1" applyFill="1" applyBorder="1" applyAlignment="1">
      <alignment horizontal="center" vertical="top" wrapText="1"/>
    </xf>
    <xf numFmtId="0" fontId="34" fillId="7" borderId="47" xfId="0" applyFont="1" applyFill="1" applyBorder="1" applyAlignment="1">
      <alignment horizontal="center" vertical="top" wrapText="1"/>
    </xf>
    <xf numFmtId="0" fontId="34" fillId="7" borderId="51" xfId="0" applyFont="1" applyFill="1" applyBorder="1" applyAlignment="1">
      <alignment horizontal="center" vertical="top" wrapText="1"/>
    </xf>
    <xf numFmtId="0" fontId="34" fillId="7" borderId="58" xfId="0" applyFont="1" applyFill="1" applyBorder="1" applyAlignment="1">
      <alignment horizontal="center" vertical="top" wrapText="1"/>
    </xf>
    <xf numFmtId="0" fontId="33" fillId="3" borderId="7" xfId="0" applyFont="1" applyFill="1" applyBorder="1" applyAlignment="1">
      <alignment horizontal="left" vertical="top" wrapText="1"/>
    </xf>
    <xf numFmtId="0" fontId="33" fillId="3" borderId="8" xfId="0" applyFont="1" applyFill="1" applyBorder="1" applyAlignment="1">
      <alignment horizontal="left" vertical="top" wrapText="1"/>
    </xf>
    <xf numFmtId="0" fontId="33" fillId="3" borderId="10" xfId="0" applyFont="1" applyFill="1" applyBorder="1" applyAlignment="1">
      <alignment horizontal="left" vertical="top" wrapText="1"/>
    </xf>
    <xf numFmtId="0" fontId="33" fillId="3" borderId="11" xfId="0" applyFont="1" applyFill="1" applyBorder="1" applyAlignment="1">
      <alignment horizontal="left" vertical="top" wrapText="1"/>
    </xf>
    <xf numFmtId="0" fontId="33" fillId="7" borderId="33" xfId="0" applyFont="1" applyFill="1" applyBorder="1" applyAlignment="1" applyProtection="1">
      <alignment horizontal="left" vertical="center" wrapText="1"/>
    </xf>
    <xf numFmtId="0" fontId="33" fillId="7" borderId="21" xfId="0" applyFont="1" applyFill="1" applyBorder="1" applyAlignment="1" applyProtection="1">
      <alignment horizontal="left" vertical="center" wrapText="1"/>
    </xf>
    <xf numFmtId="0" fontId="30" fillId="7" borderId="38" xfId="0" applyFont="1" applyFill="1" applyBorder="1" applyAlignment="1">
      <alignment horizontal="left"/>
    </xf>
    <xf numFmtId="0" fontId="30" fillId="7" borderId="18" xfId="0" applyFont="1" applyFill="1" applyBorder="1" applyAlignment="1">
      <alignment horizontal="left"/>
    </xf>
    <xf numFmtId="0" fontId="34" fillId="3" borderId="4" xfId="0" applyFont="1" applyFill="1" applyBorder="1" applyAlignment="1">
      <alignment horizontal="left" vertical="center" wrapText="1"/>
    </xf>
    <xf numFmtId="0" fontId="34" fillId="3" borderId="44" xfId="0" applyFont="1" applyFill="1" applyBorder="1" applyAlignment="1">
      <alignment horizontal="left" vertical="center" wrapText="1"/>
    </xf>
    <xf numFmtId="0" fontId="23" fillId="0" borderId="39" xfId="0" applyFont="1" applyBorder="1" applyAlignment="1">
      <alignment horizontal="left" vertical="top" wrapText="1"/>
    </xf>
    <xf numFmtId="0" fontId="23" fillId="0" borderId="27" xfId="0" applyFont="1" applyBorder="1" applyAlignment="1">
      <alignment horizontal="left" vertical="top" wrapText="1"/>
    </xf>
    <xf numFmtId="0" fontId="23" fillId="0" borderId="28" xfId="0" applyFont="1" applyBorder="1" applyAlignment="1">
      <alignment horizontal="left" vertical="top" wrapText="1"/>
    </xf>
    <xf numFmtId="164" fontId="1" fillId="0" borderId="40" xfId="2" applyNumberFormat="1" applyFont="1" applyBorder="1" applyAlignment="1">
      <alignment horizontal="center"/>
    </xf>
    <xf numFmtId="164" fontId="1" fillId="0" borderId="15" xfId="2" applyNumberFormat="1" applyFont="1" applyBorder="1" applyAlignment="1">
      <alignment horizontal="center"/>
    </xf>
    <xf numFmtId="0" fontId="33" fillId="7" borderId="22" xfId="0" applyFont="1" applyFill="1" applyBorder="1" applyAlignment="1" applyProtection="1">
      <alignment horizontal="center" vertical="center" wrapText="1"/>
    </xf>
    <xf numFmtId="0" fontId="33" fillId="7" borderId="59" xfId="0" applyFont="1" applyFill="1" applyBorder="1" applyAlignment="1" applyProtection="1">
      <alignment horizontal="center" vertical="center" wrapText="1"/>
    </xf>
    <xf numFmtId="0" fontId="31" fillId="6" borderId="27"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3" fillId="2" borderId="7" xfId="0" applyFont="1" applyFill="1" applyBorder="1" applyAlignment="1" applyProtection="1">
      <alignment horizontal="left" vertical="top" wrapText="1"/>
    </xf>
    <xf numFmtId="0" fontId="33" fillId="2" borderId="9" xfId="0" applyFont="1" applyFill="1" applyBorder="1" applyAlignment="1" applyProtection="1">
      <alignment horizontal="left" vertical="top" wrapText="1"/>
    </xf>
    <xf numFmtId="0" fontId="33" fillId="2" borderId="8" xfId="0" applyFont="1" applyFill="1" applyBorder="1" applyAlignment="1" applyProtection="1">
      <alignment horizontal="left" vertical="top" wrapText="1"/>
    </xf>
    <xf numFmtId="164" fontId="1" fillId="0" borderId="29" xfId="2" applyNumberFormat="1" applyFont="1" applyBorder="1" applyAlignment="1">
      <alignment horizontal="center"/>
    </xf>
    <xf numFmtId="0" fontId="31" fillId="6" borderId="39" xfId="0" applyFont="1" applyFill="1" applyBorder="1" applyAlignment="1">
      <alignment horizontal="center" vertical="center" wrapText="1"/>
    </xf>
    <xf numFmtId="0" fontId="33" fillId="0" borderId="40" xfId="0" applyFont="1" applyFill="1" applyBorder="1" applyAlignment="1" applyProtection="1">
      <alignment horizontal="left" vertical="top" wrapText="1"/>
    </xf>
    <xf numFmtId="0" fontId="33" fillId="0" borderId="15" xfId="0" applyFont="1" applyFill="1" applyBorder="1" applyAlignment="1" applyProtection="1">
      <alignment horizontal="left" vertical="top" wrapText="1"/>
    </xf>
    <xf numFmtId="0" fontId="33" fillId="7" borderId="22" xfId="0" applyFont="1" applyFill="1" applyBorder="1" applyAlignment="1">
      <alignment horizontal="center" vertical="top" wrapText="1"/>
    </xf>
    <xf numFmtId="0" fontId="33" fillId="3" borderId="40" xfId="0" applyFont="1" applyFill="1" applyBorder="1" applyAlignment="1">
      <alignment horizontal="left" vertical="center" wrapText="1"/>
    </xf>
    <xf numFmtId="0" fontId="34" fillId="7" borderId="40" xfId="0" applyFont="1" applyFill="1" applyBorder="1" applyAlignment="1">
      <alignment horizontal="left" vertical="center" wrapText="1"/>
    </xf>
    <xf numFmtId="0" fontId="34" fillId="7" borderId="15" xfId="0" applyFont="1" applyFill="1" applyBorder="1" applyAlignment="1">
      <alignment horizontal="left" vertical="center" wrapText="1"/>
    </xf>
    <xf numFmtId="0" fontId="34" fillId="7" borderId="22" xfId="0" applyFont="1" applyFill="1" applyBorder="1" applyAlignment="1">
      <alignment horizontal="left" vertical="center" wrapText="1"/>
    </xf>
    <xf numFmtId="0" fontId="31" fillId="6" borderId="36" xfId="0" applyFont="1" applyFill="1" applyBorder="1" applyAlignment="1">
      <alignment horizontal="center" vertical="center" wrapText="1"/>
    </xf>
    <xf numFmtId="0" fontId="34" fillId="7" borderId="38" xfId="0" applyFont="1" applyFill="1" applyBorder="1" applyAlignment="1">
      <alignment horizontal="left" vertical="center" wrapText="1"/>
    </xf>
    <xf numFmtId="0" fontId="34" fillId="7" borderId="17" xfId="0" applyFont="1" applyFill="1" applyBorder="1" applyAlignment="1">
      <alignment horizontal="left" vertical="center" wrapText="1"/>
    </xf>
    <xf numFmtId="0" fontId="34" fillId="7" borderId="33" xfId="0" applyFont="1" applyFill="1" applyBorder="1" applyAlignment="1">
      <alignment horizontal="left" vertical="center" wrapText="1"/>
    </xf>
    <xf numFmtId="0" fontId="34" fillId="7" borderId="20" xfId="0" applyFont="1" applyFill="1" applyBorder="1" applyAlignment="1">
      <alignment horizontal="left" vertical="center" wrapText="1"/>
    </xf>
    <xf numFmtId="167" fontId="1" fillId="0" borderId="40" xfId="2" applyNumberFormat="1" applyFont="1" applyBorder="1" applyAlignment="1">
      <alignment horizontal="center"/>
    </xf>
    <xf numFmtId="167" fontId="1" fillId="0" borderId="15" xfId="2" applyNumberFormat="1" applyFont="1" applyBorder="1" applyAlignment="1">
      <alignment horizontal="center"/>
    </xf>
    <xf numFmtId="167" fontId="1" fillId="0" borderId="29" xfId="2" applyNumberFormat="1" applyFont="1" applyBorder="1" applyAlignment="1">
      <alignment horizontal="center"/>
    </xf>
    <xf numFmtId="0" fontId="32" fillId="3" borderId="39" xfId="0" applyFont="1" applyFill="1" applyBorder="1" applyAlignment="1">
      <alignment horizontal="center" vertical="center" wrapText="1"/>
    </xf>
    <xf numFmtId="0" fontId="32" fillId="3" borderId="36" xfId="0" applyFont="1" applyFill="1" applyBorder="1" applyAlignment="1">
      <alignment horizontal="center" vertical="center" wrapText="1"/>
    </xf>
    <xf numFmtId="0" fontId="34" fillId="7" borderId="19" xfId="0" applyFont="1" applyFill="1" applyBorder="1" applyAlignment="1">
      <alignment horizontal="left" vertical="center" wrapText="1"/>
    </xf>
    <xf numFmtId="0" fontId="33" fillId="3" borderId="7"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3" fillId="0" borderId="13" xfId="0" applyFont="1" applyFill="1" applyBorder="1" applyAlignment="1" applyProtection="1">
      <alignment horizontal="left" vertical="center" wrapText="1"/>
    </xf>
    <xf numFmtId="0" fontId="33" fillId="0" borderId="32" xfId="0" applyFont="1" applyFill="1" applyBorder="1" applyAlignment="1" applyProtection="1">
      <alignment horizontal="left" vertical="center" wrapText="1"/>
    </xf>
    <xf numFmtId="0" fontId="33" fillId="0" borderId="33" xfId="0" applyFont="1" applyFill="1" applyBorder="1" applyAlignment="1" applyProtection="1">
      <alignment horizontal="left" vertical="center" wrapText="1"/>
    </xf>
    <xf numFmtId="0" fontId="33" fillId="0" borderId="21" xfId="0" applyFont="1" applyFill="1" applyBorder="1" applyAlignment="1" applyProtection="1">
      <alignment horizontal="left" vertical="center" wrapText="1"/>
    </xf>
    <xf numFmtId="0" fontId="33" fillId="0" borderId="38" xfId="0" applyFont="1" applyFill="1" applyBorder="1" applyAlignment="1" applyProtection="1">
      <alignment horizontal="left" vertical="center" wrapText="1"/>
    </xf>
    <xf numFmtId="0" fontId="33" fillId="0" borderId="18" xfId="0" applyFont="1" applyFill="1" applyBorder="1" applyAlignment="1" applyProtection="1">
      <alignment horizontal="left" vertical="center" wrapText="1"/>
    </xf>
    <xf numFmtId="0" fontId="33" fillId="0" borderId="10" xfId="0" applyFont="1" applyFill="1" applyBorder="1" applyAlignment="1" applyProtection="1">
      <alignment horizontal="left" vertical="center" wrapText="1"/>
    </xf>
    <xf numFmtId="0" fontId="33" fillId="0" borderId="47" xfId="0" applyFont="1" applyFill="1" applyBorder="1" applyAlignment="1" applyProtection="1">
      <alignment horizontal="left" vertical="center" wrapText="1"/>
    </xf>
    <xf numFmtId="0" fontId="34" fillId="7" borderId="58" xfId="0" applyFont="1" applyFill="1" applyBorder="1" applyAlignment="1">
      <alignment horizontal="left" vertical="center" wrapText="1"/>
    </xf>
    <xf numFmtId="0" fontId="3" fillId="7" borderId="38" xfId="0" applyFont="1" applyFill="1" applyBorder="1" applyAlignment="1">
      <alignment horizontal="right" vertical="top" wrapText="1"/>
    </xf>
    <xf numFmtId="0" fontId="3" fillId="7" borderId="10" xfId="0" applyFont="1" applyFill="1" applyBorder="1" applyAlignment="1">
      <alignment horizontal="right" vertical="top" wrapText="1"/>
    </xf>
    <xf numFmtId="0" fontId="33" fillId="3" borderId="10" xfId="0" applyFont="1" applyFill="1" applyBorder="1" applyAlignment="1">
      <alignment horizontal="left" vertical="center" wrapText="1"/>
    </xf>
    <xf numFmtId="0" fontId="33" fillId="3" borderId="12" xfId="0" applyFont="1" applyFill="1" applyBorder="1" applyAlignment="1">
      <alignment horizontal="left" vertical="center" wrapText="1"/>
    </xf>
    <xf numFmtId="0" fontId="3" fillId="7" borderId="33" xfId="0" applyFont="1" applyFill="1" applyBorder="1" applyAlignment="1">
      <alignment horizontal="right" vertical="top" wrapText="1"/>
    </xf>
    <xf numFmtId="0" fontId="34" fillId="7" borderId="12" xfId="0" applyFont="1" applyFill="1" applyBorder="1" applyAlignment="1">
      <alignment horizontal="left" vertical="top" wrapText="1"/>
    </xf>
    <xf numFmtId="0" fontId="31" fillId="6" borderId="7" xfId="0" applyFont="1" applyFill="1" applyBorder="1" applyAlignment="1">
      <alignment horizontal="center" vertical="center" wrapText="1"/>
    </xf>
    <xf numFmtId="0" fontId="31" fillId="6" borderId="43" xfId="0" applyFont="1" applyFill="1" applyBorder="1" applyAlignment="1">
      <alignment horizontal="center" vertical="center" wrapText="1"/>
    </xf>
    <xf numFmtId="166" fontId="34" fillId="2" borderId="23" xfId="2" applyNumberFormat="1" applyFont="1" applyFill="1" applyBorder="1" applyAlignment="1">
      <alignment horizontal="center" vertical="center" wrapText="1"/>
    </xf>
    <xf numFmtId="166" fontId="34" fillId="2" borderId="15" xfId="2" applyNumberFormat="1" applyFont="1" applyFill="1" applyBorder="1" applyAlignment="1">
      <alignment horizontal="center" vertical="center" wrapText="1"/>
    </xf>
    <xf numFmtId="166" fontId="34" fillId="2" borderId="22" xfId="2" applyNumberFormat="1" applyFont="1" applyFill="1" applyBorder="1" applyAlignment="1">
      <alignment horizontal="center" vertical="center" wrapText="1"/>
    </xf>
    <xf numFmtId="166" fontId="34" fillId="2" borderId="29" xfId="2" applyNumberFormat="1" applyFont="1" applyFill="1" applyBorder="1" applyAlignment="1">
      <alignment horizontal="center" vertical="center" wrapText="1"/>
    </xf>
    <xf numFmtId="0" fontId="33" fillId="7" borderId="4" xfId="0" applyFont="1" applyFill="1" applyBorder="1" applyAlignment="1" applyProtection="1">
      <alignment horizontal="left" vertical="center" wrapText="1"/>
      <protection locked="0"/>
    </xf>
    <xf numFmtId="0" fontId="33" fillId="7" borderId="5" xfId="0" applyFont="1" applyFill="1" applyBorder="1" applyAlignment="1" applyProtection="1">
      <alignment horizontal="left" vertical="center" wrapText="1"/>
      <protection locked="0"/>
    </xf>
    <xf numFmtId="0" fontId="33" fillId="7" borderId="6" xfId="0" applyFont="1" applyFill="1" applyBorder="1" applyAlignment="1" applyProtection="1">
      <alignment horizontal="left" vertical="center" wrapText="1"/>
      <protection locked="0"/>
    </xf>
    <xf numFmtId="0" fontId="31" fillId="6" borderId="9" xfId="0" applyFont="1" applyFill="1" applyBorder="1" applyAlignment="1">
      <alignment horizontal="center" vertical="center" wrapText="1"/>
    </xf>
    <xf numFmtId="166" fontId="34" fillId="2" borderId="18" xfId="2" applyNumberFormat="1" applyFont="1" applyFill="1" applyBorder="1" applyAlignment="1">
      <alignment horizontal="center" vertical="center" wrapText="1"/>
    </xf>
    <xf numFmtId="166" fontId="34" fillId="2" borderId="24" xfId="2" applyNumberFormat="1" applyFont="1" applyFill="1" applyBorder="1" applyAlignment="1">
      <alignment horizontal="center" vertical="center" wrapText="1"/>
    </xf>
    <xf numFmtId="166" fontId="34" fillId="2" borderId="16" xfId="2" applyNumberFormat="1" applyFont="1" applyFill="1" applyBorder="1" applyAlignment="1">
      <alignment horizontal="center" vertical="center" wrapText="1"/>
    </xf>
    <xf numFmtId="166" fontId="34" fillId="2" borderId="42" xfId="2" applyNumberFormat="1" applyFont="1" applyFill="1" applyBorder="1" applyAlignment="1">
      <alignment horizontal="center" vertical="center" wrapText="1"/>
    </xf>
    <xf numFmtId="0" fontId="34" fillId="7" borderId="51" xfId="0" applyFont="1" applyFill="1" applyBorder="1" applyAlignment="1">
      <alignment horizontal="left" vertical="top" wrapText="1"/>
    </xf>
    <xf numFmtId="0" fontId="34" fillId="7" borderId="46" xfId="0" applyFont="1" applyFill="1" applyBorder="1" applyAlignment="1">
      <alignment horizontal="left" vertical="top" wrapText="1"/>
    </xf>
    <xf numFmtId="43" fontId="34" fillId="2" borderId="10" xfId="2" applyFont="1" applyFill="1" applyBorder="1" applyAlignment="1" applyProtection="1">
      <alignment horizontal="left" vertical="center" wrapText="1"/>
    </xf>
    <xf numFmtId="43" fontId="34" fillId="2" borderId="12" xfId="2" applyFont="1" applyFill="1" applyBorder="1" applyAlignment="1" applyProtection="1">
      <alignment horizontal="left" vertical="center" wrapText="1"/>
    </xf>
    <xf numFmtId="43" fontId="34" fillId="2" borderId="11" xfId="2" applyFont="1" applyFill="1" applyBorder="1" applyAlignment="1" applyProtection="1">
      <alignment horizontal="left" vertical="center" wrapText="1"/>
    </xf>
    <xf numFmtId="165" fontId="34" fillId="2" borderId="7" xfId="2" applyNumberFormat="1" applyFont="1" applyFill="1" applyBorder="1" applyAlignment="1" applyProtection="1">
      <alignment horizontal="left" vertical="center" wrapText="1"/>
    </xf>
    <xf numFmtId="165" fontId="34" fillId="2" borderId="9" xfId="2" applyNumberFormat="1" applyFont="1" applyFill="1" applyBorder="1" applyAlignment="1" applyProtection="1">
      <alignment horizontal="left" vertical="center" wrapText="1"/>
    </xf>
    <xf numFmtId="165" fontId="34" fillId="2" borderId="8" xfId="2" applyNumberFormat="1" applyFont="1" applyFill="1" applyBorder="1" applyAlignment="1" applyProtection="1">
      <alignment horizontal="left" vertical="center" wrapText="1"/>
    </xf>
    <xf numFmtId="43" fontId="34" fillId="2" borderId="4" xfId="2" applyFont="1" applyFill="1" applyBorder="1" applyAlignment="1" applyProtection="1">
      <alignment horizontal="left" vertical="center" wrapText="1"/>
    </xf>
    <xf numFmtId="43" fontId="34" fillId="2" borderId="5" xfId="2" applyFont="1" applyFill="1" applyBorder="1" applyAlignment="1" applyProtection="1">
      <alignment horizontal="left" vertical="center" wrapText="1"/>
    </xf>
    <xf numFmtId="43" fontId="34" fillId="2" borderId="6" xfId="2" applyFont="1" applyFill="1" applyBorder="1" applyAlignment="1" applyProtection="1">
      <alignment horizontal="left" vertical="center"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34" fillId="2" borderId="4" xfId="0" applyFont="1" applyFill="1" applyBorder="1" applyAlignment="1" applyProtection="1">
      <alignment horizontal="left" vertical="center" wrapText="1"/>
    </xf>
    <xf numFmtId="0" fontId="34" fillId="2" borderId="5" xfId="0" applyFont="1" applyFill="1" applyBorder="1" applyAlignment="1" applyProtection="1">
      <alignment horizontal="left" vertical="center" wrapText="1"/>
    </xf>
    <xf numFmtId="0" fontId="34" fillId="2" borderId="6" xfId="0" applyFont="1" applyFill="1" applyBorder="1" applyAlignment="1" applyProtection="1">
      <alignment horizontal="left" vertical="center" wrapText="1"/>
    </xf>
    <xf numFmtId="165" fontId="34" fillId="2" borderId="54" xfId="0" applyNumberFormat="1" applyFont="1" applyFill="1" applyBorder="1" applyAlignment="1" applyProtection="1">
      <alignment horizontal="center" vertical="center" wrapText="1"/>
    </xf>
    <xf numFmtId="165" fontId="34" fillId="2" borderId="5" xfId="0" applyNumberFormat="1" applyFont="1" applyFill="1" applyBorder="1" applyAlignment="1" applyProtection="1">
      <alignment horizontal="center" vertical="center" wrapText="1"/>
    </xf>
    <xf numFmtId="165" fontId="34" fillId="2" borderId="6" xfId="0" applyNumberFormat="1" applyFont="1" applyFill="1" applyBorder="1" applyAlignment="1" applyProtection="1">
      <alignment horizontal="center" vertical="center" wrapText="1"/>
    </xf>
    <xf numFmtId="0" fontId="31" fillId="6" borderId="35" xfId="0" applyFont="1" applyFill="1" applyBorder="1" applyAlignment="1">
      <alignment horizontal="center" vertical="center" wrapText="1"/>
    </xf>
    <xf numFmtId="0" fontId="31" fillId="6" borderId="34" xfId="0" applyFont="1" applyFill="1" applyBorder="1" applyAlignment="1">
      <alignment horizontal="center" vertical="center" wrapText="1"/>
    </xf>
    <xf numFmtId="0" fontId="31" fillId="6" borderId="37" xfId="0" applyFont="1" applyFill="1" applyBorder="1" applyAlignment="1">
      <alignment horizontal="center" vertical="center" wrapText="1"/>
    </xf>
    <xf numFmtId="0" fontId="31" fillId="6" borderId="52" xfId="0" applyFont="1" applyFill="1" applyBorder="1" applyAlignment="1">
      <alignment horizontal="center" vertical="center" wrapText="1"/>
    </xf>
    <xf numFmtId="0" fontId="34" fillId="3" borderId="7" xfId="0" applyFont="1" applyFill="1" applyBorder="1" applyAlignment="1">
      <alignment horizontal="left" vertical="center" wrapText="1"/>
    </xf>
    <xf numFmtId="0" fontId="34" fillId="3" borderId="9" xfId="0" applyFont="1" applyFill="1" applyBorder="1" applyAlignment="1">
      <alignment horizontal="left" vertical="center" wrapText="1"/>
    </xf>
    <xf numFmtId="165" fontId="34" fillId="2" borderId="10" xfId="2" applyNumberFormat="1" applyFont="1" applyFill="1" applyBorder="1" applyAlignment="1" applyProtection="1">
      <alignment horizontal="left" vertical="center" wrapText="1"/>
    </xf>
    <xf numFmtId="165" fontId="34" fillId="2" borderId="12" xfId="2" applyNumberFormat="1" applyFont="1" applyFill="1" applyBorder="1" applyAlignment="1" applyProtection="1">
      <alignment horizontal="left" vertical="center" wrapText="1"/>
    </xf>
    <xf numFmtId="165" fontId="34" fillId="2" borderId="11" xfId="2" applyNumberFormat="1" applyFont="1" applyFill="1" applyBorder="1" applyAlignment="1" applyProtection="1">
      <alignment horizontal="left" vertical="center" wrapText="1"/>
    </xf>
    <xf numFmtId="0" fontId="34" fillId="3" borderId="13"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3" fillId="6" borderId="4" xfId="0" applyFont="1" applyFill="1" applyBorder="1" applyAlignment="1">
      <alignment horizontal="left" vertical="center" wrapText="1"/>
    </xf>
    <xf numFmtId="0" fontId="33" fillId="6" borderId="6" xfId="0" applyFont="1" applyFill="1" applyBorder="1" applyAlignment="1">
      <alignment horizontal="left" vertical="center" wrapText="1"/>
    </xf>
    <xf numFmtId="164" fontId="1" fillId="0" borderId="39" xfId="2" applyNumberFormat="1" applyFont="1" applyBorder="1" applyAlignment="1">
      <alignment horizontal="center"/>
    </xf>
    <xf numFmtId="164" fontId="1" fillId="0" borderId="27" xfId="2" applyNumberFormat="1" applyFont="1" applyBorder="1" applyAlignment="1">
      <alignment horizontal="center"/>
    </xf>
    <xf numFmtId="164" fontId="1" fillId="0" borderId="28" xfId="2" applyNumberFormat="1" applyFont="1" applyBorder="1" applyAlignment="1">
      <alignment horizontal="center"/>
    </xf>
    <xf numFmtId="0" fontId="34" fillId="7" borderId="7" xfId="0" applyFont="1" applyFill="1" applyBorder="1" applyAlignment="1">
      <alignment horizontal="left" vertical="top" wrapText="1"/>
    </xf>
    <xf numFmtId="0" fontId="34" fillId="7" borderId="9" xfId="0" applyFont="1" applyFill="1" applyBorder="1" applyAlignment="1">
      <alignment horizontal="left" vertical="top" wrapText="1"/>
    </xf>
    <xf numFmtId="0" fontId="34" fillId="7" borderId="13" xfId="0" applyFont="1" applyFill="1" applyBorder="1" applyAlignment="1">
      <alignment horizontal="left" vertical="top" wrapText="1"/>
    </xf>
    <xf numFmtId="0" fontId="34" fillId="7" borderId="0" xfId="0" applyFont="1" applyFill="1" applyBorder="1" applyAlignment="1">
      <alignment horizontal="left" vertical="top" wrapText="1"/>
    </xf>
    <xf numFmtId="0" fontId="34" fillId="7" borderId="38" xfId="0" applyFont="1" applyFill="1" applyBorder="1" applyAlignment="1">
      <alignment horizontal="center" vertical="top" wrapText="1"/>
    </xf>
    <xf numFmtId="0" fontId="34" fillId="7" borderId="17" xfId="0" applyFont="1" applyFill="1" applyBorder="1" applyAlignment="1">
      <alignment horizontal="center" vertical="top" wrapText="1"/>
    </xf>
    <xf numFmtId="0" fontId="34" fillId="7" borderId="53" xfId="0" applyFont="1" applyFill="1" applyBorder="1" applyAlignment="1">
      <alignment horizontal="center" vertical="top" wrapText="1"/>
    </xf>
    <xf numFmtId="0" fontId="34" fillId="7" borderId="12" xfId="0" applyFont="1" applyFill="1" applyBorder="1" applyAlignment="1">
      <alignment horizontal="center" vertical="top" wrapText="1"/>
    </xf>
    <xf numFmtId="0" fontId="34" fillId="7" borderId="11" xfId="0" applyFont="1" applyFill="1" applyBorder="1" applyAlignment="1">
      <alignment horizontal="center" vertical="top" wrapText="1"/>
    </xf>
    <xf numFmtId="0" fontId="32" fillId="5" borderId="4" xfId="0" applyFont="1" applyFill="1" applyBorder="1" applyAlignment="1">
      <alignment vertical="center" wrapText="1"/>
    </xf>
    <xf numFmtId="0" fontId="32" fillId="5" borderId="5" xfId="0" applyFont="1" applyFill="1" applyBorder="1" applyAlignment="1">
      <alignment vertical="center" wrapText="1"/>
    </xf>
    <xf numFmtId="0" fontId="32" fillId="5" borderId="6" xfId="0" applyFont="1" applyFill="1" applyBorder="1" applyAlignment="1">
      <alignment vertical="center" wrapText="1"/>
    </xf>
    <xf numFmtId="0" fontId="51" fillId="12" borderId="1" xfId="0" applyFont="1" applyFill="1" applyBorder="1" applyAlignment="1">
      <alignment vertical="center" wrapText="1"/>
    </xf>
    <xf numFmtId="0" fontId="51" fillId="12" borderId="2" xfId="0" applyFont="1" applyFill="1" applyBorder="1" applyAlignment="1">
      <alignment vertical="center" wrapText="1"/>
    </xf>
    <xf numFmtId="0" fontId="51" fillId="12" borderId="3" xfId="0" applyFont="1" applyFill="1" applyBorder="1" applyAlignment="1">
      <alignment vertical="center" wrapText="1"/>
    </xf>
    <xf numFmtId="0" fontId="33" fillId="3" borderId="4" xfId="0" applyFont="1" applyFill="1" applyBorder="1" applyAlignment="1">
      <alignment vertical="center" wrapText="1"/>
    </xf>
    <xf numFmtId="0" fontId="33" fillId="3" borderId="6" xfId="0" applyFont="1" applyFill="1" applyBorder="1" applyAlignment="1">
      <alignment vertical="center" wrapText="1"/>
    </xf>
    <xf numFmtId="14" fontId="33" fillId="2" borderId="7" xfId="0" applyNumberFormat="1" applyFont="1" applyFill="1" applyBorder="1" applyAlignment="1" applyProtection="1">
      <alignment horizontal="left" vertical="center" wrapText="1"/>
    </xf>
    <xf numFmtId="14" fontId="33" fillId="2" borderId="9" xfId="0" applyNumberFormat="1" applyFont="1" applyFill="1" applyBorder="1" applyAlignment="1" applyProtection="1">
      <alignment horizontal="left" vertical="center" wrapText="1"/>
    </xf>
    <xf numFmtId="14" fontId="33" fillId="2" borderId="8" xfId="0" applyNumberFormat="1" applyFont="1" applyFill="1" applyBorder="1" applyAlignment="1" applyProtection="1">
      <alignment horizontal="left" vertical="center" wrapText="1"/>
    </xf>
    <xf numFmtId="0" fontId="33" fillId="7" borderId="41" xfId="0" applyFont="1" applyFill="1" applyBorder="1" applyAlignment="1" applyProtection="1">
      <alignment horizontal="left" vertical="top" wrapText="1"/>
    </xf>
    <xf numFmtId="0" fontId="33" fillId="7" borderId="30" xfId="0" applyFont="1" applyFill="1" applyBorder="1" applyAlignment="1" applyProtection="1">
      <alignment horizontal="left" vertical="top" wrapText="1"/>
    </xf>
    <xf numFmtId="0" fontId="33" fillId="7" borderId="31" xfId="0" applyFont="1" applyFill="1" applyBorder="1" applyAlignment="1" applyProtection="1">
      <alignment horizontal="left" vertical="top" wrapText="1"/>
    </xf>
    <xf numFmtId="0" fontId="34" fillId="3" borderId="4" xfId="0" applyFont="1" applyFill="1" applyBorder="1" applyAlignment="1">
      <alignment vertical="center" wrapText="1"/>
    </xf>
    <xf numFmtId="0" fontId="34" fillId="3" borderId="6" xfId="0" applyFont="1" applyFill="1" applyBorder="1" applyAlignment="1">
      <alignment vertical="center" wrapText="1"/>
    </xf>
    <xf numFmtId="0" fontId="34" fillId="3" borderId="10"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33" fillId="7" borderId="39" xfId="0" applyFont="1" applyFill="1" applyBorder="1" applyAlignment="1" applyProtection="1">
      <alignment horizontal="left" vertical="top" wrapText="1"/>
    </xf>
    <xf numFmtId="0" fontId="33" fillId="7" borderId="27" xfId="0" applyFont="1" applyFill="1" applyBorder="1" applyAlignment="1" applyProtection="1">
      <alignment horizontal="left" vertical="top" wrapText="1"/>
    </xf>
    <xf numFmtId="0" fontId="33" fillId="7" borderId="28" xfId="0" applyFont="1" applyFill="1" applyBorder="1" applyAlignment="1" applyProtection="1">
      <alignment horizontal="left" vertical="top" wrapText="1"/>
    </xf>
    <xf numFmtId="0" fontId="33" fillId="3" borderId="7" xfId="0" applyFont="1" applyFill="1" applyBorder="1" applyAlignment="1">
      <alignment vertical="top" wrapText="1"/>
    </xf>
    <xf numFmtId="0" fontId="33" fillId="3" borderId="8" xfId="0" applyFont="1" applyFill="1" applyBorder="1" applyAlignment="1">
      <alignment vertical="top" wrapText="1"/>
    </xf>
    <xf numFmtId="0" fontId="33" fillId="2" borderId="4" xfId="0" applyFont="1" applyFill="1" applyBorder="1" applyAlignment="1" applyProtection="1">
      <alignment horizontal="left" vertical="center" wrapText="1"/>
    </xf>
    <xf numFmtId="0" fontId="33" fillId="2" borderId="5" xfId="0" applyFont="1" applyFill="1" applyBorder="1" applyAlignment="1" applyProtection="1">
      <alignment horizontal="left" vertical="center" wrapText="1"/>
    </xf>
    <xf numFmtId="0" fontId="33" fillId="2" borderId="6" xfId="0" applyFont="1" applyFill="1" applyBorder="1" applyAlignment="1" applyProtection="1">
      <alignment horizontal="left" vertical="center" wrapText="1"/>
    </xf>
    <xf numFmtId="0" fontId="33" fillId="3" borderId="4" xfId="0" applyFont="1" applyFill="1" applyBorder="1" applyAlignment="1">
      <alignment horizontal="left" vertical="center" wrapText="1"/>
    </xf>
    <xf numFmtId="0" fontId="33" fillId="3" borderId="6" xfId="0" applyFont="1" applyFill="1" applyBorder="1" applyAlignment="1">
      <alignment horizontal="left" vertical="center" wrapText="1"/>
    </xf>
    <xf numFmtId="14" fontId="33" fillId="2" borderId="4" xfId="0" applyNumberFormat="1" applyFont="1" applyFill="1" applyBorder="1" applyAlignment="1" applyProtection="1">
      <alignment horizontal="left" vertical="center" wrapText="1"/>
    </xf>
    <xf numFmtId="14" fontId="33" fillId="2" borderId="5" xfId="0" applyNumberFormat="1" applyFont="1" applyFill="1" applyBorder="1" applyAlignment="1" applyProtection="1">
      <alignment horizontal="left" vertical="center" wrapText="1"/>
    </xf>
    <xf numFmtId="14" fontId="33" fillId="2" borderId="6" xfId="0" applyNumberFormat="1" applyFont="1" applyFill="1" applyBorder="1" applyAlignment="1" applyProtection="1">
      <alignment horizontal="left" vertical="center" wrapText="1"/>
    </xf>
    <xf numFmtId="0" fontId="32" fillId="5" borderId="7" xfId="0" applyFont="1" applyFill="1" applyBorder="1" applyAlignment="1">
      <alignment vertical="center" wrapText="1"/>
    </xf>
    <xf numFmtId="0" fontId="32" fillId="5" borderId="9" xfId="0" applyFont="1" applyFill="1" applyBorder="1" applyAlignment="1">
      <alignment vertical="center" wrapText="1"/>
    </xf>
    <xf numFmtId="0" fontId="32" fillId="5" borderId="8" xfId="0" applyFont="1" applyFill="1" applyBorder="1" applyAlignment="1">
      <alignment vertical="center" wrapText="1"/>
    </xf>
    <xf numFmtId="0" fontId="33" fillId="3" borderId="5" xfId="0" applyFont="1" applyFill="1" applyBorder="1" applyAlignment="1">
      <alignment vertical="center" wrapText="1"/>
    </xf>
    <xf numFmtId="0" fontId="32" fillId="5" borderId="10" xfId="0" applyFont="1" applyFill="1" applyBorder="1" applyAlignment="1">
      <alignment vertical="center" wrapText="1"/>
    </xf>
    <xf numFmtId="0" fontId="32" fillId="5" borderId="12" xfId="0" applyFont="1" applyFill="1" applyBorder="1" applyAlignment="1">
      <alignment vertical="center" wrapText="1"/>
    </xf>
    <xf numFmtId="0" fontId="32" fillId="5" borderId="0" xfId="0" applyFont="1" applyFill="1" applyBorder="1" applyAlignment="1">
      <alignment vertical="center" wrapText="1"/>
    </xf>
    <xf numFmtId="0" fontId="32" fillId="5" borderId="14" xfId="0" applyFont="1" applyFill="1" applyBorder="1" applyAlignment="1">
      <alignment vertical="center" wrapText="1"/>
    </xf>
    <xf numFmtId="0" fontId="33" fillId="2" borderId="10" xfId="0" applyFont="1" applyFill="1" applyBorder="1" applyAlignment="1" applyProtection="1">
      <alignment horizontal="left" vertical="top" wrapText="1"/>
    </xf>
    <xf numFmtId="0" fontId="33" fillId="2" borderId="12" xfId="0" applyFont="1" applyFill="1" applyBorder="1" applyAlignment="1" applyProtection="1">
      <alignment horizontal="left" vertical="top" wrapText="1"/>
    </xf>
    <xf numFmtId="0" fontId="33" fillId="2" borderId="11" xfId="0" applyFont="1" applyFill="1" applyBorder="1" applyAlignment="1" applyProtection="1">
      <alignment horizontal="left" vertical="top" wrapText="1"/>
    </xf>
    <xf numFmtId="0" fontId="33" fillId="3" borderId="8" xfId="0" applyFont="1" applyFill="1" applyBorder="1" applyAlignment="1">
      <alignment horizontal="left" vertical="center" wrapText="1"/>
    </xf>
    <xf numFmtId="0" fontId="32" fillId="5" borderId="13" xfId="0" applyFont="1" applyFill="1" applyBorder="1" applyAlignment="1">
      <alignment vertical="center" wrapText="1"/>
    </xf>
    <xf numFmtId="0" fontId="33" fillId="3" borderId="56" xfId="0" applyFont="1" applyFill="1" applyBorder="1" applyAlignment="1">
      <alignment horizontal="left" vertical="center" wrapText="1"/>
    </xf>
    <xf numFmtId="0" fontId="33" fillId="2" borderId="44" xfId="0" applyFont="1" applyFill="1" applyBorder="1" applyAlignment="1" applyProtection="1">
      <alignment horizontal="left" vertical="top" wrapText="1"/>
    </xf>
    <xf numFmtId="0" fontId="33" fillId="2" borderId="57" xfId="0" applyFont="1" applyFill="1" applyBorder="1" applyAlignment="1" applyProtection="1">
      <alignment horizontal="left" vertical="top" wrapText="1"/>
    </xf>
    <xf numFmtId="0" fontId="33" fillId="2" borderId="55" xfId="0" applyFont="1" applyFill="1" applyBorder="1" applyAlignment="1" applyProtection="1">
      <alignment horizontal="left" vertical="top" wrapText="1"/>
    </xf>
    <xf numFmtId="0" fontId="33" fillId="0" borderId="41" xfId="0" applyFont="1" applyFill="1" applyBorder="1" applyAlignment="1" applyProtection="1">
      <alignment horizontal="left" vertical="top" wrapText="1"/>
    </xf>
    <xf numFmtId="0" fontId="33" fillId="0" borderId="30" xfId="0" applyFont="1" applyFill="1" applyBorder="1" applyAlignment="1" applyProtection="1">
      <alignment horizontal="left" vertical="top" wrapText="1"/>
    </xf>
    <xf numFmtId="0" fontId="33" fillId="7" borderId="59" xfId="0" applyFont="1" applyFill="1" applyBorder="1" applyAlignment="1">
      <alignment horizontal="center" vertical="top" wrapText="1"/>
    </xf>
  </cellXfs>
  <cellStyles count="4">
    <cellStyle name="Hyperlink" xfId="1" builtinId="8"/>
    <cellStyle name="Komma" xfId="2" builtinId="3"/>
    <cellStyle name="Procent" xfId="3" builtinId="5"/>
    <cellStyle name="Standaard" xfId="0" builtinId="0"/>
  </cellStyles>
  <dxfs count="9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s>
  <tableStyles count="0" defaultTableStyle="TableStyleMedium9" defaultPivotStyle="PivotStyleMedium7"/>
  <colors>
    <mruColors>
      <color rgb="FFB4C6E7"/>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23</xdr:row>
      <xdr:rowOff>42722</xdr:rowOff>
    </xdr:from>
    <xdr:to>
      <xdr:col>5</xdr:col>
      <xdr:colOff>1312334</xdr:colOff>
      <xdr:row>33</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142875</xdr:colOff>
      <xdr:row>0</xdr:row>
      <xdr:rowOff>47624</xdr:rowOff>
    </xdr:from>
    <xdr:to>
      <xdr:col>14</xdr:col>
      <xdr:colOff>761999</xdr:colOff>
      <xdr:row>1</xdr:row>
      <xdr:rowOff>206490</xdr:rowOff>
    </xdr:to>
    <xdr:pic>
      <xdr:nvPicPr>
        <xdr:cNvPr id="2" name="Picture 1" descr="Resultado de imagen de ecn part of tno logo">
          <a:extLst>
            <a:ext uri="{FF2B5EF4-FFF2-40B4-BE49-F238E27FC236}">
              <a16:creationId xmlns:a16="http://schemas.microsoft.com/office/drawing/2014/main" id="{1A675F96-578A-4600-BEAB-391B4806379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40" t="45298" r="6218" b="38797"/>
        <a:stretch/>
      </xdr:blipFill>
      <xdr:spPr bwMode="auto">
        <a:xfrm>
          <a:off x="9953625" y="47624"/>
          <a:ext cx="3119437" cy="42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52"/>
  <sheetViews>
    <sheetView topLeftCell="A74" zoomScale="80" zoomScaleNormal="80" workbookViewId="0">
      <selection activeCell="E10" sqref="E10:E23"/>
    </sheetView>
  </sheetViews>
  <sheetFormatPr defaultColWidth="11" defaultRowHeight="15.5" x14ac:dyDescent="0.35"/>
  <cols>
    <col min="1" max="1" width="11" style="2"/>
    <col min="2" max="2" width="23.83203125" style="2" customWidth="1"/>
    <col min="3" max="3" width="6.75" style="2" customWidth="1"/>
    <col min="4" max="4" width="79.08203125" style="2" customWidth="1"/>
    <col min="5" max="5" width="5.75" style="2" customWidth="1"/>
    <col min="6" max="6" width="94.83203125" style="2" customWidth="1"/>
    <col min="7" max="20" width="11" style="2"/>
    <col min="21" max="21" width="10.83203125" style="2" customWidth="1"/>
    <col min="22" max="16384" width="11" style="2"/>
  </cols>
  <sheetData>
    <row r="1" spans="1:6" ht="21" x14ac:dyDescent="0.5">
      <c r="A1" s="4" t="s">
        <v>0</v>
      </c>
    </row>
    <row r="3" spans="1:6" ht="15.75" customHeight="1" x14ac:dyDescent="0.35">
      <c r="A3" s="8" t="s">
        <v>1</v>
      </c>
      <c r="B3" s="61" t="s">
        <v>2</v>
      </c>
    </row>
    <row r="4" spans="1:6" ht="15.75" customHeight="1" x14ac:dyDescent="0.35">
      <c r="A4" s="8" t="s">
        <v>1</v>
      </c>
      <c r="B4" s="61" t="s">
        <v>3</v>
      </c>
    </row>
    <row r="5" spans="1:6" ht="15.75" customHeight="1" x14ac:dyDescent="0.35">
      <c r="A5" s="8" t="s">
        <v>1</v>
      </c>
      <c r="B5" s="61" t="s">
        <v>4</v>
      </c>
      <c r="E5" s="9"/>
      <c r="F5" s="44"/>
    </row>
    <row r="6" spans="1:6" ht="15.75" customHeight="1" x14ac:dyDescent="0.45">
      <c r="A6" s="8" t="s">
        <v>1</v>
      </c>
      <c r="B6" s="61" t="s">
        <v>5</v>
      </c>
      <c r="C6" s="5"/>
      <c r="E6" s="9"/>
      <c r="F6" s="9"/>
    </row>
    <row r="7" spans="1:6" ht="15.75" customHeight="1" x14ac:dyDescent="0.45">
      <c r="A7" s="8" t="s">
        <v>1</v>
      </c>
      <c r="B7" s="61" t="s">
        <v>6</v>
      </c>
      <c r="C7" s="5"/>
      <c r="E7" s="9"/>
      <c r="F7" s="9"/>
    </row>
    <row r="8" spans="1:6" ht="15.75" customHeight="1" x14ac:dyDescent="0.45">
      <c r="A8" s="8" t="s">
        <v>1</v>
      </c>
      <c r="B8" s="61" t="s">
        <v>7</v>
      </c>
      <c r="C8" s="5"/>
      <c r="E8" s="9"/>
      <c r="F8" s="9"/>
    </row>
    <row r="9" spans="1:6" ht="15.75" customHeight="1" x14ac:dyDescent="0.45">
      <c r="A9" s="8"/>
      <c r="B9" s="138"/>
      <c r="C9" s="5"/>
      <c r="E9" s="9"/>
      <c r="F9" s="9"/>
    </row>
    <row r="10" spans="1:6" ht="15.75" customHeight="1" x14ac:dyDescent="0.45">
      <c r="A10" s="139" t="s">
        <v>8</v>
      </c>
      <c r="B10" s="61" t="s">
        <v>9</v>
      </c>
      <c r="C10" s="5"/>
      <c r="E10" s="9"/>
      <c r="F10" s="9"/>
    </row>
    <row r="11" spans="1:6" ht="15.75" customHeight="1" x14ac:dyDescent="0.45">
      <c r="A11" s="139" t="s">
        <v>8</v>
      </c>
      <c r="B11" s="61" t="s">
        <v>10</v>
      </c>
      <c r="C11" s="5"/>
    </row>
    <row r="12" spans="1:6" ht="15.75" customHeight="1" x14ac:dyDescent="0.45">
      <c r="A12" s="139" t="s">
        <v>8</v>
      </c>
      <c r="B12" s="61" t="s">
        <v>11</v>
      </c>
      <c r="C12" s="5"/>
    </row>
    <row r="13" spans="1:6" ht="15.75" customHeight="1" x14ac:dyDescent="0.45">
      <c r="A13" s="139" t="s">
        <v>8</v>
      </c>
      <c r="B13" s="61" t="s">
        <v>12</v>
      </c>
      <c r="C13" s="5"/>
    </row>
    <row r="14" spans="1:6" ht="15.75" customHeight="1" x14ac:dyDescent="0.45">
      <c r="A14" s="139" t="s">
        <v>8</v>
      </c>
      <c r="B14" s="61" t="s">
        <v>13</v>
      </c>
      <c r="C14" s="5"/>
    </row>
    <row r="15" spans="1:6" ht="15.75" customHeight="1" x14ac:dyDescent="0.45">
      <c r="A15" s="139" t="s">
        <v>8</v>
      </c>
      <c r="B15" s="61" t="s">
        <v>14</v>
      </c>
      <c r="C15" s="5"/>
    </row>
    <row r="16" spans="1:6" ht="21" x14ac:dyDescent="0.5">
      <c r="A16" s="4"/>
      <c r="B16" s="3"/>
      <c r="C16" s="3"/>
    </row>
    <row r="17" spans="1:16" ht="18.5" x14ac:dyDescent="0.45">
      <c r="B17" s="62" t="s">
        <v>15</v>
      </c>
      <c r="C17" s="230" t="s">
        <v>16</v>
      </c>
      <c r="D17" s="231"/>
      <c r="E17" s="230" t="s">
        <v>17</v>
      </c>
      <c r="F17" s="232"/>
    </row>
    <row r="18" spans="1:16" ht="15.75" customHeight="1" x14ac:dyDescent="0.35">
      <c r="A18" s="9"/>
      <c r="B18" s="208" t="s">
        <v>18</v>
      </c>
      <c r="C18" s="41" t="s">
        <v>1</v>
      </c>
      <c r="D18" s="42" t="s">
        <v>19</v>
      </c>
      <c r="E18" s="27" t="s">
        <v>1</v>
      </c>
      <c r="F18" s="30" t="s">
        <v>20</v>
      </c>
      <c r="G18" s="9"/>
      <c r="H18" s="9"/>
      <c r="I18" s="9"/>
      <c r="J18" s="9"/>
      <c r="K18" s="9"/>
      <c r="L18" s="9"/>
      <c r="M18" s="9"/>
      <c r="N18" s="9"/>
      <c r="O18" s="9"/>
      <c r="P18" s="9"/>
    </row>
    <row r="19" spans="1:16" ht="15.75" customHeight="1" x14ac:dyDescent="0.35">
      <c r="A19" s="9"/>
      <c r="B19" s="209"/>
      <c r="C19" s="51"/>
      <c r="D19" s="35"/>
      <c r="E19" s="52" t="s">
        <v>1</v>
      </c>
      <c r="F19" s="58" t="s">
        <v>21</v>
      </c>
      <c r="G19" s="9"/>
      <c r="H19" s="9"/>
      <c r="I19" s="9"/>
      <c r="J19" s="9"/>
      <c r="K19" s="9"/>
      <c r="L19" s="9"/>
      <c r="M19" s="9"/>
      <c r="N19" s="9"/>
      <c r="O19" s="9"/>
      <c r="P19" s="9"/>
    </row>
    <row r="20" spans="1:16" ht="15.75" customHeight="1" x14ac:dyDescent="0.35">
      <c r="A20" s="9"/>
      <c r="B20" s="26" t="s">
        <v>22</v>
      </c>
      <c r="C20" s="15" t="s">
        <v>1</v>
      </c>
      <c r="D20" s="45" t="s">
        <v>23</v>
      </c>
      <c r="E20" s="94"/>
      <c r="F20" s="91"/>
      <c r="G20" s="9"/>
      <c r="H20" s="9"/>
      <c r="I20" s="9"/>
      <c r="J20" s="9"/>
      <c r="K20" s="9"/>
      <c r="L20" s="9"/>
      <c r="M20" s="9"/>
      <c r="N20" s="9"/>
      <c r="O20" s="9"/>
      <c r="P20" s="9"/>
    </row>
    <row r="21" spans="1:16" ht="31" x14ac:dyDescent="0.35">
      <c r="A21" s="9"/>
      <c r="B21" s="167" t="s">
        <v>24</v>
      </c>
      <c r="C21" s="41" t="s">
        <v>1</v>
      </c>
      <c r="D21" s="49" t="s">
        <v>25</v>
      </c>
      <c r="E21" s="39" t="s">
        <v>1</v>
      </c>
      <c r="F21" s="95" t="s">
        <v>26</v>
      </c>
      <c r="G21" s="9"/>
      <c r="H21" s="9"/>
      <c r="I21" s="9"/>
      <c r="J21" s="9"/>
      <c r="K21" s="9"/>
      <c r="L21" s="9"/>
      <c r="M21" s="9"/>
      <c r="N21" s="9"/>
      <c r="O21" s="9"/>
      <c r="P21" s="9"/>
    </row>
    <row r="22" spans="1:16" ht="15.75" customHeight="1" x14ac:dyDescent="0.35">
      <c r="A22" s="9"/>
      <c r="B22" s="165" t="s">
        <v>27</v>
      </c>
      <c r="C22" s="41" t="s">
        <v>1</v>
      </c>
      <c r="D22" s="46" t="s">
        <v>28</v>
      </c>
      <c r="E22" s="41" t="s">
        <v>1</v>
      </c>
      <c r="F22" s="23" t="s">
        <v>29</v>
      </c>
      <c r="G22" s="9"/>
      <c r="H22" s="9"/>
      <c r="I22" s="9"/>
      <c r="J22" s="9"/>
      <c r="K22" s="9"/>
      <c r="L22" s="9"/>
      <c r="M22" s="9"/>
      <c r="N22" s="9"/>
      <c r="O22" s="9"/>
      <c r="P22" s="9"/>
    </row>
    <row r="23" spans="1:16" ht="15.75" customHeight="1" x14ac:dyDescent="0.35">
      <c r="A23" s="9"/>
      <c r="B23" s="216" t="s">
        <v>30</v>
      </c>
      <c r="C23" s="15" t="s">
        <v>1</v>
      </c>
      <c r="D23" s="46" t="s">
        <v>31</v>
      </c>
      <c r="E23" s="41" t="s">
        <v>1</v>
      </c>
      <c r="F23" s="23" t="s">
        <v>32</v>
      </c>
      <c r="G23" s="9"/>
      <c r="H23" s="9"/>
      <c r="I23" s="9"/>
      <c r="J23" s="9"/>
      <c r="K23" s="9"/>
      <c r="L23" s="9"/>
      <c r="M23" s="9"/>
      <c r="N23" s="9"/>
      <c r="O23" s="9"/>
      <c r="P23" s="9"/>
    </row>
    <row r="24" spans="1:16" ht="15.75" customHeight="1" x14ac:dyDescent="0.35">
      <c r="A24" s="9"/>
      <c r="B24" s="217"/>
      <c r="C24" s="16"/>
      <c r="D24" s="47"/>
      <c r="E24" s="50"/>
      <c r="F24" s="33"/>
      <c r="G24" s="9"/>
      <c r="H24" s="9"/>
      <c r="I24" s="9"/>
      <c r="J24" s="9"/>
      <c r="K24" s="9"/>
      <c r="L24" s="9"/>
      <c r="M24" s="9"/>
      <c r="N24" s="9"/>
      <c r="O24" s="9"/>
      <c r="P24" s="9"/>
    </row>
    <row r="25" spans="1:16" ht="15.75" customHeight="1" x14ac:dyDescent="0.35">
      <c r="A25" s="9"/>
      <c r="B25" s="217"/>
      <c r="C25" s="25"/>
      <c r="D25" s="48" t="s">
        <v>33</v>
      </c>
      <c r="E25" s="50"/>
      <c r="F25" s="33"/>
      <c r="G25" s="9"/>
      <c r="H25" s="9"/>
      <c r="I25" s="9"/>
      <c r="J25" s="9"/>
      <c r="K25" s="9"/>
      <c r="L25" s="9"/>
      <c r="M25" s="9"/>
      <c r="N25" s="9"/>
      <c r="O25" s="9"/>
      <c r="P25" s="9"/>
    </row>
    <row r="26" spans="1:16" ht="15.75" customHeight="1" x14ac:dyDescent="0.35">
      <c r="A26" s="9"/>
      <c r="B26" s="217"/>
      <c r="C26" s="25" t="s">
        <v>34</v>
      </c>
      <c r="D26" s="47" t="s">
        <v>35</v>
      </c>
      <c r="E26" s="50"/>
      <c r="F26" s="33"/>
      <c r="G26" s="9"/>
      <c r="H26" s="9"/>
      <c r="I26" s="9"/>
      <c r="J26" s="9"/>
      <c r="K26" s="9"/>
      <c r="L26" s="9"/>
      <c r="M26" s="9"/>
      <c r="N26" s="9"/>
      <c r="O26" s="9"/>
      <c r="P26" s="9"/>
    </row>
    <row r="27" spans="1:16" ht="15.75" customHeight="1" x14ac:dyDescent="0.35">
      <c r="A27" s="9"/>
      <c r="B27" s="217"/>
      <c r="C27" s="25" t="s">
        <v>36</v>
      </c>
      <c r="D27" s="47" t="s">
        <v>37</v>
      </c>
      <c r="E27" s="50"/>
      <c r="F27" s="33"/>
      <c r="G27" s="9"/>
      <c r="H27" s="9"/>
      <c r="I27" s="9"/>
      <c r="J27" s="9"/>
      <c r="K27" s="9"/>
      <c r="L27" s="9"/>
      <c r="M27" s="9"/>
      <c r="N27" s="9"/>
      <c r="O27" s="9"/>
      <c r="P27" s="9"/>
    </row>
    <row r="28" spans="1:16" ht="15.75" customHeight="1" x14ac:dyDescent="0.35">
      <c r="A28" s="9"/>
      <c r="B28" s="217"/>
      <c r="C28" s="25" t="s">
        <v>38</v>
      </c>
      <c r="D28" s="47" t="s">
        <v>39</v>
      </c>
      <c r="E28" s="50"/>
      <c r="F28" s="33"/>
      <c r="G28" s="9"/>
      <c r="H28" s="9"/>
      <c r="I28" s="9"/>
      <c r="J28" s="9"/>
      <c r="K28" s="9"/>
      <c r="L28" s="9"/>
      <c r="M28" s="9"/>
      <c r="N28" s="9"/>
      <c r="O28" s="9"/>
      <c r="P28" s="9"/>
    </row>
    <row r="29" spans="1:16" ht="15.75" customHeight="1" x14ac:dyDescent="0.35">
      <c r="A29" s="9"/>
      <c r="B29" s="217"/>
      <c r="C29" s="25" t="s">
        <v>40</v>
      </c>
      <c r="D29" s="47" t="s">
        <v>41</v>
      </c>
      <c r="E29" s="50"/>
      <c r="F29" s="33"/>
      <c r="G29" s="9"/>
      <c r="H29" s="9"/>
      <c r="I29" s="9"/>
      <c r="J29" s="9"/>
      <c r="K29" s="9"/>
      <c r="L29" s="9"/>
      <c r="M29" s="9"/>
      <c r="N29" s="9"/>
      <c r="O29" s="9"/>
      <c r="P29" s="9"/>
    </row>
    <row r="30" spans="1:16" ht="15.75" customHeight="1" x14ac:dyDescent="0.35">
      <c r="A30" s="9"/>
      <c r="B30" s="217"/>
      <c r="C30" s="25" t="s">
        <v>42</v>
      </c>
      <c r="D30" s="47" t="s">
        <v>43</v>
      </c>
      <c r="E30" s="50"/>
      <c r="F30" s="33"/>
      <c r="G30" s="9"/>
      <c r="H30" s="9"/>
      <c r="I30" s="9"/>
      <c r="J30" s="9"/>
      <c r="K30" s="9"/>
      <c r="L30" s="9"/>
      <c r="M30" s="9"/>
      <c r="N30" s="9"/>
      <c r="O30" s="9"/>
      <c r="P30" s="9"/>
    </row>
    <row r="31" spans="1:16" ht="15.75" customHeight="1" x14ac:dyDescent="0.35">
      <c r="A31" s="9"/>
      <c r="B31" s="217"/>
      <c r="C31" s="25" t="s">
        <v>44</v>
      </c>
      <c r="D31" s="47" t="s">
        <v>45</v>
      </c>
      <c r="E31" s="50"/>
      <c r="F31" s="33"/>
      <c r="G31" s="9"/>
      <c r="H31" s="9"/>
      <c r="I31" s="9"/>
      <c r="J31" s="9"/>
      <c r="K31" s="9"/>
      <c r="L31" s="9"/>
      <c r="M31" s="9"/>
      <c r="N31" s="9"/>
      <c r="O31" s="9"/>
      <c r="P31" s="9"/>
    </row>
    <row r="32" spans="1:16" ht="15.75" customHeight="1" x14ac:dyDescent="0.35">
      <c r="A32" s="9"/>
      <c r="B32" s="217"/>
      <c r="C32" s="25" t="s">
        <v>46</v>
      </c>
      <c r="D32" s="47" t="s">
        <v>47</v>
      </c>
      <c r="E32" s="50"/>
      <c r="F32" s="33"/>
      <c r="G32" s="9"/>
      <c r="H32" s="9"/>
      <c r="I32" s="9"/>
      <c r="J32" s="9"/>
      <c r="K32" s="9"/>
      <c r="L32" s="9"/>
      <c r="M32" s="9"/>
      <c r="N32" s="9"/>
      <c r="O32" s="9"/>
      <c r="P32" s="9"/>
    </row>
    <row r="33" spans="1:16" ht="15.75" customHeight="1" x14ac:dyDescent="0.35">
      <c r="A33" s="9"/>
      <c r="B33" s="217"/>
      <c r="C33" s="25" t="s">
        <v>48</v>
      </c>
      <c r="D33" s="47" t="s">
        <v>49</v>
      </c>
      <c r="E33" s="50"/>
      <c r="F33" s="33"/>
      <c r="G33" s="9"/>
      <c r="H33" s="9"/>
      <c r="I33" s="9"/>
      <c r="J33" s="9"/>
      <c r="K33" s="9"/>
      <c r="L33" s="9"/>
      <c r="M33" s="9"/>
      <c r="N33" s="9"/>
      <c r="O33" s="9"/>
      <c r="P33" s="9"/>
    </row>
    <row r="34" spans="1:16" ht="15.75" customHeight="1" x14ac:dyDescent="0.35">
      <c r="A34" s="9"/>
      <c r="B34" s="217"/>
      <c r="C34" s="25" t="s">
        <v>50</v>
      </c>
      <c r="D34" s="47" t="s">
        <v>51</v>
      </c>
      <c r="E34" s="51"/>
      <c r="F34" s="35"/>
      <c r="G34" s="9"/>
      <c r="H34" s="9"/>
      <c r="I34" s="9"/>
      <c r="J34" s="9"/>
      <c r="K34" s="9"/>
      <c r="L34" s="9"/>
      <c r="M34" s="9"/>
      <c r="N34" s="9"/>
      <c r="O34" s="9"/>
      <c r="P34" s="9"/>
    </row>
    <row r="35" spans="1:16" ht="18.5" x14ac:dyDescent="0.35">
      <c r="A35" s="9"/>
      <c r="B35" s="222" t="s">
        <v>52</v>
      </c>
      <c r="C35" s="223"/>
      <c r="D35" s="223"/>
      <c r="E35" s="223"/>
      <c r="F35" s="233"/>
      <c r="G35" s="11"/>
      <c r="H35" s="11"/>
      <c r="I35" s="11"/>
      <c r="J35" s="11"/>
      <c r="K35" s="11"/>
      <c r="L35" s="11"/>
      <c r="M35" s="11"/>
      <c r="N35" s="11"/>
      <c r="O35" s="11"/>
      <c r="P35" s="11"/>
    </row>
    <row r="36" spans="1:16" ht="31" x14ac:dyDescent="0.35">
      <c r="A36" s="9"/>
      <c r="B36" s="214" t="s">
        <v>53</v>
      </c>
      <c r="C36" s="41" t="s">
        <v>1</v>
      </c>
      <c r="D36" s="42" t="s">
        <v>54</v>
      </c>
      <c r="E36" s="41" t="s">
        <v>1</v>
      </c>
      <c r="F36" s="23" t="s">
        <v>55</v>
      </c>
      <c r="G36" s="9"/>
      <c r="H36" s="9"/>
      <c r="I36" s="9"/>
      <c r="J36" s="9"/>
      <c r="K36" s="9"/>
      <c r="L36" s="9"/>
      <c r="M36" s="9"/>
      <c r="N36" s="9"/>
      <c r="O36" s="9"/>
      <c r="P36" s="9"/>
    </row>
    <row r="37" spans="1:16" ht="33.75" customHeight="1" x14ac:dyDescent="0.35">
      <c r="A37" s="9"/>
      <c r="B37" s="215"/>
      <c r="C37" s="52"/>
      <c r="D37" s="96"/>
      <c r="E37" s="27" t="s">
        <v>1</v>
      </c>
      <c r="F37" s="24" t="s">
        <v>56</v>
      </c>
      <c r="G37" s="9"/>
      <c r="H37" s="9"/>
      <c r="I37" s="9"/>
      <c r="J37" s="9"/>
      <c r="K37" s="9"/>
      <c r="L37" s="9"/>
      <c r="M37" s="9"/>
      <c r="N37" s="9"/>
      <c r="O37" s="9"/>
      <c r="P37" s="9"/>
    </row>
    <row r="38" spans="1:16" x14ac:dyDescent="0.35">
      <c r="A38" s="9"/>
      <c r="B38" s="234" t="s">
        <v>57</v>
      </c>
      <c r="C38" s="41" t="s">
        <v>1</v>
      </c>
      <c r="D38" s="49" t="s">
        <v>58</v>
      </c>
      <c r="E38" s="41" t="s">
        <v>1</v>
      </c>
      <c r="F38" s="12" t="s">
        <v>59</v>
      </c>
      <c r="G38" s="9"/>
      <c r="H38" s="9"/>
      <c r="I38" s="9"/>
      <c r="J38" s="9"/>
      <c r="K38" s="9"/>
      <c r="L38" s="9"/>
      <c r="M38" s="9"/>
      <c r="N38" s="9"/>
      <c r="O38" s="9"/>
      <c r="P38" s="9"/>
    </row>
    <row r="39" spans="1:16" ht="31" x14ac:dyDescent="0.35">
      <c r="A39" s="9"/>
      <c r="B39" s="235"/>
      <c r="C39" s="16"/>
      <c r="D39" s="111"/>
      <c r="E39" s="27" t="s">
        <v>1</v>
      </c>
      <c r="F39" s="13" t="s">
        <v>60</v>
      </c>
      <c r="G39" s="9"/>
      <c r="H39" s="9"/>
      <c r="I39" s="9"/>
      <c r="J39" s="9"/>
      <c r="K39" s="9"/>
      <c r="L39" s="9"/>
      <c r="M39" s="9"/>
      <c r="N39" s="9"/>
      <c r="O39" s="9"/>
      <c r="P39" s="9"/>
    </row>
    <row r="40" spans="1:16" x14ac:dyDescent="0.35">
      <c r="A40" s="9"/>
      <c r="B40" s="164"/>
      <c r="C40" s="16"/>
      <c r="D40" s="111"/>
      <c r="E40" s="17" t="s">
        <v>1</v>
      </c>
      <c r="F40" s="14" t="s">
        <v>61</v>
      </c>
      <c r="G40" s="9"/>
      <c r="H40" s="9"/>
      <c r="I40" s="9"/>
      <c r="J40" s="9"/>
      <c r="K40" s="9"/>
      <c r="L40" s="9"/>
      <c r="M40" s="9"/>
      <c r="N40" s="9"/>
      <c r="O40" s="9"/>
      <c r="P40" s="9"/>
    </row>
    <row r="41" spans="1:16" ht="31" x14ac:dyDescent="0.35">
      <c r="A41" s="9"/>
      <c r="B41" s="163" t="s">
        <v>62</v>
      </c>
      <c r="C41" s="41" t="s">
        <v>1</v>
      </c>
      <c r="D41" s="42" t="s">
        <v>63</v>
      </c>
      <c r="E41" s="27" t="s">
        <v>1</v>
      </c>
      <c r="F41" s="13" t="s">
        <v>64</v>
      </c>
      <c r="G41" s="9"/>
      <c r="H41" s="9"/>
      <c r="I41" s="9"/>
      <c r="J41" s="9"/>
      <c r="K41" s="9"/>
      <c r="L41" s="9"/>
      <c r="M41" s="9"/>
      <c r="N41" s="9"/>
      <c r="O41" s="9"/>
      <c r="P41" s="9"/>
    </row>
    <row r="42" spans="1:16" x14ac:dyDescent="0.35">
      <c r="A42" s="9"/>
      <c r="B42" s="164"/>
      <c r="C42" s="52"/>
      <c r="D42" s="56"/>
      <c r="E42" s="17" t="s">
        <v>1</v>
      </c>
      <c r="F42" s="14" t="s">
        <v>65</v>
      </c>
      <c r="G42" s="9"/>
      <c r="H42" s="9"/>
      <c r="I42" s="9"/>
      <c r="J42" s="9"/>
      <c r="K42" s="9"/>
      <c r="L42" s="9"/>
      <c r="M42" s="9"/>
      <c r="N42" s="9"/>
      <c r="O42" s="9"/>
      <c r="P42" s="9"/>
    </row>
    <row r="43" spans="1:16" ht="15.75" customHeight="1" x14ac:dyDescent="0.35">
      <c r="A43" s="9"/>
      <c r="B43" s="234" t="s">
        <v>66</v>
      </c>
      <c r="C43" s="16" t="s">
        <v>1</v>
      </c>
      <c r="D43" s="44" t="s">
        <v>67</v>
      </c>
      <c r="E43" s="16" t="s">
        <v>1</v>
      </c>
      <c r="F43" s="100" t="s">
        <v>68</v>
      </c>
      <c r="G43" s="9"/>
      <c r="H43" s="9"/>
      <c r="I43" s="9"/>
      <c r="J43" s="9"/>
      <c r="K43" s="9"/>
      <c r="L43" s="9"/>
      <c r="M43" s="9"/>
      <c r="N43" s="9"/>
      <c r="O43" s="9"/>
      <c r="P43" s="9"/>
    </row>
    <row r="44" spans="1:16" ht="31" x14ac:dyDescent="0.35">
      <c r="A44" s="9"/>
      <c r="B44" s="235"/>
      <c r="C44" s="27" t="s">
        <v>1</v>
      </c>
      <c r="D44" s="93" t="s">
        <v>69</v>
      </c>
      <c r="E44" s="27" t="s">
        <v>1</v>
      </c>
      <c r="F44" s="13" t="s">
        <v>70</v>
      </c>
      <c r="G44" s="9"/>
      <c r="H44" s="9"/>
      <c r="I44" s="9"/>
      <c r="J44" s="9"/>
      <c r="K44" s="9"/>
      <c r="L44" s="9"/>
      <c r="M44" s="9"/>
      <c r="N44" s="9"/>
      <c r="O44" s="9"/>
      <c r="P44" s="9"/>
    </row>
    <row r="45" spans="1:16" ht="34.5" customHeight="1" x14ac:dyDescent="0.35">
      <c r="A45" s="9"/>
      <c r="B45" s="26" t="s">
        <v>71</v>
      </c>
      <c r="C45" s="39" t="s">
        <v>1</v>
      </c>
      <c r="D45" s="92" t="s">
        <v>72</v>
      </c>
      <c r="E45" s="39" t="s">
        <v>1</v>
      </c>
      <c r="F45" s="91" t="s">
        <v>73</v>
      </c>
      <c r="G45" s="9"/>
      <c r="H45" s="9"/>
      <c r="I45" s="9"/>
      <c r="J45" s="9"/>
      <c r="K45" s="9"/>
      <c r="L45" s="9"/>
      <c r="M45" s="9"/>
      <c r="N45" s="9"/>
      <c r="O45" s="9"/>
      <c r="P45" s="9"/>
    </row>
    <row r="46" spans="1:16" ht="31" x14ac:dyDescent="0.35">
      <c r="A46" s="9"/>
      <c r="B46" s="55" t="s">
        <v>74</v>
      </c>
      <c r="C46" s="41" t="s">
        <v>1</v>
      </c>
      <c r="D46" s="49" t="s">
        <v>75</v>
      </c>
      <c r="E46" s="128"/>
      <c r="F46" s="129"/>
      <c r="G46" s="9"/>
      <c r="H46" s="9"/>
      <c r="I46" s="9"/>
      <c r="J46" s="9"/>
      <c r="K46" s="9"/>
      <c r="L46" s="9"/>
      <c r="M46" s="9"/>
      <c r="N46" s="9"/>
      <c r="O46" s="9"/>
      <c r="P46" s="9"/>
    </row>
    <row r="47" spans="1:16" x14ac:dyDescent="0.35">
      <c r="A47" s="9"/>
      <c r="B47" s="130" t="s">
        <v>76</v>
      </c>
      <c r="C47" s="15" t="s">
        <v>1</v>
      </c>
      <c r="D47" s="49" t="s">
        <v>77</v>
      </c>
      <c r="E47" s="41" t="s">
        <v>1</v>
      </c>
      <c r="F47" s="12" t="s">
        <v>78</v>
      </c>
      <c r="G47" s="9"/>
      <c r="H47" s="9"/>
      <c r="I47" s="9"/>
      <c r="K47" s="9"/>
      <c r="L47" s="9"/>
      <c r="M47" s="9"/>
      <c r="N47" s="9"/>
      <c r="O47" s="9"/>
      <c r="P47" s="9"/>
    </row>
    <row r="48" spans="1:16" x14ac:dyDescent="0.35">
      <c r="A48" s="9"/>
      <c r="B48" s="208" t="s">
        <v>79</v>
      </c>
      <c r="C48" s="41" t="s">
        <v>1</v>
      </c>
      <c r="D48" s="49" t="s">
        <v>80</v>
      </c>
      <c r="E48" s="41" t="s">
        <v>1</v>
      </c>
      <c r="F48" s="12" t="s">
        <v>81</v>
      </c>
      <c r="G48" s="9"/>
      <c r="H48" s="9"/>
      <c r="I48" s="9"/>
      <c r="J48" s="9"/>
      <c r="K48" s="9"/>
      <c r="L48" s="9"/>
      <c r="M48" s="9"/>
      <c r="N48" s="9"/>
      <c r="O48" s="9"/>
      <c r="P48" s="9"/>
    </row>
    <row r="49" spans="1:16" x14ac:dyDescent="0.35">
      <c r="A49" s="9"/>
      <c r="B49" s="209"/>
      <c r="C49" s="52" t="s">
        <v>1</v>
      </c>
      <c r="D49" s="127" t="s">
        <v>82</v>
      </c>
      <c r="E49" s="52" t="s">
        <v>1</v>
      </c>
      <c r="F49" s="132" t="s">
        <v>83</v>
      </c>
      <c r="G49" s="9"/>
      <c r="H49" s="9"/>
      <c r="I49" s="9"/>
      <c r="J49" s="9"/>
      <c r="K49" s="9"/>
      <c r="L49" s="9"/>
      <c r="M49" s="9"/>
      <c r="N49" s="9"/>
      <c r="O49" s="9"/>
      <c r="P49" s="9"/>
    </row>
    <row r="50" spans="1:16" ht="31" x14ac:dyDescent="0.35">
      <c r="A50" s="9"/>
      <c r="B50" s="26" t="s">
        <v>84</v>
      </c>
      <c r="C50" s="27" t="s">
        <v>1</v>
      </c>
      <c r="D50" s="44" t="s">
        <v>85</v>
      </c>
      <c r="E50" s="51"/>
      <c r="F50" s="35"/>
      <c r="G50" s="9"/>
      <c r="H50" s="9"/>
      <c r="I50" s="9"/>
      <c r="J50" s="9"/>
      <c r="K50" s="9"/>
      <c r="L50" s="9"/>
      <c r="M50" s="9"/>
      <c r="N50" s="9"/>
      <c r="O50" s="9"/>
      <c r="P50" s="9"/>
    </row>
    <row r="51" spans="1:16" ht="243" customHeight="1" x14ac:dyDescent="0.35">
      <c r="A51" s="9"/>
      <c r="B51" s="55" t="s">
        <v>86</v>
      </c>
      <c r="C51" s="41" t="s">
        <v>1</v>
      </c>
      <c r="D51" s="49" t="s">
        <v>87</v>
      </c>
      <c r="E51" s="50"/>
      <c r="F51" s="33"/>
      <c r="G51" s="115"/>
      <c r="H51" s="9"/>
      <c r="I51" s="9"/>
      <c r="J51" s="9"/>
      <c r="K51" s="9"/>
      <c r="L51" s="9"/>
      <c r="M51" s="9"/>
      <c r="N51" s="9"/>
      <c r="O51" s="9"/>
      <c r="P51" s="9"/>
    </row>
    <row r="52" spans="1:16" ht="15.75" customHeight="1" x14ac:dyDescent="0.35">
      <c r="A52" s="9"/>
      <c r="B52" s="163" t="s">
        <v>88</v>
      </c>
      <c r="C52" s="15" t="s">
        <v>1</v>
      </c>
      <c r="D52" s="45" t="s">
        <v>89</v>
      </c>
      <c r="E52" s="18" t="s">
        <v>1</v>
      </c>
      <c r="F52" s="53" t="s">
        <v>90</v>
      </c>
      <c r="G52" s="115"/>
      <c r="H52" s="9"/>
      <c r="I52" s="9"/>
      <c r="J52" s="9"/>
      <c r="K52" s="9"/>
      <c r="L52" s="9"/>
      <c r="M52" s="9"/>
      <c r="N52" s="9"/>
      <c r="O52" s="9"/>
      <c r="P52" s="9"/>
    </row>
    <row r="53" spans="1:16" ht="18.5" x14ac:dyDescent="0.35">
      <c r="A53" s="9"/>
      <c r="B53" s="219" t="s">
        <v>91</v>
      </c>
      <c r="C53" s="220"/>
      <c r="D53" s="220"/>
      <c r="E53" s="220"/>
      <c r="F53" s="221"/>
      <c r="G53" s="11"/>
      <c r="H53" s="11"/>
      <c r="I53" s="11"/>
      <c r="J53" s="11"/>
      <c r="K53" s="11"/>
      <c r="L53" s="11"/>
      <c r="M53" s="11"/>
      <c r="N53" s="11"/>
      <c r="O53" s="11"/>
      <c r="P53" s="11"/>
    </row>
    <row r="54" spans="1:16" ht="31" x14ac:dyDescent="0.35">
      <c r="A54" s="9"/>
      <c r="B54" s="105" t="s">
        <v>92</v>
      </c>
      <c r="C54" s="41" t="s">
        <v>1</v>
      </c>
      <c r="D54" s="49" t="s">
        <v>93</v>
      </c>
      <c r="E54" s="39" t="s">
        <v>1</v>
      </c>
      <c r="F54" s="104" t="s">
        <v>94</v>
      </c>
      <c r="G54" s="9"/>
      <c r="H54" s="9"/>
      <c r="I54" s="9"/>
      <c r="J54" s="9"/>
      <c r="K54" s="9"/>
      <c r="L54" s="9"/>
      <c r="M54" s="9"/>
      <c r="N54" s="9"/>
      <c r="O54" s="9"/>
      <c r="P54" s="9"/>
    </row>
    <row r="55" spans="1:16" ht="31" x14ac:dyDescent="0.35">
      <c r="A55" s="9"/>
      <c r="B55" s="214" t="s">
        <v>95</v>
      </c>
      <c r="C55" s="41" t="s">
        <v>1</v>
      </c>
      <c r="D55" s="28" t="s">
        <v>96</v>
      </c>
      <c r="E55" s="57" t="s">
        <v>1</v>
      </c>
      <c r="F55" s="42" t="s">
        <v>97</v>
      </c>
      <c r="G55" s="9"/>
      <c r="H55" s="9"/>
      <c r="I55" s="9"/>
      <c r="J55" s="9"/>
      <c r="K55" s="9"/>
      <c r="L55" s="9"/>
      <c r="M55" s="9"/>
      <c r="N55" s="9"/>
      <c r="O55" s="9"/>
      <c r="P55" s="9"/>
    </row>
    <row r="56" spans="1:16" ht="15.75" customHeight="1" x14ac:dyDescent="0.35">
      <c r="A56" s="9"/>
      <c r="B56" s="215"/>
      <c r="C56" s="27" t="s">
        <v>1</v>
      </c>
      <c r="D56" s="210" t="s">
        <v>98</v>
      </c>
      <c r="E56" s="133" t="s">
        <v>1</v>
      </c>
      <c r="F56" s="2" t="s">
        <v>99</v>
      </c>
      <c r="G56" s="9"/>
      <c r="H56" s="9"/>
      <c r="I56" s="9"/>
      <c r="J56" s="9"/>
      <c r="K56" s="9"/>
      <c r="L56" s="9"/>
      <c r="M56" s="9"/>
      <c r="N56" s="9"/>
      <c r="O56" s="9"/>
      <c r="P56" s="9"/>
    </row>
    <row r="57" spans="1:16" ht="33" customHeight="1" x14ac:dyDescent="0.35">
      <c r="A57" s="9"/>
      <c r="B57" s="166"/>
      <c r="C57" s="52"/>
      <c r="D57" s="211"/>
      <c r="E57" s="133" t="s">
        <v>1</v>
      </c>
      <c r="F57" s="131" t="s">
        <v>100</v>
      </c>
      <c r="G57" s="9"/>
      <c r="H57" s="9"/>
      <c r="I57" s="9"/>
      <c r="J57" s="9"/>
      <c r="K57" s="9"/>
      <c r="L57" s="9"/>
      <c r="M57" s="9"/>
      <c r="N57" s="9"/>
      <c r="O57" s="9"/>
      <c r="P57" s="9"/>
    </row>
    <row r="58" spans="1:16" ht="15.75" customHeight="1" x14ac:dyDescent="0.35">
      <c r="A58" s="9"/>
      <c r="B58" s="216" t="s">
        <v>101</v>
      </c>
      <c r="C58" s="16" t="s">
        <v>1</v>
      </c>
      <c r="D58" s="224" t="s">
        <v>102</v>
      </c>
      <c r="E58" s="41" t="s">
        <v>1</v>
      </c>
      <c r="F58" s="12" t="s">
        <v>103</v>
      </c>
      <c r="G58" s="9"/>
      <c r="H58" s="9"/>
      <c r="I58" s="9"/>
      <c r="J58" s="9"/>
      <c r="K58" s="9"/>
      <c r="L58" s="9"/>
      <c r="M58" s="9"/>
      <c r="N58" s="9"/>
      <c r="O58" s="9"/>
      <c r="P58" s="9"/>
    </row>
    <row r="59" spans="1:16" x14ac:dyDescent="0.35">
      <c r="A59" s="9"/>
      <c r="B59" s="217"/>
      <c r="D59" s="224"/>
      <c r="E59" s="16" t="s">
        <v>1</v>
      </c>
      <c r="F59" s="13" t="s">
        <v>104</v>
      </c>
      <c r="G59" s="9"/>
      <c r="H59" s="9"/>
      <c r="I59" s="9"/>
      <c r="J59" s="9"/>
      <c r="K59" s="9"/>
      <c r="L59" s="9"/>
      <c r="M59" s="9"/>
      <c r="N59" s="9"/>
      <c r="O59" s="9"/>
      <c r="P59" s="9"/>
    </row>
    <row r="60" spans="1:16" x14ac:dyDescent="0.35">
      <c r="A60" s="9"/>
      <c r="B60" s="218"/>
      <c r="E60" s="51"/>
      <c r="F60" s="35"/>
      <c r="G60" s="9"/>
      <c r="H60" s="9"/>
      <c r="I60" s="9"/>
      <c r="J60" s="9"/>
      <c r="K60" s="9"/>
      <c r="L60" s="9"/>
      <c r="M60" s="9"/>
      <c r="N60" s="9"/>
      <c r="O60" s="9"/>
      <c r="P60" s="9"/>
    </row>
    <row r="61" spans="1:16" ht="31" x14ac:dyDescent="0.35">
      <c r="A61" s="9"/>
      <c r="B61" s="165" t="s">
        <v>105</v>
      </c>
      <c r="C61" s="41" t="s">
        <v>1</v>
      </c>
      <c r="D61" s="49" t="s">
        <v>106</v>
      </c>
      <c r="E61" s="41" t="s">
        <v>1</v>
      </c>
      <c r="F61" s="42" t="s">
        <v>104</v>
      </c>
      <c r="G61" s="9"/>
      <c r="H61" s="9"/>
      <c r="I61" s="9"/>
      <c r="J61" s="9"/>
      <c r="K61" s="9"/>
      <c r="L61" s="9"/>
      <c r="M61" s="9"/>
      <c r="N61" s="9"/>
      <c r="O61" s="9"/>
      <c r="P61" s="9"/>
    </row>
    <row r="62" spans="1:16" ht="31" x14ac:dyDescent="0.35">
      <c r="A62" s="9"/>
      <c r="B62" s="165" t="s">
        <v>107</v>
      </c>
      <c r="C62" s="39" t="s">
        <v>1</v>
      </c>
      <c r="D62" s="95" t="s">
        <v>108</v>
      </c>
      <c r="E62" s="18" t="s">
        <v>1</v>
      </c>
      <c r="F62" s="53" t="s">
        <v>104</v>
      </c>
      <c r="G62" s="9"/>
      <c r="H62" s="9"/>
      <c r="I62" s="9"/>
      <c r="J62" s="9"/>
      <c r="K62" s="9"/>
      <c r="L62" s="9"/>
      <c r="M62" s="9"/>
      <c r="N62" s="9"/>
      <c r="O62" s="9"/>
      <c r="P62" s="9"/>
    </row>
    <row r="63" spans="1:16" ht="18.5" x14ac:dyDescent="0.35">
      <c r="A63" s="9"/>
      <c r="B63" s="222" t="s">
        <v>109</v>
      </c>
      <c r="C63" s="223"/>
      <c r="D63" s="223"/>
      <c r="E63" s="223"/>
      <c r="F63" s="233"/>
      <c r="G63" s="11"/>
      <c r="H63" s="11"/>
      <c r="I63" s="11"/>
      <c r="J63" s="11"/>
      <c r="K63" s="11"/>
      <c r="L63" s="11"/>
      <c r="M63" s="11"/>
      <c r="N63" s="11"/>
      <c r="O63" s="11"/>
      <c r="P63" s="11"/>
    </row>
    <row r="64" spans="1:16" ht="31" x14ac:dyDescent="0.35">
      <c r="A64" s="9"/>
      <c r="B64" s="215" t="s">
        <v>110</v>
      </c>
      <c r="C64" s="27" t="s">
        <v>1</v>
      </c>
      <c r="D64" s="47" t="s">
        <v>111</v>
      </c>
      <c r="E64" s="27" t="s">
        <v>1</v>
      </c>
      <c r="F64" s="108" t="s">
        <v>112</v>
      </c>
      <c r="G64" s="9"/>
      <c r="H64" s="106"/>
      <c r="I64" s="9"/>
      <c r="J64" s="9"/>
      <c r="K64" s="9"/>
      <c r="L64" s="9"/>
      <c r="M64" s="9"/>
      <c r="N64" s="9"/>
      <c r="O64" s="9"/>
      <c r="P64" s="9"/>
    </row>
    <row r="65" spans="1:16" ht="62" x14ac:dyDescent="0.35">
      <c r="A65" s="9"/>
      <c r="B65" s="215"/>
      <c r="C65" s="27" t="s">
        <v>1</v>
      </c>
      <c r="D65" s="47" t="s">
        <v>113</v>
      </c>
      <c r="E65" s="27" t="s">
        <v>1</v>
      </c>
      <c r="F65" s="108" t="s">
        <v>114</v>
      </c>
      <c r="G65" s="9"/>
      <c r="H65" s="107"/>
      <c r="I65" s="9"/>
      <c r="J65" s="9"/>
      <c r="K65" s="9"/>
      <c r="L65" s="9"/>
      <c r="M65" s="9"/>
      <c r="N65" s="9"/>
      <c r="O65" s="9"/>
      <c r="P65" s="9"/>
    </row>
    <row r="66" spans="1:16" ht="31" x14ac:dyDescent="0.35">
      <c r="A66" s="9"/>
      <c r="B66" s="215"/>
      <c r="C66" s="27"/>
      <c r="E66" s="52" t="s">
        <v>1</v>
      </c>
      <c r="F66" s="22" t="s">
        <v>115</v>
      </c>
      <c r="G66" s="9"/>
      <c r="H66" s="9"/>
      <c r="I66" s="9"/>
      <c r="J66" s="9"/>
      <c r="K66" s="9"/>
      <c r="L66" s="9"/>
      <c r="M66" s="9"/>
      <c r="N66" s="9"/>
      <c r="O66" s="9"/>
      <c r="P66" s="9"/>
    </row>
    <row r="67" spans="1:16" ht="18.5" x14ac:dyDescent="0.35">
      <c r="A67" s="9"/>
      <c r="B67" s="222" t="s">
        <v>116</v>
      </c>
      <c r="C67" s="223"/>
      <c r="D67" s="223"/>
      <c r="E67" s="223"/>
      <c r="F67" s="233"/>
      <c r="G67" s="11"/>
      <c r="H67" s="11"/>
      <c r="I67" s="11"/>
      <c r="J67" s="11"/>
      <c r="K67" s="11"/>
      <c r="L67" s="11"/>
      <c r="M67" s="11"/>
      <c r="N67" s="11"/>
      <c r="O67" s="11"/>
      <c r="P67" s="11"/>
    </row>
    <row r="68" spans="1:16" ht="46.5" x14ac:dyDescent="0.35">
      <c r="A68" s="9"/>
      <c r="B68" s="166" t="s">
        <v>117</v>
      </c>
      <c r="C68" s="27" t="s">
        <v>1</v>
      </c>
      <c r="D68" s="125" t="s">
        <v>118</v>
      </c>
      <c r="E68" s="39" t="s">
        <v>1</v>
      </c>
      <c r="F68" s="54" t="s">
        <v>119</v>
      </c>
      <c r="G68" s="9"/>
      <c r="H68" s="9"/>
      <c r="I68" s="9"/>
      <c r="J68" s="9"/>
      <c r="K68" s="9"/>
      <c r="L68" s="9"/>
      <c r="M68" s="9"/>
      <c r="N68" s="9"/>
      <c r="O68" s="9"/>
      <c r="P68" s="9"/>
    </row>
    <row r="69" spans="1:16" ht="15.75" customHeight="1" x14ac:dyDescent="0.35">
      <c r="A69" s="9"/>
      <c r="B69" s="219" t="s">
        <v>120</v>
      </c>
      <c r="C69" s="220"/>
      <c r="D69" s="220"/>
      <c r="E69" s="220"/>
      <c r="F69" s="221"/>
      <c r="G69" s="11"/>
      <c r="H69" s="11"/>
      <c r="I69" s="11"/>
      <c r="J69" s="11"/>
      <c r="K69" s="11"/>
      <c r="L69" s="11"/>
      <c r="M69" s="11"/>
      <c r="N69" s="11"/>
      <c r="O69" s="11"/>
      <c r="P69" s="11"/>
    </row>
    <row r="70" spans="1:16" ht="31" x14ac:dyDescent="0.35">
      <c r="A70" s="9"/>
      <c r="B70" s="214" t="s">
        <v>121</v>
      </c>
      <c r="C70" s="41" t="s">
        <v>1</v>
      </c>
      <c r="D70" s="46" t="s">
        <v>122</v>
      </c>
      <c r="E70" s="41" t="s">
        <v>1</v>
      </c>
      <c r="F70" s="23" t="s">
        <v>123</v>
      </c>
      <c r="G70" s="9"/>
      <c r="H70" s="9"/>
      <c r="I70" s="9"/>
      <c r="J70" s="9"/>
      <c r="K70" s="9"/>
      <c r="L70" s="9"/>
      <c r="M70" s="9"/>
      <c r="N70" s="9"/>
      <c r="O70" s="9"/>
      <c r="P70" s="9"/>
    </row>
    <row r="71" spans="1:16" ht="31" x14ac:dyDescent="0.35">
      <c r="A71" s="9"/>
      <c r="B71" s="215"/>
      <c r="C71" s="50"/>
      <c r="D71" s="9"/>
      <c r="E71" s="52" t="s">
        <v>1</v>
      </c>
      <c r="F71" s="22" t="s">
        <v>124</v>
      </c>
      <c r="G71" s="9"/>
      <c r="H71" s="9"/>
      <c r="I71" s="9"/>
      <c r="J71" s="9"/>
      <c r="K71" s="9"/>
      <c r="L71" s="9"/>
      <c r="M71" s="9"/>
      <c r="N71" s="9"/>
      <c r="O71" s="9"/>
      <c r="P71" s="9"/>
    </row>
    <row r="72" spans="1:16" ht="18.5" x14ac:dyDescent="0.35">
      <c r="A72" s="9"/>
      <c r="B72" s="222" t="s">
        <v>125</v>
      </c>
      <c r="C72" s="223"/>
      <c r="D72" s="223"/>
      <c r="E72" s="220"/>
      <c r="F72" s="221"/>
      <c r="G72" s="9"/>
      <c r="H72" s="9"/>
      <c r="I72" s="9"/>
      <c r="J72" s="9"/>
      <c r="K72" s="9"/>
      <c r="L72" s="9"/>
      <c r="M72" s="9"/>
      <c r="N72" s="9"/>
      <c r="O72" s="9"/>
      <c r="P72" s="9"/>
    </row>
    <row r="73" spans="1:16" ht="31" x14ac:dyDescent="0.35">
      <c r="A73" s="9"/>
      <c r="B73" s="165" t="s">
        <v>126</v>
      </c>
      <c r="C73" s="41" t="s">
        <v>1</v>
      </c>
      <c r="D73" s="42" t="s">
        <v>127</v>
      </c>
      <c r="E73" s="41" t="s">
        <v>1</v>
      </c>
      <c r="F73" s="23" t="s">
        <v>128</v>
      </c>
      <c r="G73" s="9"/>
      <c r="H73" s="9"/>
      <c r="I73" s="9"/>
      <c r="J73" s="9"/>
      <c r="K73" s="9"/>
      <c r="L73" s="9"/>
      <c r="M73" s="9"/>
      <c r="N73" s="9"/>
      <c r="O73" s="9"/>
      <c r="P73" s="9"/>
    </row>
    <row r="74" spans="1:16" ht="46.5" x14ac:dyDescent="0.35">
      <c r="A74" s="9"/>
      <c r="B74" s="168"/>
      <c r="C74" s="52"/>
      <c r="D74" s="58"/>
      <c r="E74" s="52" t="s">
        <v>1</v>
      </c>
      <c r="F74" s="22" t="s">
        <v>129</v>
      </c>
      <c r="G74" s="9"/>
      <c r="H74" s="9"/>
      <c r="I74" s="9"/>
      <c r="J74" s="9"/>
      <c r="K74" s="9"/>
      <c r="L74" s="9"/>
      <c r="M74" s="9"/>
      <c r="N74" s="9"/>
      <c r="O74" s="9"/>
      <c r="P74" s="9"/>
    </row>
    <row r="75" spans="1:16" ht="15.75" customHeight="1" x14ac:dyDescent="0.35">
      <c r="A75" s="9"/>
      <c r="B75" s="222" t="s">
        <v>130</v>
      </c>
      <c r="C75" s="223"/>
      <c r="D75" s="223"/>
      <c r="E75" s="228"/>
      <c r="F75" s="229"/>
      <c r="G75" s="9"/>
      <c r="H75" s="9"/>
      <c r="I75" s="9"/>
      <c r="J75" s="9"/>
      <c r="K75" s="9"/>
      <c r="L75" s="9"/>
      <c r="M75" s="9"/>
      <c r="N75" s="9"/>
      <c r="O75" s="9"/>
      <c r="P75" s="9"/>
    </row>
    <row r="76" spans="1:16" ht="31.5" customHeight="1" x14ac:dyDescent="0.35">
      <c r="A76" s="9"/>
      <c r="B76" s="39" t="s">
        <v>1</v>
      </c>
      <c r="C76" s="212" t="s">
        <v>131</v>
      </c>
      <c r="D76" s="212"/>
      <c r="E76" s="212"/>
      <c r="F76" s="213"/>
      <c r="G76" s="9"/>
      <c r="H76" s="9"/>
      <c r="I76" s="9"/>
      <c r="J76" s="9"/>
      <c r="K76" s="9"/>
      <c r="L76" s="9"/>
      <c r="M76" s="9"/>
      <c r="N76" s="9"/>
      <c r="O76" s="9"/>
      <c r="P76" s="9"/>
    </row>
    <row r="77" spans="1:16" ht="33" customHeight="1" x14ac:dyDescent="0.35">
      <c r="A77" s="9"/>
      <c r="B77" s="39" t="s">
        <v>1</v>
      </c>
      <c r="C77" s="212" t="s">
        <v>132</v>
      </c>
      <c r="D77" s="212"/>
      <c r="E77" s="212"/>
      <c r="F77" s="213"/>
      <c r="G77" s="9"/>
      <c r="H77" s="9"/>
      <c r="I77" s="9"/>
      <c r="J77" s="9"/>
      <c r="K77" s="9"/>
      <c r="L77" s="9"/>
      <c r="M77" s="9"/>
      <c r="N77" s="9"/>
      <c r="O77" s="9"/>
      <c r="P77" s="9"/>
    </row>
    <row r="78" spans="1:16" x14ac:dyDescent="0.35">
      <c r="A78" s="9"/>
      <c r="B78" s="10"/>
      <c r="C78" s="10"/>
      <c r="D78" s="10"/>
      <c r="E78" s="9"/>
      <c r="G78" s="9"/>
      <c r="H78" s="9"/>
      <c r="I78" s="9"/>
      <c r="J78" s="9"/>
      <c r="K78" s="9"/>
      <c r="L78" s="9"/>
      <c r="M78" s="9"/>
      <c r="N78" s="9"/>
      <c r="O78" s="9"/>
      <c r="P78" s="9"/>
    </row>
    <row r="79" spans="1:16" ht="18.5" x14ac:dyDescent="0.45">
      <c r="A79" s="9"/>
      <c r="B79" s="230" t="s">
        <v>133</v>
      </c>
      <c r="C79" s="231"/>
      <c r="D79" s="232"/>
      <c r="E79" s="9"/>
      <c r="G79" s="9"/>
      <c r="H79" s="9"/>
      <c r="I79" s="9"/>
      <c r="J79" s="9"/>
      <c r="K79" s="9"/>
      <c r="L79" s="9"/>
      <c r="M79" s="9"/>
      <c r="N79" s="9"/>
      <c r="O79" s="9"/>
      <c r="P79" s="9"/>
    </row>
    <row r="80" spans="1:16" x14ac:dyDescent="0.35">
      <c r="A80" s="9"/>
      <c r="B80" s="36" t="s">
        <v>134</v>
      </c>
      <c r="C80" s="32"/>
      <c r="D80" s="12" t="s">
        <v>135</v>
      </c>
      <c r="E80" s="9"/>
      <c r="G80" s="9"/>
      <c r="H80" s="9"/>
      <c r="I80" s="9"/>
      <c r="J80" s="9"/>
      <c r="K80" s="9"/>
      <c r="L80" s="9"/>
      <c r="M80" s="9"/>
      <c r="N80" s="9"/>
      <c r="O80" s="9"/>
      <c r="P80" s="9"/>
    </row>
    <row r="81" spans="1:16" ht="15.75" customHeight="1" x14ac:dyDescent="0.35">
      <c r="A81" s="9"/>
      <c r="B81" s="37" t="s">
        <v>136</v>
      </c>
      <c r="C81" s="31"/>
      <c r="D81" s="24" t="s">
        <v>137</v>
      </c>
      <c r="E81" s="9"/>
      <c r="G81" s="9"/>
      <c r="H81" s="9"/>
      <c r="I81" s="9"/>
      <c r="J81" s="9"/>
      <c r="K81" s="9"/>
      <c r="L81" s="9"/>
      <c r="M81" s="9"/>
      <c r="N81" s="9"/>
      <c r="O81" s="9"/>
      <c r="P81" s="9"/>
    </row>
    <row r="82" spans="1:16" x14ac:dyDescent="0.35">
      <c r="A82" s="9"/>
      <c r="B82" s="37" t="s">
        <v>138</v>
      </c>
      <c r="C82" s="10"/>
      <c r="D82" s="29" t="s">
        <v>139</v>
      </c>
      <c r="E82" s="9"/>
      <c r="G82" s="9"/>
      <c r="H82" s="9"/>
      <c r="I82" s="9"/>
      <c r="J82" s="9"/>
      <c r="K82" s="9"/>
      <c r="L82" s="9"/>
      <c r="M82" s="9"/>
      <c r="N82" s="9"/>
      <c r="O82" s="9"/>
      <c r="P82" s="9"/>
    </row>
    <row r="83" spans="1:16" x14ac:dyDescent="0.35">
      <c r="A83" s="9"/>
      <c r="B83" s="37" t="s">
        <v>140</v>
      </c>
      <c r="C83" s="11"/>
      <c r="D83" s="29" t="s">
        <v>141</v>
      </c>
      <c r="E83" s="11"/>
      <c r="G83" s="11"/>
      <c r="H83" s="11"/>
      <c r="I83" s="11"/>
      <c r="J83" s="11"/>
      <c r="K83" s="11"/>
      <c r="L83" s="11"/>
      <c r="M83" s="11"/>
      <c r="N83" s="11"/>
      <c r="O83" s="11"/>
      <c r="P83" s="11"/>
    </row>
    <row r="84" spans="1:16" x14ac:dyDescent="0.35">
      <c r="A84" s="9"/>
      <c r="B84" s="37" t="s">
        <v>142</v>
      </c>
      <c r="C84" s="10"/>
      <c r="D84" s="29" t="s">
        <v>143</v>
      </c>
      <c r="E84" s="9"/>
      <c r="F84" s="9"/>
      <c r="G84" s="9"/>
      <c r="H84" s="9"/>
      <c r="I84" s="9"/>
      <c r="J84" s="9"/>
      <c r="K84" s="9"/>
      <c r="L84" s="9"/>
      <c r="M84" s="9"/>
      <c r="N84" s="9"/>
      <c r="O84" s="9"/>
      <c r="P84" s="9"/>
    </row>
    <row r="85" spans="1:16" x14ac:dyDescent="0.35">
      <c r="B85" s="37" t="s">
        <v>144</v>
      </c>
      <c r="C85" s="10"/>
      <c r="D85" s="29" t="s">
        <v>145</v>
      </c>
      <c r="E85" s="9"/>
      <c r="F85" s="9"/>
      <c r="G85" s="9"/>
      <c r="H85" s="9"/>
      <c r="I85" s="9"/>
      <c r="J85" s="9"/>
      <c r="K85" s="9"/>
      <c r="L85" s="9"/>
      <c r="M85" s="9"/>
      <c r="N85" s="9"/>
      <c r="O85" s="9"/>
      <c r="P85" s="9"/>
    </row>
    <row r="86" spans="1:16" ht="15.75" customHeight="1" x14ac:dyDescent="0.35">
      <c r="A86" s="9"/>
      <c r="B86" s="37" t="s">
        <v>146</v>
      </c>
      <c r="C86" s="11"/>
      <c r="D86" s="29" t="s">
        <v>147</v>
      </c>
      <c r="E86" s="11"/>
      <c r="F86" s="11"/>
      <c r="G86" s="11"/>
      <c r="H86" s="11"/>
      <c r="I86" s="11"/>
      <c r="J86" s="11"/>
      <c r="K86" s="11"/>
      <c r="L86" s="11"/>
      <c r="M86" s="11"/>
      <c r="N86" s="11"/>
      <c r="O86" s="11"/>
      <c r="P86" s="11"/>
    </row>
    <row r="87" spans="1:16" ht="18.5" x14ac:dyDescent="0.45">
      <c r="B87" s="122" t="s">
        <v>148</v>
      </c>
      <c r="C87" s="123"/>
      <c r="D87" s="124" t="s">
        <v>149</v>
      </c>
    </row>
    <row r="88" spans="1:16" x14ac:dyDescent="0.35">
      <c r="B88" s="38" t="s">
        <v>150</v>
      </c>
      <c r="C88" s="34"/>
      <c r="D88" s="35" t="s">
        <v>151</v>
      </c>
    </row>
    <row r="91" spans="1:16" ht="18.5" x14ac:dyDescent="0.45">
      <c r="B91" s="230" t="s">
        <v>152</v>
      </c>
      <c r="C91" s="231"/>
      <c r="D91" s="232"/>
    </row>
    <row r="92" spans="1:16" ht="15.75" customHeight="1" x14ac:dyDescent="0.35">
      <c r="B92" s="225" t="s">
        <v>153</v>
      </c>
      <c r="C92" s="32"/>
      <c r="D92" s="64" t="s">
        <v>154</v>
      </c>
    </row>
    <row r="93" spans="1:16" ht="15.75" customHeight="1" x14ac:dyDescent="0.35">
      <c r="B93" s="226"/>
      <c r="C93" s="31"/>
      <c r="D93" s="65" t="s">
        <v>155</v>
      </c>
    </row>
    <row r="94" spans="1:16" ht="15.75" customHeight="1" x14ac:dyDescent="0.35">
      <c r="B94" s="226"/>
      <c r="C94" s="10"/>
      <c r="D94" s="65" t="s">
        <v>156</v>
      </c>
    </row>
    <row r="95" spans="1:16" ht="15.75" customHeight="1" x14ac:dyDescent="0.35">
      <c r="B95" s="226"/>
      <c r="C95" s="11"/>
      <c r="D95" s="65" t="s">
        <v>157</v>
      </c>
    </row>
    <row r="96" spans="1:16" ht="15.75" customHeight="1" x14ac:dyDescent="0.35">
      <c r="B96" s="226"/>
      <c r="C96" s="10"/>
      <c r="D96" s="65" t="s">
        <v>158</v>
      </c>
    </row>
    <row r="97" spans="2:11" ht="15.75" customHeight="1" x14ac:dyDescent="0.35">
      <c r="B97" s="226"/>
      <c r="C97" s="10"/>
      <c r="D97" s="65" t="s">
        <v>159</v>
      </c>
    </row>
    <row r="98" spans="2:11" ht="15.75" customHeight="1" x14ac:dyDescent="0.35">
      <c r="B98" s="227"/>
      <c r="C98" s="63"/>
      <c r="D98" s="66" t="s">
        <v>160</v>
      </c>
      <c r="F98" s="134"/>
      <c r="G98" s="134"/>
      <c r="H98" s="134"/>
      <c r="I98" s="134"/>
      <c r="J98" s="134"/>
      <c r="K98" s="134"/>
    </row>
    <row r="99" spans="2:11" ht="31" x14ac:dyDescent="0.45">
      <c r="B99" s="67" t="s">
        <v>161</v>
      </c>
      <c r="C99" s="68"/>
      <c r="D99" s="69" t="s">
        <v>162</v>
      </c>
      <c r="F99" s="135"/>
      <c r="G99" s="135"/>
      <c r="H99" s="135"/>
      <c r="I99" s="135"/>
    </row>
    <row r="100" spans="2:11" ht="15.75" customHeight="1" x14ac:dyDescent="0.45">
      <c r="B100" s="38"/>
      <c r="C100" s="70"/>
      <c r="D100" s="71" t="s">
        <v>163</v>
      </c>
      <c r="F100" s="236"/>
      <c r="G100" s="236"/>
      <c r="H100" s="135"/>
      <c r="I100" s="135"/>
      <c r="J100" s="135"/>
      <c r="K100" s="135"/>
    </row>
    <row r="101" spans="2:11" ht="31" x14ac:dyDescent="0.35">
      <c r="B101" s="225" t="s">
        <v>164</v>
      </c>
      <c r="C101" s="41" t="s">
        <v>1</v>
      </c>
      <c r="D101" s="69" t="s">
        <v>165</v>
      </c>
      <c r="F101" s="236"/>
      <c r="G101" s="236"/>
      <c r="H101" s="135"/>
      <c r="I101" s="135"/>
      <c r="J101" s="135"/>
      <c r="K101" s="135"/>
    </row>
    <row r="102" spans="2:11" ht="46.5" x14ac:dyDescent="0.35">
      <c r="B102" s="226"/>
      <c r="C102" s="27" t="s">
        <v>1</v>
      </c>
      <c r="D102" s="72" t="s">
        <v>166</v>
      </c>
      <c r="F102" s="236"/>
      <c r="G102" s="236"/>
      <c r="H102" s="135"/>
      <c r="I102" s="135"/>
      <c r="J102" s="135"/>
      <c r="K102" s="135"/>
    </row>
    <row r="103" spans="2:11" x14ac:dyDescent="0.35">
      <c r="B103" s="226"/>
      <c r="C103" s="27"/>
      <c r="D103" s="78"/>
      <c r="F103" s="236"/>
      <c r="G103" s="236"/>
      <c r="H103" s="135"/>
      <c r="I103" s="135"/>
      <c r="J103" s="135"/>
      <c r="K103" s="135"/>
    </row>
    <row r="104" spans="2:11" x14ac:dyDescent="0.35">
      <c r="B104" s="226"/>
      <c r="C104" s="76" t="s">
        <v>167</v>
      </c>
      <c r="D104" s="33"/>
      <c r="E104" s="59"/>
      <c r="F104" s="236"/>
      <c r="G104" s="236"/>
      <c r="H104" s="135"/>
      <c r="I104" s="135"/>
      <c r="J104" s="135"/>
      <c r="K104" s="135"/>
    </row>
    <row r="105" spans="2:11" x14ac:dyDescent="0.35">
      <c r="B105" s="226"/>
      <c r="C105" s="50"/>
      <c r="D105" s="73" t="s">
        <v>168</v>
      </c>
      <c r="F105" s="236"/>
      <c r="G105" s="236"/>
      <c r="H105" s="135"/>
      <c r="I105" s="135"/>
      <c r="J105" s="135"/>
      <c r="K105" s="135"/>
    </row>
    <row r="106" spans="2:11" x14ac:dyDescent="0.35">
      <c r="B106" s="226"/>
      <c r="C106" s="74">
        <v>2010</v>
      </c>
      <c r="D106" s="75">
        <v>92.05</v>
      </c>
      <c r="F106" s="236"/>
      <c r="G106" s="236"/>
      <c r="H106" s="135"/>
      <c r="I106" s="135"/>
      <c r="J106" s="135"/>
      <c r="K106" s="135"/>
    </row>
    <row r="107" spans="2:11" x14ac:dyDescent="0.35">
      <c r="B107" s="226"/>
      <c r="C107" s="74">
        <v>2011</v>
      </c>
      <c r="D107" s="75">
        <v>94.32</v>
      </c>
      <c r="F107" s="236"/>
      <c r="G107" s="236"/>
      <c r="H107" s="135"/>
      <c r="I107" s="135"/>
      <c r="J107" s="135"/>
      <c r="K107" s="135"/>
    </row>
    <row r="108" spans="2:11" x14ac:dyDescent="0.35">
      <c r="B108" s="226"/>
      <c r="C108" s="74">
        <v>2012</v>
      </c>
      <c r="D108" s="75">
        <v>96.99</v>
      </c>
      <c r="F108" s="236"/>
      <c r="G108" s="236"/>
      <c r="H108" s="135"/>
      <c r="I108" s="135"/>
      <c r="J108" s="135"/>
      <c r="K108" s="135"/>
    </row>
    <row r="109" spans="2:11" x14ac:dyDescent="0.35">
      <c r="B109" s="226"/>
      <c r="C109" s="74">
        <v>2013</v>
      </c>
      <c r="D109" s="75">
        <v>99.47</v>
      </c>
      <c r="F109" s="236"/>
      <c r="G109" s="236"/>
      <c r="H109" s="135"/>
      <c r="I109" s="135"/>
      <c r="J109" s="135"/>
      <c r="K109" s="135"/>
    </row>
    <row r="110" spans="2:11" x14ac:dyDescent="0.35">
      <c r="B110" s="226"/>
      <c r="C110" s="74">
        <v>2014</v>
      </c>
      <c r="D110" s="75">
        <v>99.79</v>
      </c>
      <c r="F110" s="236"/>
      <c r="G110" s="236"/>
      <c r="H110" s="135"/>
      <c r="I110" s="135"/>
      <c r="J110" s="135"/>
      <c r="K110" s="135"/>
    </row>
    <row r="111" spans="2:11" x14ac:dyDescent="0.35">
      <c r="B111" s="226"/>
      <c r="C111" s="74">
        <v>2015</v>
      </c>
      <c r="D111" s="75">
        <v>100</v>
      </c>
      <c r="F111" s="239"/>
      <c r="G111" s="239"/>
      <c r="H111" s="136"/>
      <c r="I111" s="136"/>
      <c r="J111" s="135"/>
      <c r="K111" s="135"/>
    </row>
    <row r="112" spans="2:11" x14ac:dyDescent="0.35">
      <c r="B112" s="226"/>
      <c r="C112" s="74">
        <v>2016</v>
      </c>
      <c r="D112" s="75">
        <v>100.11</v>
      </c>
      <c r="F112" s="239"/>
      <c r="G112" s="239"/>
      <c r="H112" s="136"/>
      <c r="I112" s="136"/>
      <c r="J112" s="135"/>
      <c r="K112" s="135"/>
    </row>
    <row r="113" spans="1:11" x14ac:dyDescent="0.35">
      <c r="B113" s="226"/>
      <c r="C113" s="74">
        <v>2017</v>
      </c>
      <c r="D113" s="75">
        <v>101.4</v>
      </c>
      <c r="F113" s="239"/>
      <c r="G113" s="239"/>
      <c r="H113" s="136"/>
      <c r="I113" s="136"/>
      <c r="J113" s="135"/>
      <c r="K113" s="135"/>
    </row>
    <row r="114" spans="1:11" x14ac:dyDescent="0.35">
      <c r="B114" s="226"/>
      <c r="C114" s="137">
        <v>2018</v>
      </c>
      <c r="D114" s="75">
        <v>103.02</v>
      </c>
      <c r="F114" s="239"/>
      <c r="G114" s="239"/>
      <c r="H114" s="136"/>
      <c r="I114" s="9"/>
    </row>
    <row r="115" spans="1:11" x14ac:dyDescent="0.35">
      <c r="B115" s="226"/>
      <c r="C115" s="237" t="s">
        <v>387</v>
      </c>
      <c r="D115" s="238"/>
      <c r="F115" s="162"/>
      <c r="G115" s="162"/>
      <c r="H115" s="136"/>
      <c r="I115" s="9"/>
    </row>
    <row r="116" spans="1:11" x14ac:dyDescent="0.35">
      <c r="B116" s="227"/>
      <c r="C116" s="77" t="s">
        <v>169</v>
      </c>
      <c r="D116" s="35"/>
      <c r="F116" s="9"/>
      <c r="G116" s="9"/>
      <c r="H116" s="9"/>
      <c r="I116" s="9"/>
    </row>
    <row r="117" spans="1:11" x14ac:dyDescent="0.35">
      <c r="F117" s="9"/>
      <c r="G117" s="9"/>
      <c r="H117" s="9"/>
      <c r="I117" s="9"/>
    </row>
    <row r="119" spans="1:11" ht="21" x14ac:dyDescent="0.5">
      <c r="A119" s="4" t="s">
        <v>170</v>
      </c>
    </row>
    <row r="120" spans="1:11" x14ac:dyDescent="0.35">
      <c r="C120" s="59"/>
      <c r="D120" s="59"/>
    </row>
    <row r="121" spans="1:11" x14ac:dyDescent="0.35">
      <c r="B121" s="158" t="s">
        <v>171</v>
      </c>
      <c r="C121" s="159"/>
      <c r="D121" s="160" t="s">
        <v>172</v>
      </c>
      <c r="E121" s="159"/>
      <c r="F121" s="161"/>
    </row>
    <row r="122" spans="1:11" x14ac:dyDescent="0.35">
      <c r="B122" s="153">
        <v>43404</v>
      </c>
      <c r="C122" s="9"/>
      <c r="D122" s="154" t="s">
        <v>173</v>
      </c>
      <c r="E122" s="9"/>
      <c r="F122" s="33"/>
    </row>
    <row r="123" spans="1:11" x14ac:dyDescent="0.35">
      <c r="B123" s="156">
        <v>43586</v>
      </c>
      <c r="C123" s="152"/>
      <c r="D123" s="157" t="s">
        <v>174</v>
      </c>
      <c r="E123" s="152"/>
      <c r="F123" s="129"/>
    </row>
    <row r="124" spans="1:11" x14ac:dyDescent="0.35">
      <c r="B124" s="50"/>
      <c r="C124" s="9"/>
      <c r="D124" s="154" t="s">
        <v>175</v>
      </c>
      <c r="E124" s="9"/>
      <c r="F124" s="33"/>
    </row>
    <row r="125" spans="1:11" x14ac:dyDescent="0.35">
      <c r="B125" s="50"/>
      <c r="C125" s="9"/>
      <c r="D125" s="154" t="s">
        <v>176</v>
      </c>
      <c r="E125" s="9"/>
      <c r="F125" s="33"/>
    </row>
    <row r="126" spans="1:11" x14ac:dyDescent="0.35">
      <c r="B126" s="51"/>
      <c r="C126" s="34"/>
      <c r="D126" s="155" t="s">
        <v>177</v>
      </c>
      <c r="E126" s="34"/>
      <c r="F126" s="35"/>
    </row>
    <row r="127" spans="1:11" x14ac:dyDescent="0.35">
      <c r="B127" s="186">
        <v>43594</v>
      </c>
      <c r="C127" s="159"/>
      <c r="D127" s="185" t="s">
        <v>385</v>
      </c>
      <c r="E127" s="159"/>
      <c r="F127" s="161"/>
    </row>
    <row r="128" spans="1:11" x14ac:dyDescent="0.35">
      <c r="D128" s="59"/>
    </row>
    <row r="129" spans="1:4" x14ac:dyDescent="0.35">
      <c r="D129" s="59"/>
    </row>
    <row r="130" spans="1:4" x14ac:dyDescent="0.35">
      <c r="D130" s="59"/>
    </row>
    <row r="131" spans="1:4" x14ac:dyDescent="0.35">
      <c r="D131" s="59"/>
    </row>
    <row r="132" spans="1:4" x14ac:dyDescent="0.35">
      <c r="A132" s="59"/>
      <c r="B132" s="59"/>
      <c r="C132" s="59"/>
      <c r="D132" s="59"/>
    </row>
    <row r="133" spans="1:4" x14ac:dyDescent="0.35">
      <c r="C133" s="59"/>
      <c r="D133" s="59"/>
    </row>
    <row r="134" spans="1:4" x14ac:dyDescent="0.35">
      <c r="C134" s="59"/>
      <c r="D134" s="59"/>
    </row>
    <row r="135" spans="1:4" x14ac:dyDescent="0.35">
      <c r="C135" s="59"/>
      <c r="D135" s="59"/>
    </row>
    <row r="136" spans="1:4" x14ac:dyDescent="0.35">
      <c r="C136" s="59"/>
      <c r="D136" s="59"/>
    </row>
    <row r="137" spans="1:4" x14ac:dyDescent="0.35">
      <c r="C137" s="59"/>
      <c r="D137" s="59"/>
    </row>
    <row r="138" spans="1:4" ht="18" customHeight="1" x14ac:dyDescent="0.35">
      <c r="C138" s="59"/>
      <c r="D138" s="59"/>
    </row>
    <row r="139" spans="1:4" ht="18" customHeight="1" x14ac:dyDescent="0.35">
      <c r="C139" s="59"/>
      <c r="D139" s="59"/>
    </row>
    <row r="140" spans="1:4" ht="18" customHeight="1" x14ac:dyDescent="0.35">
      <c r="C140" s="59"/>
      <c r="D140" s="59"/>
    </row>
    <row r="141" spans="1:4" x14ac:dyDescent="0.35">
      <c r="C141" s="59"/>
      <c r="D141" s="59"/>
    </row>
    <row r="142" spans="1:4" x14ac:dyDescent="0.35">
      <c r="C142" s="59"/>
      <c r="D142" s="59"/>
    </row>
    <row r="143" spans="1:4" x14ac:dyDescent="0.35">
      <c r="C143" s="59"/>
      <c r="D143" s="59"/>
    </row>
    <row r="144" spans="1:4" x14ac:dyDescent="0.35">
      <c r="A144" s="59"/>
      <c r="C144" s="59"/>
      <c r="D144" s="59"/>
    </row>
    <row r="145" spans="1:4" x14ac:dyDescent="0.35">
      <c r="A145" s="59"/>
      <c r="C145" s="59"/>
      <c r="D145" s="59"/>
    </row>
    <row r="146" spans="1:4" x14ac:dyDescent="0.35">
      <c r="A146" s="59"/>
      <c r="C146" s="59"/>
      <c r="D146" s="59"/>
    </row>
    <row r="147" spans="1:4" x14ac:dyDescent="0.35">
      <c r="A147" s="59"/>
      <c r="C147" s="59"/>
      <c r="D147" s="59"/>
    </row>
    <row r="148" spans="1:4" x14ac:dyDescent="0.35">
      <c r="A148" s="59"/>
      <c r="B148" s="59"/>
      <c r="C148" s="59"/>
      <c r="D148" s="59"/>
    </row>
    <row r="149" spans="1:4" x14ac:dyDescent="0.35">
      <c r="A149" s="59"/>
      <c r="B149" s="59"/>
      <c r="C149" s="59"/>
      <c r="D149" s="59"/>
    </row>
    <row r="150" spans="1:4" x14ac:dyDescent="0.35">
      <c r="A150" s="59"/>
      <c r="B150" s="59"/>
      <c r="C150" s="59"/>
      <c r="D150" s="59"/>
    </row>
    <row r="151" spans="1:4" x14ac:dyDescent="0.35">
      <c r="A151" s="59"/>
      <c r="B151" s="59"/>
      <c r="C151" s="59"/>
      <c r="D151" s="59"/>
    </row>
    <row r="152" spans="1:4" x14ac:dyDescent="0.35">
      <c r="A152" s="59"/>
      <c r="B152" s="59"/>
      <c r="C152" s="59"/>
      <c r="D152" s="59"/>
    </row>
  </sheetData>
  <mergeCells count="43">
    <mergeCell ref="C115:D115"/>
    <mergeCell ref="F110:G110"/>
    <mergeCell ref="F111:G111"/>
    <mergeCell ref="F112:G112"/>
    <mergeCell ref="F113:G113"/>
    <mergeCell ref="F114:G114"/>
    <mergeCell ref="F105:G105"/>
    <mergeCell ref="F106:G106"/>
    <mergeCell ref="F107:G107"/>
    <mergeCell ref="F108:G108"/>
    <mergeCell ref="F109:G109"/>
    <mergeCell ref="F100:G100"/>
    <mergeCell ref="F101:G101"/>
    <mergeCell ref="F102:G102"/>
    <mergeCell ref="F103:G103"/>
    <mergeCell ref="F104:G104"/>
    <mergeCell ref="B92:B98"/>
    <mergeCell ref="B101:B116"/>
    <mergeCell ref="B75:F75"/>
    <mergeCell ref="B91:D91"/>
    <mergeCell ref="E17:F17"/>
    <mergeCell ref="B35:F35"/>
    <mergeCell ref="B53:F53"/>
    <mergeCell ref="B63:F63"/>
    <mergeCell ref="B67:F67"/>
    <mergeCell ref="B18:B19"/>
    <mergeCell ref="C17:D17"/>
    <mergeCell ref="B23:B34"/>
    <mergeCell ref="B36:B37"/>
    <mergeCell ref="B38:B39"/>
    <mergeCell ref="B79:D79"/>
    <mergeCell ref="B43:B44"/>
    <mergeCell ref="B48:B49"/>
    <mergeCell ref="D56:D57"/>
    <mergeCell ref="C76:F76"/>
    <mergeCell ref="C77:F77"/>
    <mergeCell ref="B70:B71"/>
    <mergeCell ref="B64:B66"/>
    <mergeCell ref="B55:B56"/>
    <mergeCell ref="B58:B60"/>
    <mergeCell ref="B69:F69"/>
    <mergeCell ref="B72:F72"/>
    <mergeCell ref="D58:D59"/>
  </mergeCells>
  <hyperlinks>
    <hyperlink ref="D100" r:id="rId1" xr:uid="{0E8AA294-E174-41CC-9FC6-3843EBAB9DBB}"/>
  </hyperlinks>
  <pageMargins left="0.7" right="0.7" top="0.75" bottom="0.75" header="0.3" footer="0.3"/>
  <pageSetup paperSize="9"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24F92-7401-4221-9BAB-40F147BB501C}">
  <sheetPr>
    <tabColor theme="7" tint="0.59999389629810485"/>
    <pageSetUpPr fitToPage="1"/>
  </sheetPr>
  <dimension ref="A1:BA104"/>
  <sheetViews>
    <sheetView topLeftCell="B13" zoomScale="70" zoomScaleNormal="70" workbookViewId="0">
      <selection activeCell="E10" sqref="E10:E23"/>
    </sheetView>
  </sheetViews>
  <sheetFormatPr defaultColWidth="11" defaultRowHeight="14.5" x14ac:dyDescent="0.35"/>
  <cols>
    <col min="1" max="1" width="4.5" style="79" customWidth="1"/>
    <col min="2" max="2" width="11" style="79"/>
    <col min="3" max="3" width="27.58203125" style="79" customWidth="1"/>
    <col min="4" max="5" width="16.75" style="79" customWidth="1"/>
    <col min="6" max="21" width="12.5" style="79" customWidth="1"/>
    <col min="22" max="51" width="11" style="79"/>
    <col min="52" max="52" width="101.33203125" style="119" hidden="1" customWidth="1"/>
    <col min="53" max="53" width="182" style="119" hidden="1" customWidth="1"/>
    <col min="54" max="16384" width="11" style="79"/>
  </cols>
  <sheetData>
    <row r="1" spans="1:52" ht="21" x14ac:dyDescent="0.5">
      <c r="A1" s="4" t="s">
        <v>178</v>
      </c>
      <c r="B1" s="183"/>
      <c r="C1" s="183"/>
      <c r="D1" s="109"/>
      <c r="E1" s="183"/>
      <c r="F1" s="183"/>
      <c r="G1" s="183"/>
      <c r="H1" s="183"/>
      <c r="I1" s="183"/>
      <c r="J1" s="183"/>
      <c r="K1" s="183"/>
      <c r="L1" s="183"/>
      <c r="M1" s="183"/>
      <c r="N1" s="183"/>
      <c r="O1" s="183"/>
      <c r="P1" s="183"/>
      <c r="Q1" s="183"/>
      <c r="R1" s="183"/>
      <c r="S1" s="183"/>
      <c r="T1" s="183"/>
      <c r="U1" s="183"/>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row>
    <row r="2" spans="1:52" x14ac:dyDescent="0.35">
      <c r="A2" s="109" t="s">
        <v>179</v>
      </c>
      <c r="B2" s="183"/>
      <c r="C2" s="183"/>
      <c r="D2" s="109"/>
      <c r="E2" s="183"/>
      <c r="F2" s="183"/>
      <c r="G2" s="183"/>
      <c r="H2" s="183"/>
      <c r="I2" s="183"/>
      <c r="J2" s="183"/>
      <c r="K2" s="183"/>
      <c r="L2" s="183"/>
      <c r="M2" s="183"/>
      <c r="N2" s="183"/>
      <c r="O2" s="183"/>
      <c r="P2" s="183"/>
      <c r="Q2" s="183"/>
      <c r="R2" s="183"/>
      <c r="S2" s="183"/>
      <c r="T2" s="183"/>
      <c r="U2" s="183"/>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row>
    <row r="3" spans="1:52" x14ac:dyDescent="0.35">
      <c r="A3" s="183"/>
      <c r="B3" s="183"/>
      <c r="C3" s="183"/>
      <c r="D3" s="183"/>
      <c r="E3" s="183"/>
      <c r="F3" s="183"/>
      <c r="G3" s="183"/>
      <c r="H3" s="183"/>
      <c r="I3" s="183"/>
      <c r="J3" s="183"/>
      <c r="K3" s="183"/>
      <c r="L3" s="183"/>
      <c r="M3" s="183"/>
      <c r="N3" s="183"/>
      <c r="O3" s="183"/>
      <c r="P3" s="183"/>
      <c r="Q3" s="183"/>
      <c r="R3" s="183"/>
      <c r="S3" s="183"/>
      <c r="T3" s="183"/>
      <c r="U3" s="183"/>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row>
    <row r="4" spans="1:52" ht="21" customHeight="1" x14ac:dyDescent="0.35">
      <c r="A4" s="183"/>
      <c r="B4" s="240" t="s">
        <v>180</v>
      </c>
      <c r="C4" s="241"/>
      <c r="D4" s="241"/>
      <c r="E4" s="241"/>
      <c r="F4" s="241"/>
      <c r="G4" s="241"/>
      <c r="H4" s="241"/>
      <c r="I4" s="241"/>
      <c r="J4" s="241"/>
      <c r="K4" s="242"/>
      <c r="L4" s="83"/>
      <c r="M4" s="83" t="s">
        <v>403</v>
      </c>
      <c r="N4" s="83"/>
      <c r="O4" s="83"/>
      <c r="P4" s="183"/>
      <c r="Q4" s="183"/>
      <c r="R4" s="183"/>
      <c r="S4" s="183"/>
      <c r="T4" s="183"/>
      <c r="U4" s="183"/>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row>
    <row r="5" spans="1:52" ht="15.75" customHeight="1" x14ac:dyDescent="0.35">
      <c r="A5" s="183"/>
      <c r="B5" s="243" t="s">
        <v>181</v>
      </c>
      <c r="C5" s="243"/>
      <c r="D5" s="244" t="s">
        <v>397</v>
      </c>
      <c r="E5" s="245"/>
      <c r="F5" s="245"/>
      <c r="G5" s="245"/>
      <c r="H5" s="245"/>
      <c r="I5" s="245"/>
      <c r="J5" s="245"/>
      <c r="K5" s="246"/>
      <c r="L5" s="84"/>
      <c r="M5" s="84"/>
      <c r="N5" s="84"/>
      <c r="O5" s="84"/>
      <c r="P5" s="183"/>
      <c r="Q5" s="183"/>
      <c r="R5" s="183"/>
      <c r="S5" s="183"/>
      <c r="T5" s="183"/>
      <c r="U5" s="183"/>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row>
    <row r="6" spans="1:52" ht="15.75" customHeight="1" x14ac:dyDescent="0.35">
      <c r="A6" s="183"/>
      <c r="B6" s="243" t="s">
        <v>183</v>
      </c>
      <c r="C6" s="243"/>
      <c r="D6" s="247">
        <v>44041</v>
      </c>
      <c r="E6" s="248"/>
      <c r="F6" s="248"/>
      <c r="G6" s="248"/>
      <c r="H6" s="248"/>
      <c r="I6" s="248"/>
      <c r="J6" s="248"/>
      <c r="K6" s="249"/>
      <c r="L6" s="84"/>
      <c r="M6" s="84"/>
      <c r="N6" s="84"/>
      <c r="O6" s="84"/>
      <c r="P6" s="183"/>
      <c r="Q6" s="183"/>
      <c r="R6" s="183"/>
      <c r="S6" s="183"/>
      <c r="T6" s="183"/>
      <c r="U6" s="183"/>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row>
    <row r="7" spans="1:52" ht="15.75" customHeight="1" x14ac:dyDescent="0.35">
      <c r="A7" s="183"/>
      <c r="B7" s="250" t="s">
        <v>384</v>
      </c>
      <c r="C7" s="251"/>
      <c r="D7" s="244" t="s">
        <v>395</v>
      </c>
      <c r="E7" s="245"/>
      <c r="F7" s="245"/>
      <c r="G7" s="245"/>
      <c r="H7" s="245"/>
      <c r="I7" s="245"/>
      <c r="J7" s="245"/>
      <c r="K7" s="246"/>
      <c r="L7" s="84"/>
      <c r="M7" s="84"/>
      <c r="N7" s="84"/>
      <c r="O7" s="84"/>
      <c r="P7" s="183"/>
      <c r="Q7" s="183"/>
      <c r="R7" s="183"/>
      <c r="S7" s="183"/>
      <c r="T7" s="183"/>
      <c r="U7" s="183"/>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row>
    <row r="8" spans="1:52" x14ac:dyDescent="0.35">
      <c r="A8" s="183"/>
      <c r="B8" s="261" t="s">
        <v>18</v>
      </c>
      <c r="C8" s="262"/>
      <c r="D8" s="265" t="s">
        <v>279</v>
      </c>
      <c r="E8" s="266"/>
      <c r="F8" s="266"/>
      <c r="G8" s="266"/>
      <c r="H8" s="266"/>
      <c r="I8" s="266"/>
      <c r="J8" s="266"/>
      <c r="K8" s="267"/>
      <c r="L8" s="81"/>
      <c r="M8" s="81"/>
      <c r="N8" s="81"/>
      <c r="O8" s="81"/>
      <c r="P8" s="183"/>
      <c r="Q8" s="183"/>
      <c r="R8" s="183"/>
      <c r="S8" s="183"/>
      <c r="T8" s="183"/>
      <c r="U8" s="183"/>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row>
    <row r="9" spans="1:52" ht="15.75" customHeight="1" x14ac:dyDescent="0.35">
      <c r="A9" s="183"/>
      <c r="B9" s="263"/>
      <c r="C9" s="264"/>
      <c r="D9" s="265" t="s">
        <v>185</v>
      </c>
      <c r="E9" s="266"/>
      <c r="F9" s="266"/>
      <c r="G9" s="266"/>
      <c r="H9" s="266"/>
      <c r="I9" s="266"/>
      <c r="J9" s="266"/>
      <c r="K9" s="267"/>
      <c r="L9" s="81"/>
      <c r="M9" s="81"/>
      <c r="N9" s="81"/>
      <c r="O9" s="81"/>
      <c r="P9" s="183"/>
      <c r="Q9" s="183"/>
      <c r="R9" s="183"/>
      <c r="S9" s="183"/>
      <c r="T9" s="183"/>
      <c r="U9" s="183"/>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row>
    <row r="10" spans="1:52" ht="15.75" customHeight="1" x14ac:dyDescent="0.35">
      <c r="A10" s="183"/>
      <c r="B10" s="268" t="s">
        <v>22</v>
      </c>
      <c r="C10" s="268"/>
      <c r="D10" s="269" t="s">
        <v>258</v>
      </c>
      <c r="E10" s="270"/>
      <c r="F10" s="270"/>
      <c r="G10" s="270"/>
      <c r="H10" s="270"/>
      <c r="I10" s="270"/>
      <c r="J10" s="270"/>
      <c r="K10" s="271"/>
      <c r="L10" s="82"/>
      <c r="M10" s="82"/>
      <c r="N10" s="82"/>
      <c r="O10" s="82"/>
      <c r="P10" s="183"/>
      <c r="Q10" s="183"/>
      <c r="R10" s="183"/>
      <c r="S10" s="183"/>
      <c r="T10" s="183"/>
      <c r="U10" s="183"/>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row>
    <row r="11" spans="1:52" ht="15.75" customHeight="1" x14ac:dyDescent="0.35">
      <c r="A11" s="183"/>
      <c r="B11" s="268" t="s">
        <v>24</v>
      </c>
      <c r="C11" s="268"/>
      <c r="D11" s="269" t="s">
        <v>267</v>
      </c>
      <c r="E11" s="270"/>
      <c r="F11" s="270"/>
      <c r="G11" s="270"/>
      <c r="H11" s="270"/>
      <c r="I11" s="270"/>
      <c r="J11" s="270"/>
      <c r="K11" s="271"/>
      <c r="L11" s="84"/>
      <c r="M11" s="84"/>
      <c r="N11" s="84"/>
      <c r="O11" s="84"/>
      <c r="P11" s="183"/>
      <c r="Q11" s="183"/>
      <c r="R11" s="183"/>
      <c r="S11" s="183"/>
      <c r="T11" s="183"/>
      <c r="U11" s="183"/>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row>
    <row r="12" spans="1:52" ht="362.5" x14ac:dyDescent="0.35">
      <c r="A12" s="183"/>
      <c r="B12" s="252" t="s">
        <v>27</v>
      </c>
      <c r="C12" s="252"/>
      <c r="D12" s="253" t="s">
        <v>427</v>
      </c>
      <c r="E12" s="254"/>
      <c r="F12" s="254"/>
      <c r="G12" s="254"/>
      <c r="H12" s="254"/>
      <c r="I12" s="254"/>
      <c r="J12" s="254"/>
      <c r="K12" s="255"/>
      <c r="L12" s="81"/>
      <c r="M12" s="81"/>
      <c r="N12" s="81"/>
      <c r="O12" s="81"/>
      <c r="P12" s="183"/>
      <c r="Q12" s="183"/>
      <c r="R12" s="183"/>
      <c r="S12" s="183"/>
      <c r="T12" s="183"/>
      <c r="U12" s="183"/>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20" t="str">
        <f>D12</f>
        <v>This factsheet describes an air source heat pump used for heating a dwelling. It considers an air source heat pump with a supply temperature ranging from 65 °C to 80 °C that works in combination with traditional wet radiators in homes. This technology is also called a high temperature air-to-water heat pump.
There are different supply temperatures for residential heat pumps depending on type of refrigerant and refrigerant cycle (for instance single or cascade systems). Regular residential air source heat pumps typically supply heat at a temperature of up to 55°C  (Khoa Xuan Le et al. (2019). This however does not work efficiently with traditional wet radiators in homes that are usually designed for an inlet temperature of 75°C and a return temperature of 65°C (Khoa Xuan Le et al. (2019). High temperature heat pumps can achieve these temperatures; typically these heat pumps reach a temperature of 65 ᵒC up to 80 ᵒC  (Carbon Trust and Rawlings Support Services, 2016). This temperature level is sufficient for space heating and domestic hot water. No (significant) adjustments to the heating system in the dwelling are required in that case.
The working principle of a heat pump is a reversed refrigeration cycle (see also Staffell et al., 2012). An air source heat pump extracts heat from the outside air (ambient heat) using an evaporator where a refrigerant flows through that absorbs heat. After evaporation, an electric driven compressor increases the pressure, after which the refrigerant condenses back to a liquid (within the condenser) to release heat to a heat exchanger. An expander makes the refrigerant ready for heat absorption. Heat released (within the condenser) is transferred to the dwelling. The transport medium for heat in the dwelling is water (e.g. wet radiators or underfloor heating).
The efficiency of a heat pump is expressed as the coefficient of performance (COP): the ratio between heat output and electricity input. The COP depends on the temperature difference between supply temperature and heat source, in technical terms the temperature difference between heat source and heat sink. The higher the temperature lift the lower the COP. For instance, in winter, the temperature there is a larger temperature lift, resulting in a lower COP. At a certain point the temperature difference will be too great for the heat pump to operate (efficiently) and the heat pump has to be stopped. For most air source heat pumps this will occur at temperatures in the range of –15°C to -20°C (Forsén, 2005). At that point auxiliary heating is required.</v>
      </c>
    </row>
    <row r="13" spans="1:52" ht="15.75" customHeight="1" x14ac:dyDescent="0.35">
      <c r="A13" s="183"/>
      <c r="B13" s="256" t="s">
        <v>186</v>
      </c>
      <c r="C13" s="256"/>
      <c r="D13" s="257" t="s">
        <v>34</v>
      </c>
      <c r="E13" s="248"/>
      <c r="F13" s="248"/>
      <c r="G13" s="248"/>
      <c r="H13" s="248"/>
      <c r="I13" s="248"/>
      <c r="J13" s="248"/>
      <c r="K13" s="249"/>
      <c r="L13" s="84"/>
      <c r="M13" s="84"/>
      <c r="N13" s="84"/>
      <c r="O13" s="84"/>
      <c r="P13" s="183"/>
      <c r="Q13" s="183"/>
      <c r="R13" s="183"/>
      <c r="S13" s="183"/>
      <c r="T13" s="183"/>
      <c r="U13" s="183"/>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row>
    <row r="14" spans="1:52" ht="49.5" customHeight="1" x14ac:dyDescent="0.35">
      <c r="A14" s="183"/>
      <c r="B14" s="256"/>
      <c r="C14" s="256"/>
      <c r="D14" s="258" t="s">
        <v>398</v>
      </c>
      <c r="E14" s="259"/>
      <c r="F14" s="259"/>
      <c r="G14" s="259"/>
      <c r="H14" s="259"/>
      <c r="I14" s="259"/>
      <c r="J14" s="259"/>
      <c r="K14" s="260"/>
      <c r="L14" s="81"/>
      <c r="M14" s="81"/>
      <c r="N14" s="81"/>
      <c r="O14" s="81"/>
      <c r="P14" s="183"/>
      <c r="Q14" s="183"/>
      <c r="R14" s="183"/>
      <c r="S14" s="183"/>
      <c r="T14" s="183"/>
      <c r="U14" s="183"/>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20" t="str">
        <f>D14</f>
        <v xml:space="preserve">The European Heat Pump Association report (2018) indicates that 'normal' heat pumps provide temperatures up to 80°C and can use energy sources from renewable and waste sources with temperatures up to 40°C. These are commercially available. (EHPA, 2018).
</v>
      </c>
    </row>
    <row r="15" spans="1:52" ht="21" customHeight="1" x14ac:dyDescent="0.35">
      <c r="A15" s="183"/>
      <c r="B15" s="240" t="s">
        <v>52</v>
      </c>
      <c r="C15" s="241"/>
      <c r="D15" s="241"/>
      <c r="E15" s="241"/>
      <c r="F15" s="241"/>
      <c r="G15" s="241"/>
      <c r="H15" s="241"/>
      <c r="I15" s="241"/>
      <c r="J15" s="241"/>
      <c r="K15" s="242"/>
      <c r="L15" s="83"/>
      <c r="M15" s="83"/>
      <c r="N15" s="83"/>
      <c r="O15" s="83"/>
      <c r="P15" s="183"/>
      <c r="Q15" s="183"/>
      <c r="R15" s="183"/>
      <c r="S15" s="183"/>
      <c r="T15" s="183"/>
      <c r="U15" s="183"/>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row>
    <row r="16" spans="1:52" ht="15" customHeight="1" x14ac:dyDescent="0.35">
      <c r="A16" s="183"/>
      <c r="B16" s="287" t="s">
        <v>53</v>
      </c>
      <c r="C16" s="287"/>
      <c r="D16" s="288" t="s">
        <v>400</v>
      </c>
      <c r="E16" s="289"/>
      <c r="F16" s="289"/>
      <c r="G16" s="289"/>
      <c r="H16" s="289"/>
      <c r="I16" s="289"/>
      <c r="J16" s="289"/>
      <c r="K16" s="290"/>
      <c r="L16" s="83"/>
      <c r="M16" s="83"/>
      <c r="N16" s="83"/>
      <c r="O16" s="83"/>
      <c r="P16" s="183"/>
      <c r="Q16" s="183"/>
      <c r="R16" s="183"/>
      <c r="S16" s="183"/>
      <c r="T16" s="183"/>
      <c r="U16" s="183"/>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row>
    <row r="17" spans="1:51" ht="15" customHeight="1" x14ac:dyDescent="0.35">
      <c r="A17" s="183"/>
      <c r="B17" s="287"/>
      <c r="C17" s="287"/>
      <c r="D17" s="291"/>
      <c r="E17" s="292"/>
      <c r="F17" s="292"/>
      <c r="G17" s="292"/>
      <c r="H17" s="292"/>
      <c r="I17" s="292"/>
      <c r="J17" s="292"/>
      <c r="K17" s="293"/>
      <c r="L17" s="83"/>
      <c r="M17" s="83"/>
      <c r="N17" s="83"/>
      <c r="O17" s="83"/>
      <c r="P17" s="183"/>
      <c r="Q17" s="183"/>
      <c r="R17" s="183"/>
      <c r="S17" s="183"/>
      <c r="T17" s="183"/>
      <c r="U17" s="183"/>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row>
    <row r="18" spans="1:51" x14ac:dyDescent="0.35">
      <c r="A18" s="183"/>
      <c r="B18" s="294"/>
      <c r="C18" s="294"/>
      <c r="D18" s="295" t="s">
        <v>187</v>
      </c>
      <c r="E18" s="295"/>
      <c r="F18" s="295"/>
      <c r="G18" s="188" t="s">
        <v>188</v>
      </c>
      <c r="H18" s="188" t="s">
        <v>189</v>
      </c>
      <c r="I18" s="188" t="s">
        <v>190</v>
      </c>
      <c r="J18" s="188" t="s">
        <v>191</v>
      </c>
      <c r="K18" s="188" t="s">
        <v>192</v>
      </c>
      <c r="L18" s="85"/>
      <c r="M18" s="85"/>
      <c r="N18" s="85"/>
      <c r="O18" s="85"/>
      <c r="P18" s="183"/>
      <c r="Q18" s="183"/>
      <c r="R18" s="183"/>
      <c r="S18" s="183"/>
      <c r="T18" s="183"/>
      <c r="U18" s="183"/>
    </row>
    <row r="19" spans="1:51" ht="15.75" customHeight="1" x14ac:dyDescent="0.35">
      <c r="A19" s="183"/>
      <c r="B19" s="287" t="s">
        <v>57</v>
      </c>
      <c r="C19" s="287"/>
      <c r="D19" s="296" t="str">
        <f>IF(D16="Please select","Select Functional Unit above",D16)</f>
        <v>kWth</v>
      </c>
      <c r="E19" s="296"/>
      <c r="F19" s="296"/>
      <c r="G19" s="103">
        <v>11</v>
      </c>
      <c r="H19" s="102">
        <v>6</v>
      </c>
      <c r="I19" s="102">
        <v>16</v>
      </c>
      <c r="J19" s="102"/>
      <c r="K19" s="102"/>
      <c r="L19" s="86"/>
      <c r="M19" s="86"/>
      <c r="N19" s="86"/>
      <c r="O19" s="86"/>
      <c r="P19" s="183"/>
      <c r="Q19" s="183"/>
      <c r="R19" s="183"/>
      <c r="S19" s="183"/>
      <c r="T19" s="183"/>
      <c r="U19" s="183"/>
    </row>
    <row r="20" spans="1:51" ht="15.75" customHeight="1" x14ac:dyDescent="0.35">
      <c r="A20" s="183"/>
      <c r="B20" s="287"/>
      <c r="C20" s="287"/>
      <c r="D20" s="296"/>
      <c r="E20" s="296"/>
      <c r="F20" s="296"/>
      <c r="G20" s="114" t="s">
        <v>405</v>
      </c>
      <c r="H20" s="114" t="s">
        <v>405</v>
      </c>
      <c r="I20" s="114" t="s">
        <v>405</v>
      </c>
      <c r="J20" s="113" t="s">
        <v>193</v>
      </c>
      <c r="K20" s="113" t="s">
        <v>193</v>
      </c>
      <c r="L20" s="86"/>
      <c r="M20" s="86"/>
      <c r="N20" s="86"/>
      <c r="O20" s="86"/>
      <c r="P20" s="183"/>
      <c r="Q20" s="183"/>
      <c r="R20" s="183"/>
      <c r="S20" s="183"/>
      <c r="T20" s="183"/>
      <c r="U20" s="183"/>
    </row>
    <row r="21" spans="1:51" ht="15.75" customHeight="1" x14ac:dyDescent="0.35">
      <c r="A21" s="183"/>
      <c r="B21" s="294"/>
      <c r="C21" s="294"/>
      <c r="D21" s="306" t="s">
        <v>194</v>
      </c>
      <c r="E21" s="307"/>
      <c r="F21" s="189" t="s">
        <v>195</v>
      </c>
      <c r="G21" s="273" t="s">
        <v>196</v>
      </c>
      <c r="H21" s="273"/>
      <c r="I21" s="273"/>
      <c r="J21" s="273"/>
      <c r="K21" s="273"/>
      <c r="L21" s="272">
        <v>2030</v>
      </c>
      <c r="M21" s="272"/>
      <c r="N21" s="272"/>
      <c r="O21" s="272"/>
      <c r="P21" s="272"/>
      <c r="Q21" s="273">
        <v>2050</v>
      </c>
      <c r="R21" s="273"/>
      <c r="S21" s="273"/>
      <c r="T21" s="273"/>
      <c r="U21" s="273"/>
    </row>
    <row r="22" spans="1:51" ht="15.75" customHeight="1" x14ac:dyDescent="0.35">
      <c r="A22" s="183"/>
      <c r="B22" s="274" t="s">
        <v>62</v>
      </c>
      <c r="C22" s="275"/>
      <c r="D22" s="280" t="s">
        <v>197</v>
      </c>
      <c r="E22" s="281"/>
      <c r="F22" s="284" t="s">
        <v>184</v>
      </c>
      <c r="G22" s="188" t="s">
        <v>188</v>
      </c>
      <c r="H22" s="188" t="s">
        <v>189</v>
      </c>
      <c r="I22" s="188" t="s">
        <v>190</v>
      </c>
      <c r="J22" s="188" t="s">
        <v>191</v>
      </c>
      <c r="K22" s="188" t="s">
        <v>192</v>
      </c>
      <c r="L22" s="187" t="s">
        <v>188</v>
      </c>
      <c r="M22" s="187" t="s">
        <v>189</v>
      </c>
      <c r="N22" s="187" t="s">
        <v>190</v>
      </c>
      <c r="O22" s="187" t="s">
        <v>191</v>
      </c>
      <c r="P22" s="187" t="s">
        <v>192</v>
      </c>
      <c r="Q22" s="188" t="s">
        <v>188</v>
      </c>
      <c r="R22" s="188" t="s">
        <v>189</v>
      </c>
      <c r="S22" s="188" t="s">
        <v>190</v>
      </c>
      <c r="T22" s="188" t="s">
        <v>191</v>
      </c>
      <c r="U22" s="188" t="s">
        <v>192</v>
      </c>
    </row>
    <row r="23" spans="1:51" ht="15" customHeight="1" x14ac:dyDescent="0.35">
      <c r="A23" s="183"/>
      <c r="B23" s="276"/>
      <c r="C23" s="277"/>
      <c r="D23" s="282"/>
      <c r="E23" s="283"/>
      <c r="F23" s="285"/>
      <c r="G23" s="103"/>
      <c r="H23" s="102"/>
      <c r="I23" s="102"/>
      <c r="J23" s="102"/>
      <c r="K23" s="102"/>
      <c r="L23" s="101"/>
      <c r="M23" s="112"/>
      <c r="N23" s="112"/>
      <c r="O23" s="112"/>
      <c r="P23" s="112"/>
      <c r="Q23" s="101"/>
      <c r="R23" s="112"/>
      <c r="S23" s="112"/>
      <c r="T23" s="112"/>
      <c r="U23" s="112"/>
    </row>
    <row r="24" spans="1:51" x14ac:dyDescent="0.35">
      <c r="A24" s="183"/>
      <c r="B24" s="278"/>
      <c r="C24" s="279"/>
      <c r="D24" s="282"/>
      <c r="E24" s="283"/>
      <c r="F24" s="286"/>
      <c r="G24" s="113" t="s">
        <v>193</v>
      </c>
      <c r="H24" s="113" t="s">
        <v>193</v>
      </c>
      <c r="I24" s="113" t="s">
        <v>193</v>
      </c>
      <c r="J24" s="113" t="s">
        <v>193</v>
      </c>
      <c r="K24" s="113" t="s">
        <v>193</v>
      </c>
      <c r="L24" s="113" t="s">
        <v>193</v>
      </c>
      <c r="M24" s="113" t="s">
        <v>193</v>
      </c>
      <c r="N24" s="113" t="s">
        <v>193</v>
      </c>
      <c r="O24" s="113" t="s">
        <v>193</v>
      </c>
      <c r="P24" s="113" t="s">
        <v>193</v>
      </c>
      <c r="Q24" s="113" t="s">
        <v>193</v>
      </c>
      <c r="R24" s="113" t="s">
        <v>193</v>
      </c>
      <c r="S24" s="113" t="s">
        <v>193</v>
      </c>
      <c r="T24" s="113" t="s">
        <v>193</v>
      </c>
      <c r="U24" s="113" t="s">
        <v>193</v>
      </c>
    </row>
    <row r="25" spans="1:51" ht="15.75" customHeight="1" x14ac:dyDescent="0.35">
      <c r="A25" s="183"/>
      <c r="B25" s="287" t="s">
        <v>198</v>
      </c>
      <c r="C25" s="287"/>
      <c r="D25" s="288" t="s">
        <v>199</v>
      </c>
      <c r="E25" s="290"/>
      <c r="F25" s="297" t="s">
        <v>200</v>
      </c>
      <c r="G25" s="103"/>
      <c r="H25" s="102"/>
      <c r="I25" s="102"/>
      <c r="J25" s="102"/>
      <c r="K25" s="102"/>
      <c r="L25" s="101"/>
      <c r="M25" s="112"/>
      <c r="N25" s="112"/>
      <c r="O25" s="112"/>
      <c r="P25" s="112"/>
      <c r="Q25" s="101"/>
      <c r="R25" s="112"/>
      <c r="S25" s="112"/>
      <c r="T25" s="112"/>
      <c r="U25" s="112"/>
    </row>
    <row r="26" spans="1:51" ht="15.75" customHeight="1" x14ac:dyDescent="0.35">
      <c r="A26" s="183"/>
      <c r="B26" s="287"/>
      <c r="C26" s="287"/>
      <c r="D26" s="291"/>
      <c r="E26" s="293"/>
      <c r="F26" s="298"/>
      <c r="G26" s="113" t="s">
        <v>193</v>
      </c>
      <c r="H26" s="113" t="s">
        <v>193</v>
      </c>
      <c r="I26" s="113" t="s">
        <v>193</v>
      </c>
      <c r="J26" s="113" t="s">
        <v>193</v>
      </c>
      <c r="K26" s="113" t="s">
        <v>193</v>
      </c>
      <c r="L26" s="113" t="s">
        <v>193</v>
      </c>
      <c r="M26" s="113" t="s">
        <v>193</v>
      </c>
      <c r="N26" s="113" t="s">
        <v>193</v>
      </c>
      <c r="O26" s="113" t="s">
        <v>193</v>
      </c>
      <c r="P26" s="113" t="s">
        <v>193</v>
      </c>
      <c r="Q26" s="113" t="s">
        <v>193</v>
      </c>
      <c r="R26" s="113" t="s">
        <v>193</v>
      </c>
      <c r="S26" s="113" t="s">
        <v>193</v>
      </c>
      <c r="T26" s="113" t="s">
        <v>193</v>
      </c>
      <c r="U26" s="113" t="s">
        <v>193</v>
      </c>
    </row>
    <row r="27" spans="1:51" x14ac:dyDescent="0.35">
      <c r="A27" s="183"/>
      <c r="B27" s="299" t="s">
        <v>71</v>
      </c>
      <c r="C27" s="299"/>
      <c r="D27" s="300" t="s">
        <v>201</v>
      </c>
      <c r="E27" s="301"/>
      <c r="F27" s="301"/>
      <c r="G27" s="301"/>
      <c r="H27" s="301"/>
      <c r="I27" s="301"/>
      <c r="J27" s="301"/>
      <c r="K27" s="302"/>
      <c r="L27" s="88"/>
      <c r="M27" s="88"/>
      <c r="N27" s="88"/>
      <c r="O27" s="88"/>
      <c r="P27" s="183"/>
      <c r="Q27" s="183"/>
      <c r="R27" s="183"/>
      <c r="S27" s="183"/>
      <c r="T27" s="183"/>
      <c r="U27" s="183"/>
    </row>
    <row r="28" spans="1:51" x14ac:dyDescent="0.35">
      <c r="A28" s="183"/>
      <c r="B28" s="299" t="s">
        <v>74</v>
      </c>
      <c r="C28" s="299"/>
      <c r="D28" s="303">
        <v>1100</v>
      </c>
      <c r="E28" s="304"/>
      <c r="F28" s="304"/>
      <c r="G28" s="304"/>
      <c r="H28" s="304"/>
      <c r="I28" s="304"/>
      <c r="J28" s="304"/>
      <c r="K28" s="305"/>
      <c r="L28" s="190">
        <f>45*1000/3.6/11</f>
        <v>1136.3636363636363</v>
      </c>
      <c r="M28" s="190">
        <f>1600*35.17/1000*80%</f>
        <v>45.017600000000002</v>
      </c>
      <c r="N28" s="88"/>
      <c r="O28" s="88"/>
      <c r="P28" s="183"/>
      <c r="Q28" s="183"/>
      <c r="R28" s="183"/>
      <c r="S28" s="183"/>
      <c r="T28" s="183"/>
      <c r="U28" s="183"/>
    </row>
    <row r="29" spans="1:51" ht="15" customHeight="1" x14ac:dyDescent="0.35">
      <c r="A29" s="183"/>
      <c r="B29" s="299" t="s">
        <v>76</v>
      </c>
      <c r="C29" s="299"/>
      <c r="D29" s="244" t="s">
        <v>402</v>
      </c>
      <c r="E29" s="245"/>
      <c r="F29" s="245"/>
      <c r="G29" s="245"/>
      <c r="H29" s="245"/>
      <c r="I29" s="245"/>
      <c r="J29" s="245"/>
      <c r="K29" s="246"/>
      <c r="L29" s="88"/>
      <c r="M29" s="88"/>
      <c r="N29" s="88"/>
      <c r="O29" s="88"/>
      <c r="P29" s="183"/>
      <c r="Q29" s="183"/>
      <c r="R29" s="183"/>
      <c r="S29" s="183"/>
      <c r="T29" s="183"/>
      <c r="U29" s="183"/>
    </row>
    <row r="30" spans="1:51" ht="15.75" customHeight="1" x14ac:dyDescent="0.35">
      <c r="A30" s="183"/>
      <c r="B30" s="299" t="s">
        <v>79</v>
      </c>
      <c r="C30" s="299"/>
      <c r="D30" s="303">
        <v>45</v>
      </c>
      <c r="E30" s="304"/>
      <c r="F30" s="304"/>
      <c r="G30" s="304"/>
      <c r="H30" s="304"/>
      <c r="I30" s="304"/>
      <c r="J30" s="304"/>
      <c r="K30" s="305"/>
      <c r="L30" s="87"/>
      <c r="M30" s="87"/>
      <c r="N30" s="87"/>
      <c r="O30" s="87"/>
      <c r="P30" s="183"/>
      <c r="Q30" s="183"/>
      <c r="R30" s="183"/>
      <c r="S30" s="183"/>
      <c r="T30" s="183"/>
      <c r="U30" s="183"/>
    </row>
    <row r="31" spans="1:51" x14ac:dyDescent="0.35">
      <c r="A31" s="183"/>
      <c r="B31" s="299" t="s">
        <v>84</v>
      </c>
      <c r="C31" s="299"/>
      <c r="D31" s="300" t="s">
        <v>407</v>
      </c>
      <c r="E31" s="301"/>
      <c r="F31" s="301"/>
      <c r="G31" s="301"/>
      <c r="H31" s="301"/>
      <c r="I31" s="301"/>
      <c r="J31" s="301"/>
      <c r="K31" s="302"/>
      <c r="L31" s="88"/>
      <c r="M31" s="88"/>
      <c r="N31" s="88"/>
      <c r="O31" s="88"/>
      <c r="P31" s="183"/>
      <c r="Q31" s="183"/>
      <c r="R31" s="183"/>
      <c r="S31" s="183"/>
      <c r="T31" s="183"/>
      <c r="U31" s="183"/>
    </row>
    <row r="32" spans="1:51" x14ac:dyDescent="0.35">
      <c r="A32" s="183"/>
      <c r="B32" s="299" t="s">
        <v>86</v>
      </c>
      <c r="C32" s="299"/>
      <c r="D32" s="300" t="s">
        <v>182</v>
      </c>
      <c r="E32" s="301"/>
      <c r="F32" s="301"/>
      <c r="G32" s="301"/>
      <c r="H32" s="301"/>
      <c r="I32" s="301"/>
      <c r="J32" s="301"/>
      <c r="K32" s="302"/>
      <c r="L32" s="88"/>
      <c r="M32" s="88"/>
      <c r="N32" s="88"/>
      <c r="O32" s="88"/>
      <c r="P32" s="183"/>
      <c r="Q32" s="183"/>
      <c r="R32" s="183"/>
      <c r="S32" s="183"/>
      <c r="T32" s="183"/>
      <c r="U32" s="183"/>
    </row>
    <row r="33" spans="1:53" x14ac:dyDescent="0.35">
      <c r="A33" s="183"/>
      <c r="B33" s="299" t="s">
        <v>88</v>
      </c>
      <c r="C33" s="299"/>
      <c r="D33" s="244" t="s">
        <v>278</v>
      </c>
      <c r="E33" s="245"/>
      <c r="F33" s="245"/>
      <c r="G33" s="245"/>
      <c r="H33" s="245"/>
      <c r="I33" s="245"/>
      <c r="J33" s="245"/>
      <c r="K33" s="246"/>
      <c r="L33" s="88"/>
      <c r="M33" s="88"/>
      <c r="N33" s="88"/>
      <c r="O33" s="88"/>
      <c r="P33" s="183"/>
      <c r="Q33" s="183"/>
      <c r="R33" s="183"/>
      <c r="S33" s="183"/>
      <c r="T33" s="183"/>
      <c r="U33" s="183"/>
    </row>
    <row r="34" spans="1:53" ht="339.75" customHeight="1" x14ac:dyDescent="0.35">
      <c r="A34" s="183"/>
      <c r="B34" s="287" t="s">
        <v>202</v>
      </c>
      <c r="C34" s="287"/>
      <c r="D34" s="308" t="s">
        <v>428</v>
      </c>
      <c r="E34" s="309"/>
      <c r="F34" s="309"/>
      <c r="G34" s="309"/>
      <c r="H34" s="309"/>
      <c r="I34" s="309"/>
      <c r="J34" s="309"/>
      <c r="K34" s="310"/>
      <c r="L34" s="81"/>
      <c r="M34" s="81"/>
      <c r="N34" s="81"/>
      <c r="O34" s="81"/>
      <c r="P34" s="183"/>
      <c r="Q34" s="183"/>
      <c r="R34" s="183"/>
      <c r="S34" s="183"/>
      <c r="T34" s="183"/>
      <c r="U34" s="183"/>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20" t="str">
        <f>D34</f>
        <v>The typical thermal capacity of a high temperature air source heat pump used by a household is between 6 and 16 kWth (Carbon Trust and Rawlings Support Services, 2016). Values outside this range are possible. Khoa Xuan Le et al. (2019) mentiones a capacity of 11kWth. From a field trial using the Daikin high temperature heat pump of 11kWth, it was concluded that heat pump should be properly sized, comparable to gas-fired boiler in capacity in order to reach thermal comfort in the same time as a gas boiler (Shah &amp; Hewitt, 2015).
There are currently no statistics available on the number of high temperature (supply T &gt;65 ᵒC) air source heat pumps used by households in the Netherlands (It is very small at present). At the end of 2019 there were in total 119.692 air-water heat pumps used by households in the Netherlands (CBS, 2020). Almost all of these heat pumps operate at lower temperatures (note that dwellings frequently use a gas boiler for high T heat demand - a hybrid heating system).
The future market share of residential heat pumps is uncertain. It depends on technical and system innovations (competitiveness with other heating options) and stimulation through energy policies. It is uncertain whether home owners would opt more often for low or high temperature heating systems in the future; this depends for instance on house renovation possibilities.
Annual full load hours of a heat pump depend on the heat demand (profile) of a dwelling and the thermal capacity of the heat pump. If we assume a dwelling with 45 GJ as final heat demand and a heat pump with a capacity of 11kWth, then there are around 1100 full load hours. These are full load hours are for space heating and hot tapwater combined.
The lifetime of a high temperature heat pump can be expected to be similar to that of a regular low temperature heat pump which is about 15 to 20 years (Carbon Trust and Rawlings Support Services, 2016).</v>
      </c>
    </row>
    <row r="35" spans="1:53" ht="21" customHeight="1" x14ac:dyDescent="0.35">
      <c r="A35" s="183"/>
      <c r="B35" s="316" t="s">
        <v>203</v>
      </c>
      <c r="C35" s="316"/>
      <c r="D35" s="316"/>
      <c r="E35" s="316"/>
      <c r="F35" s="316"/>
      <c r="G35" s="316"/>
      <c r="H35" s="316"/>
      <c r="I35" s="316"/>
      <c r="J35" s="316"/>
      <c r="K35" s="316"/>
      <c r="L35" s="316"/>
      <c r="M35" s="316"/>
      <c r="N35" s="316"/>
      <c r="O35" s="316"/>
      <c r="P35" s="316"/>
      <c r="Q35" s="316"/>
      <c r="R35" s="316"/>
      <c r="S35" s="316"/>
      <c r="T35" s="316"/>
      <c r="U35" s="316"/>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row>
    <row r="36" spans="1:53" ht="15.75" customHeight="1" x14ac:dyDescent="0.35">
      <c r="A36" s="183"/>
      <c r="B36" s="317" t="s">
        <v>204</v>
      </c>
      <c r="C36" s="317"/>
      <c r="D36" s="317"/>
      <c r="E36" s="317"/>
      <c r="F36" s="317"/>
      <c r="G36" s="273" t="s">
        <v>196</v>
      </c>
      <c r="H36" s="273"/>
      <c r="I36" s="273"/>
      <c r="J36" s="273"/>
      <c r="K36" s="273"/>
      <c r="L36" s="272">
        <v>2030</v>
      </c>
      <c r="M36" s="272"/>
      <c r="N36" s="272"/>
      <c r="O36" s="272"/>
      <c r="P36" s="272"/>
      <c r="Q36" s="273">
        <v>2050</v>
      </c>
      <c r="R36" s="273"/>
      <c r="S36" s="273"/>
      <c r="T36" s="273"/>
      <c r="U36" s="273"/>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row>
    <row r="37" spans="1:53" ht="15.75" customHeight="1" x14ac:dyDescent="0.35">
      <c r="A37" s="183"/>
      <c r="B37" s="317"/>
      <c r="C37" s="317"/>
      <c r="D37" s="318"/>
      <c r="E37" s="318"/>
      <c r="F37" s="318"/>
      <c r="G37" s="188" t="s">
        <v>188</v>
      </c>
      <c r="H37" s="188" t="s">
        <v>189</v>
      </c>
      <c r="I37" s="188" t="s">
        <v>190</v>
      </c>
      <c r="J37" s="188" t="s">
        <v>191</v>
      </c>
      <c r="K37" s="188" t="s">
        <v>192</v>
      </c>
      <c r="L37" s="187" t="s">
        <v>188</v>
      </c>
      <c r="M37" s="187" t="s">
        <v>189</v>
      </c>
      <c r="N37" s="187" t="s">
        <v>190</v>
      </c>
      <c r="O37" s="187" t="s">
        <v>191</v>
      </c>
      <c r="P37" s="187" t="s">
        <v>192</v>
      </c>
      <c r="Q37" s="188" t="s">
        <v>188</v>
      </c>
      <c r="R37" s="188" t="s">
        <v>189</v>
      </c>
      <c r="S37" s="188" t="s">
        <v>190</v>
      </c>
      <c r="T37" s="188" t="s">
        <v>191</v>
      </c>
      <c r="U37" s="188" t="s">
        <v>192</v>
      </c>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row>
    <row r="38" spans="1:53" ht="15.75" customHeight="1" x14ac:dyDescent="0.35">
      <c r="A38" s="183"/>
      <c r="B38" s="256" t="s">
        <v>95</v>
      </c>
      <c r="C38" s="319"/>
      <c r="D38" s="311" t="s">
        <v>205</v>
      </c>
      <c r="E38" s="313" t="str">
        <f>IF(D16="Please select","Please select 'Functional Unit' above",D16)</f>
        <v>kWth</v>
      </c>
      <c r="F38" s="314"/>
      <c r="G38" s="191">
        <f>(10000)/0.82*(1-5%)/11*100/100.11</f>
        <v>1052.0578140099108</v>
      </c>
      <c r="H38" s="192">
        <f>6000/0.82*(1-5%)/11*100/100.11</f>
        <v>631.23468840594649</v>
      </c>
      <c r="I38" s="204">
        <f>14000/0.82*(1-5%)/11*100/100.11</f>
        <v>1472.8809396138752</v>
      </c>
      <c r="J38" s="192">
        <f>10000*(1-21%)/11*100/101.4</f>
        <v>708.26609288147733</v>
      </c>
      <c r="K38" s="112"/>
      <c r="L38" s="191">
        <f>G38*(1-20%)</f>
        <v>841.64625120792869</v>
      </c>
      <c r="M38" s="192">
        <f>H38*(1-20%)</f>
        <v>504.98775072475723</v>
      </c>
      <c r="N38" s="192">
        <f t="shared" ref="N38:O38" si="0">I38*(1-20%)</f>
        <v>1178.3047516911001</v>
      </c>
      <c r="O38" s="192">
        <f t="shared" si="0"/>
        <v>566.61287430518189</v>
      </c>
      <c r="P38" s="112"/>
      <c r="Q38" s="191">
        <f>G38*(1-30%)</f>
        <v>736.44046980693747</v>
      </c>
      <c r="R38" s="192">
        <f>H38*(1-30%)</f>
        <v>441.86428188416249</v>
      </c>
      <c r="S38" s="192">
        <f t="shared" ref="S38:T38" si="1">I38*(1-30%)</f>
        <v>1031.0166577297125</v>
      </c>
      <c r="T38" s="192">
        <f t="shared" si="1"/>
        <v>495.78626501703411</v>
      </c>
      <c r="U38" s="112"/>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row>
    <row r="39" spans="1:53" x14ac:dyDescent="0.35">
      <c r="A39" s="183"/>
      <c r="B39" s="256"/>
      <c r="C39" s="319"/>
      <c r="D39" s="312"/>
      <c r="E39" s="315"/>
      <c r="F39" s="211"/>
      <c r="G39" s="114" t="s">
        <v>405</v>
      </c>
      <c r="H39" s="114" t="s">
        <v>405</v>
      </c>
      <c r="I39" s="114" t="s">
        <v>405</v>
      </c>
      <c r="J39" s="113" t="s">
        <v>414</v>
      </c>
      <c r="K39" s="113" t="s">
        <v>193</v>
      </c>
      <c r="L39" s="113" t="s">
        <v>415</v>
      </c>
      <c r="M39" s="113" t="s">
        <v>415</v>
      </c>
      <c r="N39" s="113" t="s">
        <v>415</v>
      </c>
      <c r="O39" s="113" t="s">
        <v>414</v>
      </c>
      <c r="P39" s="113" t="s">
        <v>193</v>
      </c>
      <c r="Q39" s="113" t="s">
        <v>416</v>
      </c>
      <c r="R39" s="113" t="s">
        <v>416</v>
      </c>
      <c r="S39" s="113" t="s">
        <v>416</v>
      </c>
      <c r="T39" s="113" t="s">
        <v>414</v>
      </c>
      <c r="U39" s="113" t="s">
        <v>193</v>
      </c>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row>
    <row r="40" spans="1:53" ht="15" customHeight="1" x14ac:dyDescent="0.35">
      <c r="A40" s="183"/>
      <c r="B40" s="256" t="s">
        <v>206</v>
      </c>
      <c r="C40" s="256"/>
      <c r="D40" s="311" t="s">
        <v>205</v>
      </c>
      <c r="E40" s="313" t="str">
        <f>IF(D16="Please select","Please select 'Functional Unit' above",D16)</f>
        <v>kWth</v>
      </c>
      <c r="F40" s="314"/>
      <c r="G40" s="103"/>
      <c r="H40" s="112"/>
      <c r="I40" s="112"/>
      <c r="J40" s="112"/>
      <c r="K40" s="192"/>
      <c r="L40" s="103"/>
      <c r="M40" s="112"/>
      <c r="N40" s="112"/>
      <c r="O40" s="112"/>
      <c r="P40" s="112"/>
      <c r="Q40" s="103"/>
      <c r="R40" s="112"/>
      <c r="S40" s="112"/>
      <c r="T40" s="112"/>
      <c r="U40" s="112"/>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row>
    <row r="41" spans="1:53" ht="15" customHeight="1" x14ac:dyDescent="0.35">
      <c r="A41" s="183"/>
      <c r="B41" s="256"/>
      <c r="C41" s="256"/>
      <c r="D41" s="312"/>
      <c r="E41" s="315"/>
      <c r="F41" s="211"/>
      <c r="G41" s="113" t="s">
        <v>193</v>
      </c>
      <c r="H41" s="113" t="s">
        <v>193</v>
      </c>
      <c r="I41" s="113" t="s">
        <v>193</v>
      </c>
      <c r="J41" s="113" t="s">
        <v>193</v>
      </c>
      <c r="K41" s="113" t="s">
        <v>193</v>
      </c>
      <c r="L41" s="113" t="s">
        <v>193</v>
      </c>
      <c r="M41" s="113" t="s">
        <v>193</v>
      </c>
      <c r="N41" s="113" t="s">
        <v>193</v>
      </c>
      <c r="O41" s="113" t="s">
        <v>193</v>
      </c>
      <c r="P41" s="113" t="s">
        <v>193</v>
      </c>
      <c r="Q41" s="113" t="s">
        <v>193</v>
      </c>
      <c r="R41" s="113" t="s">
        <v>193</v>
      </c>
      <c r="S41" s="113" t="s">
        <v>193</v>
      </c>
      <c r="T41" s="113" t="s">
        <v>193</v>
      </c>
      <c r="U41" s="113" t="s">
        <v>193</v>
      </c>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row>
    <row r="42" spans="1:53" ht="15.75" customHeight="1" x14ac:dyDescent="0.35">
      <c r="A42" s="183"/>
      <c r="B42" s="256" t="s">
        <v>207</v>
      </c>
      <c r="C42" s="256"/>
      <c r="D42" s="311" t="s">
        <v>205</v>
      </c>
      <c r="E42" s="313" t="str">
        <f>IF(D16="Please select","Please select 'Functional Unit' above",D16)</f>
        <v>kWth</v>
      </c>
      <c r="F42" s="314"/>
      <c r="G42" s="191">
        <f>200/0.82*(1-5%)/11*100/100.11</f>
        <v>21.041156280198209</v>
      </c>
      <c r="H42" s="192">
        <f>100/0.82*(1-5%)/11*100/100.11</f>
        <v>10.520578140099104</v>
      </c>
      <c r="I42" s="192">
        <f>1000/0.82*(1-5%)/11*100/100.11</f>
        <v>105.20578140099106</v>
      </c>
      <c r="J42" s="192">
        <f>G42/G38*J38</f>
        <v>14.165321857629541</v>
      </c>
      <c r="K42" s="112"/>
      <c r="L42" s="191">
        <f>G42/G38*L38</f>
        <v>16.83292502415857</v>
      </c>
      <c r="M42" s="192">
        <f t="shared" ref="M42" si="2">H42/H38*M38</f>
        <v>8.4164625120792831</v>
      </c>
      <c r="N42" s="192">
        <f>I42/I38*N38</f>
        <v>84.164625120792849</v>
      </c>
      <c r="O42" s="192">
        <f>L42/L38*O38</f>
        <v>11.332257486103636</v>
      </c>
      <c r="P42" s="112"/>
      <c r="Q42" s="191">
        <f>G42/G38*Q38</f>
        <v>14.728809396138745</v>
      </c>
      <c r="R42" s="192">
        <f t="shared" ref="R42:S42" si="3">H42/H38*R38</f>
        <v>7.3644046980693716</v>
      </c>
      <c r="S42" s="192">
        <f t="shared" si="3"/>
        <v>73.64404698069373</v>
      </c>
      <c r="T42" s="192">
        <f>Q42/Q38*T38</f>
        <v>9.9157253003406787</v>
      </c>
      <c r="U42" s="112"/>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row>
    <row r="43" spans="1:53" ht="15" customHeight="1" x14ac:dyDescent="0.35">
      <c r="A43" s="183"/>
      <c r="B43" s="256"/>
      <c r="C43" s="256"/>
      <c r="D43" s="312"/>
      <c r="E43" s="315"/>
      <c r="F43" s="211"/>
      <c r="G43" s="114" t="s">
        <v>405</v>
      </c>
      <c r="H43" s="114" t="s">
        <v>405</v>
      </c>
      <c r="I43" s="114" t="s">
        <v>405</v>
      </c>
      <c r="J43" s="113" t="s">
        <v>417</v>
      </c>
      <c r="K43" s="113" t="s">
        <v>193</v>
      </c>
      <c r="L43" s="113" t="s">
        <v>415</v>
      </c>
      <c r="M43" s="113" t="s">
        <v>415</v>
      </c>
      <c r="N43" s="113" t="s">
        <v>415</v>
      </c>
      <c r="O43" s="113" t="s">
        <v>417</v>
      </c>
      <c r="P43" s="113" t="s">
        <v>193</v>
      </c>
      <c r="Q43" s="113" t="s">
        <v>416</v>
      </c>
      <c r="R43" s="113" t="s">
        <v>416</v>
      </c>
      <c r="S43" s="113" t="s">
        <v>416</v>
      </c>
      <c r="T43" s="113" t="s">
        <v>417</v>
      </c>
      <c r="U43" s="113" t="s">
        <v>193</v>
      </c>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row>
    <row r="44" spans="1:53" ht="15.75" customHeight="1" x14ac:dyDescent="0.35">
      <c r="A44" s="183"/>
      <c r="B44" s="256" t="s">
        <v>208</v>
      </c>
      <c r="C44" s="256"/>
      <c r="D44" s="311" t="s">
        <v>205</v>
      </c>
      <c r="E44" s="313" t="s">
        <v>269</v>
      </c>
      <c r="F44" s="314"/>
      <c r="G44" s="103"/>
      <c r="H44" s="112"/>
      <c r="I44" s="112"/>
      <c r="J44" s="112"/>
      <c r="K44" s="192"/>
      <c r="L44" s="103"/>
      <c r="M44" s="112"/>
      <c r="N44" s="112"/>
      <c r="O44" s="112"/>
      <c r="P44" s="112"/>
      <c r="Q44" s="103"/>
      <c r="R44" s="112"/>
      <c r="S44" s="112"/>
      <c r="T44" s="112"/>
      <c r="U44" s="112"/>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row>
    <row r="45" spans="1:53" ht="15" customHeight="1" x14ac:dyDescent="0.35">
      <c r="A45" s="183"/>
      <c r="B45" s="256"/>
      <c r="C45" s="256"/>
      <c r="D45" s="312"/>
      <c r="E45" s="315"/>
      <c r="F45" s="211"/>
      <c r="G45" s="113" t="s">
        <v>193</v>
      </c>
      <c r="H45" s="113" t="s">
        <v>193</v>
      </c>
      <c r="I45" s="113" t="s">
        <v>193</v>
      </c>
      <c r="J45" s="113" t="s">
        <v>193</v>
      </c>
      <c r="K45" s="113" t="s">
        <v>193</v>
      </c>
      <c r="L45" s="113" t="s">
        <v>193</v>
      </c>
      <c r="M45" s="113" t="s">
        <v>193</v>
      </c>
      <c r="N45" s="113" t="s">
        <v>193</v>
      </c>
      <c r="O45" s="113" t="s">
        <v>193</v>
      </c>
      <c r="P45" s="113" t="s">
        <v>193</v>
      </c>
      <c r="Q45" s="113" t="s">
        <v>193</v>
      </c>
      <c r="R45" s="113" t="s">
        <v>193</v>
      </c>
      <c r="S45" s="113" t="s">
        <v>193</v>
      </c>
      <c r="T45" s="113" t="s">
        <v>193</v>
      </c>
      <c r="U45" s="113" t="s">
        <v>193</v>
      </c>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row>
    <row r="46" spans="1:53" ht="409.5" x14ac:dyDescent="0.35">
      <c r="A46" s="183"/>
      <c r="B46" s="252" t="s">
        <v>210</v>
      </c>
      <c r="C46" s="252"/>
      <c r="D46" s="325" t="s">
        <v>426</v>
      </c>
      <c r="E46" s="325"/>
      <c r="F46" s="325"/>
      <c r="G46" s="325"/>
      <c r="H46" s="325"/>
      <c r="I46" s="325"/>
      <c r="J46" s="325"/>
      <c r="K46" s="325"/>
      <c r="L46" s="325"/>
      <c r="M46" s="325"/>
      <c r="N46" s="325"/>
      <c r="O46" s="325"/>
      <c r="P46" s="325"/>
      <c r="Q46" s="325"/>
      <c r="R46" s="325"/>
      <c r="S46" s="325"/>
      <c r="T46" s="325"/>
      <c r="U46" s="325"/>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BA46" s="120" t="str">
        <f>D46</f>
        <v>Cost unit:  Euros2015/kWthermal
In case costs were not expressed per kWth in the source, the reported costs in the source were divided by the typical capacity of the heat pump (i.e. 11 kWth, which is an assumption, see 'Capacity'). The table above presents costs excluding VAT. In case VAT was included in the source, VAT in the associated country was subtracted.
Explanation per source:
A review study conducted by Carbon Trust found that product purchasing cost (CAPEX) of high temperature heat pumps are higher than standard heat pumps by 20-35% (Carbon Trust and Rawlings Support Services, 2016).The difference is to some extent related to the technology itself, and the temperatures reached. For cascade systems (which can achieve supply temperatures of up to 80°C), there is a premium related to the fact that they effectively comprise two heat pumps, including two compressors, additional heat exchangers etc. The increase in total heating system investment compared to low temperature heating systems is compensated to some extent by the reduced need for replacing heat emitters (radiators). The additional heating system investment costs based on fully  installed system costs is estimated at 10-20% (Carbon Trust and Rawlings Support Services, 2016). The fully installed costs for high temperature air source heat pumps identified in the review  ranges from £6,000 to £14,000 (Carbon Trust and Rawlings Support Services, 2016). Heat pumps that reach 80 °C or higher are more expensive (total investment &gt; 9,000 £) than the ones that reach 65°C or higher. According to Carbon Trust the installation costs amounts to £2,000 to £5,000 (Carbon Trust and Rawlings Support Services, 2016). Domestic hot water cylinder &amp; accessories cost amount to £0 to £2,000 (Carbon Trust and Rawlings Support Services, 2016). 
Note: In the UK (in 2016) there is a reduced VAT rate for electricity, natural gas and district heating (for dwellings), a number of energy-saving domestic installations and goods, LPG and heating oil (for domestic use only) and some renovation and repairs of private dwellings. Taking this reduced VAT into account, 5% of investment costs were subtracted (instead of the standard UK VAT rate of 20%). Costs were converted to euros using an average exchange rate (conversion factor) of 0,82 from Euro (EUR2015) to British pound sterling (GBP2015). 
Daikin Altherma HT is a cascading system that can reach temperatures of 80 °C and comes in three capacities: 11, 14 and 16 kWth (Daikin, 2017; Daikin, 2019). The fully installed system costs of these are (approximately) 10.000 euros including 21% VAT. 
Fixed operational costs:
Maintenance costs vary from £100 per year to £1,000 per year (typically £200 per year) (Carbon Trust and Rawlings Support Services, 2016).
Projections:
Based on costs reduction factors for heat pumps mentioned in a factsheet made by IEA (IEA ETSAP, 2013) the installed costs of heat pumps in 2030 are projected to be 20-30% lower (compared to 2013). For 2050, a cost decrease of 30-40% is projected (IEA ETSAP, 2013). Because the costs reduction projection is compared to 2013 we take the minimum cost reduction percentage mentioned in each case (so we assume a 20% reduction in 2030 and 30% reduction in 2050) and use these reductions on the 2030 and 2050 costs in table above. 
For comparison: EHPA (2019) reports that at current market growth levels the European heat pump sales will double every 8 – 10 years which should result in a cost reduction of approximately 22% by 2024 and approx. 39% by 2030, both compared to 2019 (EHPA, 2019). Combining both sources gives a cost reduction range of 20-40% by 2030.</v>
      </c>
    </row>
    <row r="47" spans="1:53" ht="21" customHeight="1" x14ac:dyDescent="0.35">
      <c r="A47" s="183"/>
      <c r="B47" s="316" t="s">
        <v>109</v>
      </c>
      <c r="C47" s="316"/>
      <c r="D47" s="316"/>
      <c r="E47" s="316"/>
      <c r="F47" s="316"/>
      <c r="G47" s="316"/>
      <c r="H47" s="316"/>
      <c r="I47" s="316"/>
      <c r="J47" s="316"/>
      <c r="K47" s="316"/>
      <c r="L47" s="316"/>
      <c r="M47" s="316"/>
      <c r="N47" s="316"/>
      <c r="O47" s="316"/>
      <c r="P47" s="316"/>
      <c r="Q47" s="316"/>
      <c r="R47" s="316"/>
      <c r="S47" s="316"/>
      <c r="T47" s="316"/>
      <c r="U47" s="316"/>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row>
    <row r="48" spans="1:53" ht="15.75" customHeight="1" x14ac:dyDescent="0.35">
      <c r="A48" s="183"/>
      <c r="B48" s="320" t="s">
        <v>211</v>
      </c>
      <c r="C48" s="321"/>
      <c r="D48" s="324" t="s">
        <v>212</v>
      </c>
      <c r="E48" s="324"/>
      <c r="F48" s="324" t="s">
        <v>195</v>
      </c>
      <c r="G48" s="273" t="s">
        <v>196</v>
      </c>
      <c r="H48" s="273"/>
      <c r="I48" s="273"/>
      <c r="J48" s="273"/>
      <c r="K48" s="273"/>
      <c r="L48" s="272">
        <v>2030</v>
      </c>
      <c r="M48" s="272"/>
      <c r="N48" s="272"/>
      <c r="O48" s="272"/>
      <c r="P48" s="272"/>
      <c r="Q48" s="273">
        <v>2050</v>
      </c>
      <c r="R48" s="273"/>
      <c r="S48" s="273"/>
      <c r="T48" s="273"/>
      <c r="U48" s="273"/>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row>
    <row r="49" spans="1:53" x14ac:dyDescent="0.35">
      <c r="A49" s="183"/>
      <c r="B49" s="322"/>
      <c r="C49" s="323"/>
      <c r="D49" s="324"/>
      <c r="E49" s="324"/>
      <c r="F49" s="324"/>
      <c r="G49" s="188" t="s">
        <v>188</v>
      </c>
      <c r="H49" s="188" t="s">
        <v>189</v>
      </c>
      <c r="I49" s="188" t="s">
        <v>190</v>
      </c>
      <c r="J49" s="188" t="s">
        <v>191</v>
      </c>
      <c r="K49" s="188" t="s">
        <v>192</v>
      </c>
      <c r="L49" s="187" t="s">
        <v>188</v>
      </c>
      <c r="M49" s="187" t="s">
        <v>189</v>
      </c>
      <c r="N49" s="187" t="s">
        <v>190</v>
      </c>
      <c r="O49" s="187" t="s">
        <v>191</v>
      </c>
      <c r="P49" s="187" t="s">
        <v>192</v>
      </c>
      <c r="Q49" s="188" t="s">
        <v>188</v>
      </c>
      <c r="R49" s="188" t="s">
        <v>189</v>
      </c>
      <c r="S49" s="188" t="s">
        <v>190</v>
      </c>
      <c r="T49" s="188" t="s">
        <v>191</v>
      </c>
      <c r="U49" s="188" t="s">
        <v>192</v>
      </c>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row>
    <row r="50" spans="1:53" ht="15.75" customHeight="1" x14ac:dyDescent="0.35">
      <c r="A50" s="183"/>
      <c r="B50" s="326" t="s">
        <v>213</v>
      </c>
      <c r="C50" s="327"/>
      <c r="D50" s="332" t="s">
        <v>338</v>
      </c>
      <c r="E50" s="332"/>
      <c r="F50" s="333" t="s">
        <v>413</v>
      </c>
      <c r="G50" s="103">
        <v>-1</v>
      </c>
      <c r="H50" s="112">
        <v>-1</v>
      </c>
      <c r="I50" s="112">
        <v>-1</v>
      </c>
      <c r="J50" s="112">
        <v>-1</v>
      </c>
      <c r="K50" s="112"/>
      <c r="L50" s="103">
        <v>-1</v>
      </c>
      <c r="M50" s="112">
        <v>-1</v>
      </c>
      <c r="N50" s="112">
        <v>-1</v>
      </c>
      <c r="O50" s="112">
        <v>-1</v>
      </c>
      <c r="P50" s="112"/>
      <c r="Q50" s="103">
        <v>-1</v>
      </c>
      <c r="R50" s="112">
        <v>-1</v>
      </c>
      <c r="S50" s="112">
        <v>-1</v>
      </c>
      <c r="T50" s="112">
        <v>-1</v>
      </c>
      <c r="U50" s="112"/>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row>
    <row r="51" spans="1:53" x14ac:dyDescent="0.35">
      <c r="A51" s="183"/>
      <c r="B51" s="328"/>
      <c r="C51" s="329"/>
      <c r="D51" s="332"/>
      <c r="E51" s="332"/>
      <c r="F51" s="333"/>
      <c r="G51" s="114" t="s">
        <v>411</v>
      </c>
      <c r="H51" s="114" t="s">
        <v>412</v>
      </c>
      <c r="I51" s="114" t="s">
        <v>405</v>
      </c>
      <c r="J51" s="114" t="s">
        <v>405</v>
      </c>
      <c r="K51" s="113" t="s">
        <v>193</v>
      </c>
      <c r="L51" s="114" t="s">
        <v>411</v>
      </c>
      <c r="M51" s="114" t="s">
        <v>412</v>
      </c>
      <c r="N51" s="114" t="s">
        <v>405</v>
      </c>
      <c r="O51" s="114" t="s">
        <v>405</v>
      </c>
      <c r="P51" s="113" t="s">
        <v>193</v>
      </c>
      <c r="Q51" s="114" t="s">
        <v>411</v>
      </c>
      <c r="R51" s="114" t="s">
        <v>412</v>
      </c>
      <c r="S51" s="114" t="s">
        <v>405</v>
      </c>
      <c r="T51" s="114" t="s">
        <v>405</v>
      </c>
      <c r="U51" s="113" t="s">
        <v>193</v>
      </c>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row>
    <row r="52" spans="1:53" ht="15" customHeight="1" x14ac:dyDescent="0.35">
      <c r="A52" s="183"/>
      <c r="B52" s="328"/>
      <c r="C52" s="329"/>
      <c r="D52" s="334" t="s">
        <v>256</v>
      </c>
      <c r="E52" s="335"/>
      <c r="F52" s="333" t="s">
        <v>413</v>
      </c>
      <c r="G52" s="103">
        <f t="shared" ref="G52:J52" si="4">1-G54</f>
        <v>0.51690821256038644</v>
      </c>
      <c r="H52" s="112">
        <f t="shared" si="4"/>
        <v>0.5145631067961165</v>
      </c>
      <c r="I52" s="112">
        <f t="shared" si="4"/>
        <v>1.9607843137254943E-2</v>
      </c>
      <c r="J52" s="112">
        <f t="shared" si="4"/>
        <v>0.2592592592592593</v>
      </c>
      <c r="K52" s="112"/>
      <c r="L52" s="103">
        <f>1-L54</f>
        <v>0.62839093273875879</v>
      </c>
      <c r="M52" s="112">
        <f t="shared" ref="M52:N52" si="5">1-M54</f>
        <v>0.62658700522778199</v>
      </c>
      <c r="N52" s="112">
        <f t="shared" si="5"/>
        <v>0.24585218702865763</v>
      </c>
      <c r="O52" s="112">
        <f>1-O54</f>
        <v>0.4301994301994303</v>
      </c>
      <c r="P52" s="112"/>
      <c r="Q52" s="103">
        <f>1-Q54</f>
        <v>0.65493443754313319</v>
      </c>
      <c r="R52" s="112">
        <f t="shared" ref="R52:T52" si="6">1-R54</f>
        <v>0.65325936199722601</v>
      </c>
      <c r="S52" s="112">
        <f t="shared" si="6"/>
        <v>0.29971988795518212</v>
      </c>
      <c r="T52" s="112">
        <f t="shared" si="6"/>
        <v>0.47089947089947093</v>
      </c>
      <c r="U52" s="112"/>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row>
    <row r="53" spans="1:53" x14ac:dyDescent="0.35">
      <c r="A53" s="183"/>
      <c r="B53" s="328"/>
      <c r="C53" s="329"/>
      <c r="D53" s="336"/>
      <c r="E53" s="337"/>
      <c r="F53" s="333"/>
      <c r="G53" s="114" t="s">
        <v>411</v>
      </c>
      <c r="H53" s="114" t="s">
        <v>412</v>
      </c>
      <c r="I53" s="114" t="s">
        <v>405</v>
      </c>
      <c r="J53" s="114" t="s">
        <v>405</v>
      </c>
      <c r="K53" s="113" t="s">
        <v>193</v>
      </c>
      <c r="L53" s="114" t="s">
        <v>411</v>
      </c>
      <c r="M53" s="114" t="s">
        <v>412</v>
      </c>
      <c r="N53" s="114" t="s">
        <v>405</v>
      </c>
      <c r="O53" s="114" t="s">
        <v>405</v>
      </c>
      <c r="P53" s="113" t="s">
        <v>193</v>
      </c>
      <c r="Q53" s="114" t="s">
        <v>411</v>
      </c>
      <c r="R53" s="114" t="s">
        <v>412</v>
      </c>
      <c r="S53" s="114" t="s">
        <v>405</v>
      </c>
      <c r="T53" s="114" t="s">
        <v>405</v>
      </c>
      <c r="U53" s="113" t="s">
        <v>193</v>
      </c>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row>
    <row r="54" spans="1:53" x14ac:dyDescent="0.35">
      <c r="A54" s="183"/>
      <c r="B54" s="328"/>
      <c r="C54" s="329"/>
      <c r="D54" s="332" t="s">
        <v>333</v>
      </c>
      <c r="E54" s="332"/>
      <c r="F54" s="333" t="s">
        <v>413</v>
      </c>
      <c r="G54" s="103">
        <f>1/2.07</f>
        <v>0.48309178743961356</v>
      </c>
      <c r="H54" s="112">
        <f>1/2.06</f>
        <v>0.4854368932038835</v>
      </c>
      <c r="I54" s="112">
        <f>1/1.02</f>
        <v>0.98039215686274506</v>
      </c>
      <c r="J54" s="112">
        <f>1/1.35</f>
        <v>0.7407407407407407</v>
      </c>
      <c r="K54" s="112"/>
      <c r="L54" s="103">
        <f>G54*1/1.3</f>
        <v>0.37160906726124121</v>
      </c>
      <c r="M54" s="112">
        <f>H54*1/1.3</f>
        <v>0.37341299477221807</v>
      </c>
      <c r="N54" s="112">
        <f t="shared" ref="N54:O54" si="7">I54*1/1.3</f>
        <v>0.75414781297134237</v>
      </c>
      <c r="O54" s="112">
        <f t="shared" si="7"/>
        <v>0.5698005698005697</v>
      </c>
      <c r="P54" s="112"/>
      <c r="Q54" s="103">
        <f>G54*(1/1.4)</f>
        <v>0.34506556245686681</v>
      </c>
      <c r="R54" s="112">
        <f>H54*(1/1.4)</f>
        <v>0.34674063800277394</v>
      </c>
      <c r="S54" s="112">
        <f t="shared" ref="S54:T54" si="8">I54*(1/1.4)</f>
        <v>0.70028011204481788</v>
      </c>
      <c r="T54" s="112">
        <f t="shared" si="8"/>
        <v>0.52910052910052907</v>
      </c>
      <c r="U54" s="112"/>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row>
    <row r="55" spans="1:53" x14ac:dyDescent="0.35">
      <c r="A55" s="183"/>
      <c r="B55" s="328"/>
      <c r="C55" s="329"/>
      <c r="D55" s="332"/>
      <c r="E55" s="332"/>
      <c r="F55" s="333"/>
      <c r="G55" s="114" t="s">
        <v>411</v>
      </c>
      <c r="H55" s="114" t="s">
        <v>412</v>
      </c>
      <c r="I55" s="114" t="s">
        <v>405</v>
      </c>
      <c r="J55" s="114" t="s">
        <v>405</v>
      </c>
      <c r="K55" s="113" t="s">
        <v>193</v>
      </c>
      <c r="L55" s="114" t="s">
        <v>411</v>
      </c>
      <c r="M55" s="114" t="s">
        <v>412</v>
      </c>
      <c r="N55" s="114" t="s">
        <v>405</v>
      </c>
      <c r="O55" s="114" t="s">
        <v>405</v>
      </c>
      <c r="P55" s="113" t="s">
        <v>193</v>
      </c>
      <c r="Q55" s="114" t="s">
        <v>411</v>
      </c>
      <c r="R55" s="114" t="s">
        <v>412</v>
      </c>
      <c r="S55" s="114" t="s">
        <v>405</v>
      </c>
      <c r="T55" s="114" t="s">
        <v>405</v>
      </c>
      <c r="U55" s="113" t="s">
        <v>193</v>
      </c>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row>
    <row r="56" spans="1:53" x14ac:dyDescent="0.35">
      <c r="A56" s="183"/>
      <c r="B56" s="328"/>
      <c r="C56" s="329"/>
      <c r="D56" s="332" t="s">
        <v>184</v>
      </c>
      <c r="E56" s="332"/>
      <c r="F56" s="333" t="s">
        <v>413</v>
      </c>
      <c r="G56" s="193"/>
      <c r="H56" s="112"/>
      <c r="I56" s="112"/>
      <c r="J56" s="112"/>
      <c r="K56" s="112"/>
      <c r="L56" s="193"/>
      <c r="M56" s="112"/>
      <c r="N56" s="112"/>
      <c r="O56" s="112"/>
      <c r="P56" s="112"/>
      <c r="Q56" s="193"/>
      <c r="R56" s="112"/>
      <c r="S56" s="112"/>
      <c r="T56" s="112"/>
      <c r="U56" s="112"/>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row>
    <row r="57" spans="1:53" x14ac:dyDescent="0.35">
      <c r="A57" s="183"/>
      <c r="B57" s="330"/>
      <c r="C57" s="331"/>
      <c r="D57" s="332"/>
      <c r="E57" s="332"/>
      <c r="F57" s="333"/>
      <c r="G57" s="113" t="s">
        <v>193</v>
      </c>
      <c r="H57" s="113" t="s">
        <v>193</v>
      </c>
      <c r="I57" s="113" t="s">
        <v>193</v>
      </c>
      <c r="J57" s="113" t="s">
        <v>193</v>
      </c>
      <c r="K57" s="113" t="s">
        <v>193</v>
      </c>
      <c r="L57" s="113" t="s">
        <v>193</v>
      </c>
      <c r="M57" s="113" t="s">
        <v>193</v>
      </c>
      <c r="N57" s="113" t="s">
        <v>193</v>
      </c>
      <c r="O57" s="113" t="s">
        <v>193</v>
      </c>
      <c r="P57" s="113" t="s">
        <v>193</v>
      </c>
      <c r="Q57" s="113" t="s">
        <v>193</v>
      </c>
      <c r="R57" s="113" t="s">
        <v>193</v>
      </c>
      <c r="S57" s="113" t="s">
        <v>193</v>
      </c>
      <c r="T57" s="113" t="s">
        <v>193</v>
      </c>
      <c r="U57" s="113" t="s">
        <v>193</v>
      </c>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row>
    <row r="58" spans="1:53" ht="409.5" x14ac:dyDescent="0.35">
      <c r="A58" s="183"/>
      <c r="B58" s="256" t="s">
        <v>215</v>
      </c>
      <c r="C58" s="256"/>
      <c r="D58" s="325" t="s">
        <v>429</v>
      </c>
      <c r="E58" s="325"/>
      <c r="F58" s="325"/>
      <c r="G58" s="325"/>
      <c r="H58" s="325"/>
      <c r="I58" s="325"/>
      <c r="J58" s="325"/>
      <c r="K58" s="325"/>
      <c r="L58" s="325"/>
      <c r="M58" s="325"/>
      <c r="N58" s="325"/>
      <c r="O58" s="325"/>
      <c r="P58" s="325"/>
      <c r="Q58" s="325"/>
      <c r="R58" s="325"/>
      <c r="S58" s="325"/>
      <c r="T58" s="325"/>
      <c r="U58" s="325"/>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BA58" s="120" t="str">
        <f>D58</f>
        <v xml:space="preserve">In the table energy in- and ouputs ranges related to the annual  (seasonal) average COP (SCOP) or SPF values (seasonal performance factor) are given. The efficiency of a heat pump is expressed as the coefficient of performance (COP), which is the ratio between heat output and electricity input, and it depends on the difference between heat supply temperature and source temperature, in other words the temperature lift. For example, a COP of 3 means that 1 unit of electricity is used in order to produce 3 units of heat and 2 units are ambient heat. The higher the temperature lift the lower the COP. For instance, in winter, the temperature lift is larger, resulting in a lower COP. High temperature heat pumps have lower COPs compared to low temperature heat pumps since the temperature life is higher.
Whilst 'standard' high temperature residential heat pumps have been specifically designed for high supply temperatures, the designs of regular low temperature residential heat pumps (supply T &lt;55 °C) are increasingly being improved to reach 60-65°C at a reasonable efficiency (Carbon Trust and Rawlings Support Services, 2016). The European Heat Pump Association (EHPA) writes that increasingly often heat pumps provide hot water at 65°C in an efficient manner (EHPA, 2019).
Based on the sources found the total SPF-range for high temperature air-water heat pumps (supply T above 65°C) between 1,02 and 2,07 was found. The total COP-range found is 2,2 to 4.
Explanation by source:
Khoa Xuan Le et al. (2019) studied the performance of an air-water high temperature heat pump with could deliver heat at 80  °C under 3 conditions: 1. direct mode, 2. storage mode and 3. combined mode. They found that direct mode (without storage in a tank) had the highest overall SPF. The values reported in their study come from field trails in Northern Ireland with an 11 kWth heat pump with nominal COP of 2,5. The SPF value reported for direct mode is 2,06. For mode 2 it is 1,49 overall and for mode 3 it is 1,83 overall (overall refers to a seasonal system performance factor in which storage loss is included).
A study by Watanabe et al. (2017) obtained experimental results, in which the heating COP reaches 4,0 when the hot water temperature is 80 °C and the source water temperature is 26 °C, and the heating COP reaches 4,0 when the hot water temperature is 65 °C and the source water temperature is 8 °C. (Watanabe et al., 2017). No SPF values reported by this source.
Daikin Altherma HT is a cascading system that can reach temperatures of  80 °C and comes in three capacities: 11, 14 and 16 kWth (Daikin, 2019). The manufacturer reports the SPF of the 11 kWth system for space heating at a delivery T of 55 °C (internal operating T of 25-80°C) is 2,65, that of the 14  kWth system is 2,66 and that of the 16 kWth system is 2,61 (Daikin, 2019). The COP of this heat pump can reach up to 3,08 (Daikin, 2019). Shah &amp; Hewitt (2015) found that during a five months operation testing of this heat exact pump that the 11 kWth Daikin heat pump had a SPF of 2,07 on average (Shah &amp; Hewitt, 2015). Performance testing occurred during winter period (from 26/11/2014 to 10/02/2015) which also included the coldest days of the year. During this period the COP (in direct mode meaning without tank storage) varied within the range 1.82 to 2.38 with an average of 2.07. 
According to a review study conducted by Carbon Trust (2016) there is a lack of in-use performance data, but there are lab test results available (Carbon Trust and Rawlings Support Services, 2016). Comparing standardized test results between low and high temperature heat pumps gives an idea of the differences in performance. The study indicates lab test COPs ranging from 2,2 to 3,1 for the air source heat pump studied at an outside air temperature of 7 °C and at a 65 °C delivery temperature. Too few results were obtained for the SCOP (in the study refered to as the "SSHEE") at 65°C to indicate a value, but results at 55°C (at an air temperature of 7 °C) indicate SCOP values from 1,02 to 1,35 for air source heat pumps. It can be expected that the SCOP at a delivery T of 65°C is even lower, but here we assume the same SCOP (between 1,02 and 1,35). This results seems somewhat on the low side, considering it is only slightly higher than electrical resistance heating (COP=1). We do take these results into account to estimate the SPF-range in the table above. 
Projections (targets):
Based on COP improvement percentages mentioned by IEA (IEA ETSAP, 2013) the COPs in 2030 are projected to be 30-50% higher compared to 2013. For 2050, an increase of 40 to 60% compared to 2013 is projected (IEA ETSAP, 2013). Because this is compared to 2013 we take the minimum percentage improvement in each case (so above we show 30% improvement in 2030 and 40% in 2050, both compared to 2020). </v>
      </c>
    </row>
    <row r="59" spans="1:53" ht="21" customHeight="1" x14ac:dyDescent="0.35">
      <c r="A59" s="183"/>
      <c r="B59" s="339" t="s">
        <v>216</v>
      </c>
      <c r="C59" s="340"/>
      <c r="D59" s="340"/>
      <c r="E59" s="340"/>
      <c r="F59" s="340"/>
      <c r="G59" s="340"/>
      <c r="H59" s="340"/>
      <c r="I59" s="340"/>
      <c r="J59" s="340"/>
      <c r="K59" s="340"/>
      <c r="L59" s="340"/>
      <c r="M59" s="340"/>
      <c r="N59" s="340"/>
      <c r="O59" s="340"/>
      <c r="P59" s="340"/>
      <c r="Q59" s="340"/>
      <c r="R59" s="340"/>
      <c r="S59" s="340"/>
      <c r="T59" s="340"/>
      <c r="U59" s="340"/>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row>
    <row r="60" spans="1:53" ht="16.5" customHeight="1" x14ac:dyDescent="0.35">
      <c r="A60" s="183"/>
      <c r="B60" s="326" t="s">
        <v>217</v>
      </c>
      <c r="C60" s="327"/>
      <c r="D60" s="341" t="s">
        <v>218</v>
      </c>
      <c r="E60" s="342"/>
      <c r="F60" s="345" t="s">
        <v>195</v>
      </c>
      <c r="G60" s="273" t="s">
        <v>196</v>
      </c>
      <c r="H60" s="273"/>
      <c r="I60" s="273"/>
      <c r="J60" s="273"/>
      <c r="K60" s="273"/>
      <c r="L60" s="272">
        <v>2030</v>
      </c>
      <c r="M60" s="272"/>
      <c r="N60" s="272"/>
      <c r="O60" s="272"/>
      <c r="P60" s="272"/>
      <c r="Q60" s="273">
        <v>2050</v>
      </c>
      <c r="R60" s="273"/>
      <c r="S60" s="273"/>
      <c r="T60" s="273"/>
      <c r="U60" s="273"/>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row>
    <row r="61" spans="1:53" x14ac:dyDescent="0.35">
      <c r="A61" s="183"/>
      <c r="B61" s="328"/>
      <c r="C61" s="329"/>
      <c r="D61" s="343"/>
      <c r="E61" s="344"/>
      <c r="F61" s="346"/>
      <c r="G61" s="188" t="s">
        <v>188</v>
      </c>
      <c r="H61" s="188" t="s">
        <v>189</v>
      </c>
      <c r="I61" s="188" t="s">
        <v>190</v>
      </c>
      <c r="J61" s="188" t="s">
        <v>191</v>
      </c>
      <c r="K61" s="188" t="s">
        <v>192</v>
      </c>
      <c r="L61" s="187" t="s">
        <v>188</v>
      </c>
      <c r="M61" s="187" t="s">
        <v>189</v>
      </c>
      <c r="N61" s="187" t="s">
        <v>190</v>
      </c>
      <c r="O61" s="187" t="s">
        <v>191</v>
      </c>
      <c r="P61" s="187" t="s">
        <v>192</v>
      </c>
      <c r="Q61" s="188" t="s">
        <v>188</v>
      </c>
      <c r="R61" s="188" t="s">
        <v>189</v>
      </c>
      <c r="S61" s="188" t="s">
        <v>190</v>
      </c>
      <c r="T61" s="188" t="s">
        <v>191</v>
      </c>
      <c r="U61" s="188" t="s">
        <v>192</v>
      </c>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row>
    <row r="62" spans="1:53" ht="15.75" customHeight="1" x14ac:dyDescent="0.35">
      <c r="A62" s="183"/>
      <c r="B62" s="328"/>
      <c r="C62" s="329"/>
      <c r="D62" s="332" t="s">
        <v>182</v>
      </c>
      <c r="E62" s="332"/>
      <c r="F62" s="338" t="s">
        <v>182</v>
      </c>
      <c r="G62" s="103"/>
      <c r="H62" s="112"/>
      <c r="I62" s="112"/>
      <c r="J62" s="112"/>
      <c r="K62" s="112"/>
      <c r="L62" s="103"/>
      <c r="M62" s="112"/>
      <c r="N62" s="112"/>
      <c r="O62" s="112"/>
      <c r="P62" s="112"/>
      <c r="Q62" s="103"/>
      <c r="R62" s="112"/>
      <c r="S62" s="112"/>
      <c r="T62" s="112"/>
      <c r="U62" s="112"/>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row>
    <row r="63" spans="1:53" x14ac:dyDescent="0.35">
      <c r="A63" s="183"/>
      <c r="B63" s="328"/>
      <c r="C63" s="329"/>
      <c r="D63" s="332"/>
      <c r="E63" s="332"/>
      <c r="F63" s="338"/>
      <c r="G63" s="114" t="s">
        <v>193</v>
      </c>
      <c r="H63" s="113" t="s">
        <v>193</v>
      </c>
      <c r="I63" s="113" t="s">
        <v>193</v>
      </c>
      <c r="J63" s="113" t="s">
        <v>193</v>
      </c>
      <c r="K63" s="113" t="s">
        <v>193</v>
      </c>
      <c r="L63" s="114" t="s">
        <v>193</v>
      </c>
      <c r="M63" s="113" t="s">
        <v>193</v>
      </c>
      <c r="N63" s="113" t="s">
        <v>193</v>
      </c>
      <c r="O63" s="113" t="s">
        <v>193</v>
      </c>
      <c r="P63" s="113" t="s">
        <v>193</v>
      </c>
      <c r="Q63" s="114" t="s">
        <v>193</v>
      </c>
      <c r="R63" s="113" t="s">
        <v>193</v>
      </c>
      <c r="S63" s="113" t="s">
        <v>193</v>
      </c>
      <c r="T63" s="113" t="s">
        <v>193</v>
      </c>
      <c r="U63" s="113" t="s">
        <v>193</v>
      </c>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row>
    <row r="64" spans="1:53" x14ac:dyDescent="0.35">
      <c r="A64" s="183"/>
      <c r="B64" s="328"/>
      <c r="C64" s="329"/>
      <c r="D64" s="332" t="s">
        <v>182</v>
      </c>
      <c r="E64" s="332"/>
      <c r="F64" s="338" t="s">
        <v>182</v>
      </c>
      <c r="G64" s="103"/>
      <c r="H64" s="112"/>
      <c r="I64" s="112"/>
      <c r="J64" s="112"/>
      <c r="K64" s="112"/>
      <c r="L64" s="103"/>
      <c r="M64" s="112"/>
      <c r="N64" s="112"/>
      <c r="O64" s="112"/>
      <c r="P64" s="112"/>
      <c r="Q64" s="103"/>
      <c r="R64" s="112"/>
      <c r="S64" s="112"/>
      <c r="T64" s="112"/>
      <c r="U64" s="112"/>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row>
    <row r="65" spans="1:53" x14ac:dyDescent="0.35">
      <c r="A65" s="183"/>
      <c r="B65" s="330"/>
      <c r="C65" s="331"/>
      <c r="D65" s="332"/>
      <c r="E65" s="332"/>
      <c r="F65" s="338"/>
      <c r="G65" s="113" t="s">
        <v>193</v>
      </c>
      <c r="H65" s="113" t="s">
        <v>193</v>
      </c>
      <c r="I65" s="113" t="s">
        <v>193</v>
      </c>
      <c r="J65" s="113" t="s">
        <v>193</v>
      </c>
      <c r="K65" s="113" t="s">
        <v>193</v>
      </c>
      <c r="L65" s="113" t="s">
        <v>193</v>
      </c>
      <c r="M65" s="113" t="s">
        <v>193</v>
      </c>
      <c r="N65" s="113" t="s">
        <v>193</v>
      </c>
      <c r="O65" s="113" t="s">
        <v>193</v>
      </c>
      <c r="P65" s="113" t="s">
        <v>193</v>
      </c>
      <c r="Q65" s="113" t="s">
        <v>193</v>
      </c>
      <c r="R65" s="113" t="s">
        <v>193</v>
      </c>
      <c r="S65" s="113" t="s">
        <v>193</v>
      </c>
      <c r="T65" s="113" t="s">
        <v>193</v>
      </c>
      <c r="U65" s="113" t="s">
        <v>193</v>
      </c>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row>
    <row r="66" spans="1:53" ht="40.5" customHeight="1" x14ac:dyDescent="0.35">
      <c r="A66" s="183"/>
      <c r="B66" s="256" t="s">
        <v>219</v>
      </c>
      <c r="C66" s="256"/>
      <c r="D66" s="325" t="s">
        <v>220</v>
      </c>
      <c r="E66" s="325"/>
      <c r="F66" s="325"/>
      <c r="G66" s="325"/>
      <c r="H66" s="325"/>
      <c r="I66" s="325"/>
      <c r="J66" s="325"/>
      <c r="K66" s="325"/>
      <c r="L66" s="325"/>
      <c r="M66" s="325"/>
      <c r="N66" s="325"/>
      <c r="O66" s="325"/>
      <c r="P66" s="325"/>
      <c r="Q66" s="325"/>
      <c r="R66" s="325"/>
      <c r="S66" s="325"/>
      <c r="T66" s="325"/>
      <c r="U66" s="325"/>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BA66" s="120" t="str">
        <f>D66</f>
        <v>Explain here</v>
      </c>
    </row>
    <row r="67" spans="1:53" ht="21" customHeight="1" x14ac:dyDescent="0.35">
      <c r="A67" s="183"/>
      <c r="B67" s="316" t="s">
        <v>221</v>
      </c>
      <c r="C67" s="316"/>
      <c r="D67" s="316"/>
      <c r="E67" s="316"/>
      <c r="F67" s="316"/>
      <c r="G67" s="316"/>
      <c r="H67" s="316"/>
      <c r="I67" s="316"/>
      <c r="J67" s="316"/>
      <c r="K67" s="316"/>
      <c r="L67" s="316"/>
      <c r="M67" s="316"/>
      <c r="N67" s="316"/>
      <c r="O67" s="316"/>
      <c r="P67" s="316"/>
      <c r="Q67" s="316"/>
      <c r="R67" s="316"/>
      <c r="S67" s="316"/>
      <c r="T67" s="316"/>
      <c r="U67" s="316"/>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row>
    <row r="68" spans="1:53" ht="16.5" customHeight="1" x14ac:dyDescent="0.35">
      <c r="A68" s="183"/>
      <c r="B68" s="356" t="s">
        <v>121</v>
      </c>
      <c r="C68" s="356"/>
      <c r="D68" s="324" t="s">
        <v>222</v>
      </c>
      <c r="E68" s="324"/>
      <c r="F68" s="324" t="s">
        <v>195</v>
      </c>
      <c r="G68" s="273" t="s">
        <v>196</v>
      </c>
      <c r="H68" s="273"/>
      <c r="I68" s="273"/>
      <c r="J68" s="273"/>
      <c r="K68" s="273"/>
      <c r="L68" s="272">
        <v>2030</v>
      </c>
      <c r="M68" s="272"/>
      <c r="N68" s="272"/>
      <c r="O68" s="272"/>
      <c r="P68" s="272"/>
      <c r="Q68" s="273">
        <v>2050</v>
      </c>
      <c r="R68" s="273"/>
      <c r="S68" s="273"/>
      <c r="T68" s="273"/>
      <c r="U68" s="273"/>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row>
    <row r="69" spans="1:53" ht="15.75" customHeight="1" x14ac:dyDescent="0.35">
      <c r="A69" s="183"/>
      <c r="B69" s="356"/>
      <c r="C69" s="356"/>
      <c r="D69" s="324"/>
      <c r="E69" s="324"/>
      <c r="F69" s="324"/>
      <c r="G69" s="188" t="s">
        <v>188</v>
      </c>
      <c r="H69" s="188" t="s">
        <v>189</v>
      </c>
      <c r="I69" s="188" t="s">
        <v>190</v>
      </c>
      <c r="J69" s="188" t="s">
        <v>191</v>
      </c>
      <c r="K69" s="188" t="s">
        <v>192</v>
      </c>
      <c r="L69" s="187" t="s">
        <v>188</v>
      </c>
      <c r="M69" s="187" t="s">
        <v>189</v>
      </c>
      <c r="N69" s="187" t="s">
        <v>190</v>
      </c>
      <c r="O69" s="187" t="s">
        <v>191</v>
      </c>
      <c r="P69" s="187" t="s">
        <v>192</v>
      </c>
      <c r="Q69" s="188" t="s">
        <v>188</v>
      </c>
      <c r="R69" s="188" t="s">
        <v>189</v>
      </c>
      <c r="S69" s="188" t="s">
        <v>190</v>
      </c>
      <c r="T69" s="188" t="s">
        <v>191</v>
      </c>
      <c r="U69" s="188" t="s">
        <v>192</v>
      </c>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row>
    <row r="70" spans="1:53" ht="15.75" customHeight="1" x14ac:dyDescent="0.35">
      <c r="A70" s="183"/>
      <c r="B70" s="356"/>
      <c r="C70" s="356"/>
      <c r="D70" s="332" t="s">
        <v>184</v>
      </c>
      <c r="E70" s="332"/>
      <c r="F70" s="338" t="s">
        <v>184</v>
      </c>
      <c r="G70" s="103"/>
      <c r="H70" s="112"/>
      <c r="I70" s="112"/>
      <c r="J70" s="112"/>
      <c r="K70" s="112"/>
      <c r="L70" s="103"/>
      <c r="M70" s="112"/>
      <c r="N70" s="112"/>
      <c r="O70" s="112"/>
      <c r="P70" s="112"/>
      <c r="Q70" s="103"/>
      <c r="R70" s="112"/>
      <c r="S70" s="112"/>
      <c r="T70" s="112"/>
      <c r="U70" s="112"/>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row>
    <row r="71" spans="1:53" ht="15.75" customHeight="1" x14ac:dyDescent="0.35">
      <c r="A71" s="183"/>
      <c r="B71" s="356"/>
      <c r="C71" s="356"/>
      <c r="D71" s="332"/>
      <c r="E71" s="332"/>
      <c r="F71" s="338"/>
      <c r="G71" s="114" t="s">
        <v>193</v>
      </c>
      <c r="H71" s="113" t="s">
        <v>193</v>
      </c>
      <c r="I71" s="113" t="s">
        <v>193</v>
      </c>
      <c r="J71" s="113" t="s">
        <v>193</v>
      </c>
      <c r="K71" s="113" t="s">
        <v>193</v>
      </c>
      <c r="L71" s="114" t="s">
        <v>193</v>
      </c>
      <c r="M71" s="113" t="s">
        <v>193</v>
      </c>
      <c r="N71" s="113" t="s">
        <v>193</v>
      </c>
      <c r="O71" s="113" t="s">
        <v>193</v>
      </c>
      <c r="P71" s="113" t="s">
        <v>193</v>
      </c>
      <c r="Q71" s="114" t="s">
        <v>193</v>
      </c>
      <c r="R71" s="113" t="s">
        <v>193</v>
      </c>
      <c r="S71" s="113" t="s">
        <v>193</v>
      </c>
      <c r="T71" s="113" t="s">
        <v>193</v>
      </c>
      <c r="U71" s="113" t="s">
        <v>193</v>
      </c>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row>
    <row r="72" spans="1:53" ht="15.75" customHeight="1" x14ac:dyDescent="0.35">
      <c r="A72" s="183"/>
      <c r="B72" s="356"/>
      <c r="C72" s="356"/>
      <c r="D72" s="332" t="s">
        <v>184</v>
      </c>
      <c r="E72" s="332"/>
      <c r="F72" s="338" t="s">
        <v>184</v>
      </c>
      <c r="G72" s="103"/>
      <c r="H72" s="112"/>
      <c r="I72" s="112"/>
      <c r="J72" s="112"/>
      <c r="K72" s="112"/>
      <c r="L72" s="103"/>
      <c r="M72" s="112"/>
      <c r="N72" s="112"/>
      <c r="O72" s="112"/>
      <c r="P72" s="112"/>
      <c r="Q72" s="103"/>
      <c r="R72" s="112"/>
      <c r="S72" s="112"/>
      <c r="T72" s="112"/>
      <c r="U72" s="112"/>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row>
    <row r="73" spans="1:53" ht="15.75" customHeight="1" x14ac:dyDescent="0.35">
      <c r="A73" s="183"/>
      <c r="B73" s="356"/>
      <c r="C73" s="356"/>
      <c r="D73" s="332"/>
      <c r="E73" s="332"/>
      <c r="F73" s="338"/>
      <c r="G73" s="113" t="s">
        <v>193</v>
      </c>
      <c r="H73" s="113" t="s">
        <v>193</v>
      </c>
      <c r="I73" s="113" t="s">
        <v>193</v>
      </c>
      <c r="J73" s="113" t="s">
        <v>193</v>
      </c>
      <c r="K73" s="113" t="s">
        <v>193</v>
      </c>
      <c r="L73" s="113" t="s">
        <v>193</v>
      </c>
      <c r="M73" s="113" t="s">
        <v>193</v>
      </c>
      <c r="N73" s="113" t="s">
        <v>193</v>
      </c>
      <c r="O73" s="113" t="s">
        <v>193</v>
      </c>
      <c r="P73" s="113" t="s">
        <v>193</v>
      </c>
      <c r="Q73" s="113" t="s">
        <v>193</v>
      </c>
      <c r="R73" s="113" t="s">
        <v>193</v>
      </c>
      <c r="S73" s="113" t="s">
        <v>193</v>
      </c>
      <c r="T73" s="113" t="s">
        <v>193</v>
      </c>
      <c r="U73" s="113" t="s">
        <v>193</v>
      </c>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row>
    <row r="74" spans="1:53" ht="15.75" customHeight="1" x14ac:dyDescent="0.35">
      <c r="A74" s="183"/>
      <c r="B74" s="356"/>
      <c r="C74" s="356"/>
      <c r="D74" s="332" t="s">
        <v>184</v>
      </c>
      <c r="E74" s="332"/>
      <c r="F74" s="338" t="s">
        <v>184</v>
      </c>
      <c r="G74" s="103"/>
      <c r="H74" s="112"/>
      <c r="I74" s="112"/>
      <c r="J74" s="112"/>
      <c r="K74" s="112"/>
      <c r="L74" s="103"/>
      <c r="M74" s="112"/>
      <c r="N74" s="112"/>
      <c r="O74" s="112"/>
      <c r="P74" s="112"/>
      <c r="Q74" s="103"/>
      <c r="R74" s="112"/>
      <c r="S74" s="112"/>
      <c r="T74" s="112"/>
      <c r="U74" s="112"/>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row>
    <row r="75" spans="1:53" ht="15.75" customHeight="1" x14ac:dyDescent="0.35">
      <c r="A75" s="183"/>
      <c r="B75" s="356"/>
      <c r="C75" s="356"/>
      <c r="D75" s="332"/>
      <c r="E75" s="332"/>
      <c r="F75" s="338"/>
      <c r="G75" s="113" t="s">
        <v>193</v>
      </c>
      <c r="H75" s="113" t="s">
        <v>193</v>
      </c>
      <c r="I75" s="113" t="s">
        <v>193</v>
      </c>
      <c r="J75" s="113" t="s">
        <v>193</v>
      </c>
      <c r="K75" s="113" t="s">
        <v>193</v>
      </c>
      <c r="L75" s="113" t="s">
        <v>193</v>
      </c>
      <c r="M75" s="113" t="s">
        <v>193</v>
      </c>
      <c r="N75" s="113" t="s">
        <v>193</v>
      </c>
      <c r="O75" s="113" t="s">
        <v>193</v>
      </c>
      <c r="P75" s="113" t="s">
        <v>193</v>
      </c>
      <c r="Q75" s="113" t="s">
        <v>193</v>
      </c>
      <c r="R75" s="113" t="s">
        <v>193</v>
      </c>
      <c r="S75" s="113" t="s">
        <v>193</v>
      </c>
      <c r="T75" s="113" t="s">
        <v>193</v>
      </c>
      <c r="U75" s="113" t="s">
        <v>193</v>
      </c>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row>
    <row r="76" spans="1:53" ht="15.75" customHeight="1" x14ac:dyDescent="0.35">
      <c r="A76" s="183"/>
      <c r="B76" s="356"/>
      <c r="C76" s="356"/>
      <c r="D76" s="332" t="s">
        <v>184</v>
      </c>
      <c r="E76" s="332"/>
      <c r="F76" s="338" t="s">
        <v>184</v>
      </c>
      <c r="G76" s="103"/>
      <c r="H76" s="112"/>
      <c r="I76" s="112"/>
      <c r="J76" s="112"/>
      <c r="K76" s="112"/>
      <c r="L76" s="103"/>
      <c r="M76" s="112"/>
      <c r="N76" s="112"/>
      <c r="O76" s="112"/>
      <c r="P76" s="112"/>
      <c r="Q76" s="103"/>
      <c r="R76" s="112"/>
      <c r="S76" s="112"/>
      <c r="T76" s="112"/>
      <c r="U76" s="112"/>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row>
    <row r="77" spans="1:53" ht="16.5" customHeight="1" x14ac:dyDescent="0.35">
      <c r="A77" s="183"/>
      <c r="B77" s="356"/>
      <c r="C77" s="356"/>
      <c r="D77" s="332"/>
      <c r="E77" s="332"/>
      <c r="F77" s="338"/>
      <c r="G77" s="113" t="s">
        <v>193</v>
      </c>
      <c r="H77" s="113" t="s">
        <v>193</v>
      </c>
      <c r="I77" s="113" t="s">
        <v>193</v>
      </c>
      <c r="J77" s="113" t="s">
        <v>193</v>
      </c>
      <c r="K77" s="113" t="s">
        <v>193</v>
      </c>
      <c r="L77" s="113" t="s">
        <v>193</v>
      </c>
      <c r="M77" s="113" t="s">
        <v>193</v>
      </c>
      <c r="N77" s="113" t="s">
        <v>193</v>
      </c>
      <c r="O77" s="113" t="s">
        <v>193</v>
      </c>
      <c r="P77" s="113" t="s">
        <v>193</v>
      </c>
      <c r="Q77" s="113" t="s">
        <v>193</v>
      </c>
      <c r="R77" s="113" t="s">
        <v>193</v>
      </c>
      <c r="S77" s="113" t="s">
        <v>193</v>
      </c>
      <c r="T77" s="113" t="s">
        <v>193</v>
      </c>
      <c r="U77" s="113" t="s">
        <v>193</v>
      </c>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row>
    <row r="78" spans="1:53" ht="40.5" customHeight="1" x14ac:dyDescent="0.35">
      <c r="A78" s="183"/>
      <c r="B78" s="256" t="s">
        <v>223</v>
      </c>
      <c r="C78" s="256"/>
      <c r="D78" s="253" t="s">
        <v>224</v>
      </c>
      <c r="E78" s="254"/>
      <c r="F78" s="254"/>
      <c r="G78" s="254"/>
      <c r="H78" s="254"/>
      <c r="I78" s="254"/>
      <c r="J78" s="254"/>
      <c r="K78" s="254"/>
      <c r="L78" s="254"/>
      <c r="M78" s="254"/>
      <c r="N78" s="254"/>
      <c r="O78" s="254"/>
      <c r="P78" s="254"/>
      <c r="Q78" s="254"/>
      <c r="R78" s="254"/>
      <c r="S78" s="254"/>
      <c r="T78" s="254"/>
      <c r="U78" s="255"/>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BA78" s="120" t="str">
        <f>D78</f>
        <v>Explain here (e.g. emission factors if calculated)</v>
      </c>
    </row>
    <row r="79" spans="1:53" ht="21" customHeight="1" x14ac:dyDescent="0.35">
      <c r="A79" s="183"/>
      <c r="B79" s="347" t="s">
        <v>225</v>
      </c>
      <c r="C79" s="348"/>
      <c r="D79" s="348"/>
      <c r="E79" s="348"/>
      <c r="F79" s="348"/>
      <c r="G79" s="348"/>
      <c r="H79" s="348"/>
      <c r="I79" s="348"/>
      <c r="J79" s="348"/>
      <c r="K79" s="348"/>
      <c r="L79" s="348"/>
      <c r="M79" s="348"/>
      <c r="N79" s="348"/>
      <c r="O79" s="348"/>
      <c r="P79" s="348"/>
      <c r="Q79" s="348"/>
      <c r="R79" s="348"/>
      <c r="S79" s="348"/>
      <c r="T79" s="348"/>
      <c r="U79" s="349"/>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row>
    <row r="80" spans="1:53" ht="15.75" customHeight="1" x14ac:dyDescent="0.35">
      <c r="A80" s="183"/>
      <c r="B80" s="320" t="s">
        <v>226</v>
      </c>
      <c r="C80" s="321"/>
      <c r="D80" s="350" t="s">
        <v>195</v>
      </c>
      <c r="E80" s="351"/>
      <c r="F80" s="352"/>
      <c r="G80" s="273" t="s">
        <v>196</v>
      </c>
      <c r="H80" s="273"/>
      <c r="I80" s="273"/>
      <c r="J80" s="273"/>
      <c r="K80" s="273"/>
      <c r="L80" s="272">
        <v>2030</v>
      </c>
      <c r="M80" s="272"/>
      <c r="N80" s="272"/>
      <c r="O80" s="272"/>
      <c r="P80" s="272"/>
      <c r="Q80" s="273">
        <v>2050</v>
      </c>
      <c r="R80" s="273"/>
      <c r="S80" s="273"/>
      <c r="T80" s="273"/>
      <c r="U80" s="273"/>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row>
    <row r="81" spans="1:53" x14ac:dyDescent="0.35">
      <c r="A81" s="183"/>
      <c r="B81" s="322"/>
      <c r="C81" s="323"/>
      <c r="D81" s="353"/>
      <c r="E81" s="354"/>
      <c r="F81" s="355"/>
      <c r="G81" s="188" t="s">
        <v>188</v>
      </c>
      <c r="H81" s="188" t="s">
        <v>189</v>
      </c>
      <c r="I81" s="188" t="s">
        <v>190</v>
      </c>
      <c r="J81" s="188" t="s">
        <v>191</v>
      </c>
      <c r="K81" s="188" t="s">
        <v>192</v>
      </c>
      <c r="L81" s="187" t="s">
        <v>188</v>
      </c>
      <c r="M81" s="187" t="s">
        <v>189</v>
      </c>
      <c r="N81" s="187" t="s">
        <v>190</v>
      </c>
      <c r="O81" s="187" t="s">
        <v>191</v>
      </c>
      <c r="P81" s="187" t="s">
        <v>192</v>
      </c>
      <c r="Q81" s="188" t="s">
        <v>188</v>
      </c>
      <c r="R81" s="188" t="s">
        <v>189</v>
      </c>
      <c r="S81" s="188" t="s">
        <v>190</v>
      </c>
      <c r="T81" s="188" t="s">
        <v>191</v>
      </c>
      <c r="U81" s="188" t="s">
        <v>192</v>
      </c>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row>
    <row r="82" spans="1:53" x14ac:dyDescent="0.35">
      <c r="A82" s="183"/>
      <c r="B82" s="357" t="s">
        <v>423</v>
      </c>
      <c r="C82" s="358"/>
      <c r="D82" s="296" t="s">
        <v>409</v>
      </c>
      <c r="E82" s="296"/>
      <c r="F82" s="296"/>
      <c r="G82" s="191">
        <f>900/0.82*(1-5%)*100/100.11</f>
        <v>1041.5372358698116</v>
      </c>
      <c r="H82" s="192">
        <f>300/0.82*(1-5%)*100/100.11</f>
        <v>347.17907862327053</v>
      </c>
      <c r="I82" s="192">
        <f>1500/0.82*(1-5%)*100/100.11</f>
        <v>1735.8953931163526</v>
      </c>
      <c r="J82" s="112"/>
      <c r="K82" s="112"/>
      <c r="L82" s="103"/>
      <c r="M82" s="112"/>
      <c r="N82" s="112"/>
      <c r="O82" s="112"/>
      <c r="P82" s="112"/>
      <c r="Q82" s="103"/>
      <c r="R82" s="112"/>
      <c r="S82" s="112"/>
      <c r="T82" s="112"/>
      <c r="U82" s="112"/>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row>
    <row r="83" spans="1:53" x14ac:dyDescent="0.35">
      <c r="A83" s="183"/>
      <c r="B83" s="359"/>
      <c r="C83" s="360"/>
      <c r="D83" s="296"/>
      <c r="E83" s="296"/>
      <c r="F83" s="296"/>
      <c r="G83" s="113" t="s">
        <v>410</v>
      </c>
      <c r="H83" s="113" t="s">
        <v>410</v>
      </c>
      <c r="I83" s="113" t="s">
        <v>410</v>
      </c>
      <c r="J83" s="113" t="s">
        <v>193</v>
      </c>
      <c r="K83" s="113" t="s">
        <v>193</v>
      </c>
      <c r="L83" s="114" t="s">
        <v>193</v>
      </c>
      <c r="M83" s="113" t="s">
        <v>193</v>
      </c>
      <c r="N83" s="113" t="s">
        <v>193</v>
      </c>
      <c r="O83" s="113" t="s">
        <v>193</v>
      </c>
      <c r="P83" s="113" t="s">
        <v>193</v>
      </c>
      <c r="Q83" s="114" t="s">
        <v>193</v>
      </c>
      <c r="R83" s="113" t="s">
        <v>193</v>
      </c>
      <c r="S83" s="113" t="s">
        <v>193</v>
      </c>
      <c r="T83" s="113" t="s">
        <v>193</v>
      </c>
      <c r="U83" s="113" t="s">
        <v>193</v>
      </c>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row>
    <row r="84" spans="1:53" x14ac:dyDescent="0.35">
      <c r="A84" s="183"/>
      <c r="B84" s="357" t="s">
        <v>227</v>
      </c>
      <c r="C84" s="358"/>
      <c r="D84" s="296" t="s">
        <v>182</v>
      </c>
      <c r="E84" s="296"/>
      <c r="F84" s="296"/>
      <c r="G84" s="191"/>
      <c r="H84" s="112"/>
      <c r="I84" s="112"/>
      <c r="J84" s="112"/>
      <c r="K84" s="112"/>
      <c r="L84" s="103"/>
      <c r="M84" s="112"/>
      <c r="N84" s="112"/>
      <c r="O84" s="112"/>
      <c r="P84" s="112"/>
      <c r="Q84" s="103"/>
      <c r="R84" s="112"/>
      <c r="S84" s="112"/>
      <c r="T84" s="112"/>
      <c r="U84" s="112"/>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row>
    <row r="85" spans="1:53" x14ac:dyDescent="0.35">
      <c r="A85" s="183"/>
      <c r="B85" s="359"/>
      <c r="C85" s="360"/>
      <c r="D85" s="296"/>
      <c r="E85" s="296"/>
      <c r="F85" s="296"/>
      <c r="G85" s="113" t="s">
        <v>193</v>
      </c>
      <c r="H85" s="113" t="s">
        <v>193</v>
      </c>
      <c r="I85" s="113" t="s">
        <v>193</v>
      </c>
      <c r="J85" s="113" t="s">
        <v>193</v>
      </c>
      <c r="K85" s="113" t="s">
        <v>193</v>
      </c>
      <c r="L85" s="113" t="s">
        <v>193</v>
      </c>
      <c r="M85" s="113" t="s">
        <v>193</v>
      </c>
      <c r="N85" s="113" t="s">
        <v>193</v>
      </c>
      <c r="O85" s="113" t="s">
        <v>193</v>
      </c>
      <c r="P85" s="113" t="s">
        <v>193</v>
      </c>
      <c r="Q85" s="113" t="s">
        <v>193</v>
      </c>
      <c r="R85" s="113" t="s">
        <v>193</v>
      </c>
      <c r="S85" s="113" t="s">
        <v>193</v>
      </c>
      <c r="T85" s="113" t="s">
        <v>193</v>
      </c>
      <c r="U85" s="113" t="s">
        <v>193</v>
      </c>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row>
    <row r="86" spans="1:53" x14ac:dyDescent="0.35">
      <c r="A86" s="183"/>
      <c r="B86" s="357" t="s">
        <v>227</v>
      </c>
      <c r="C86" s="358"/>
      <c r="D86" s="296" t="s">
        <v>182</v>
      </c>
      <c r="E86" s="296"/>
      <c r="F86" s="296"/>
      <c r="G86" s="191"/>
      <c r="H86" s="112"/>
      <c r="I86" s="112"/>
      <c r="J86" s="112"/>
      <c r="K86" s="112"/>
      <c r="L86" s="103"/>
      <c r="M86" s="112"/>
      <c r="N86" s="112"/>
      <c r="O86" s="112"/>
      <c r="P86" s="112"/>
      <c r="Q86" s="103"/>
      <c r="R86" s="112"/>
      <c r="S86" s="112"/>
      <c r="T86" s="112"/>
      <c r="U86" s="112"/>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row>
    <row r="87" spans="1:53" x14ac:dyDescent="0.35">
      <c r="A87" s="183"/>
      <c r="B87" s="359"/>
      <c r="C87" s="360"/>
      <c r="D87" s="296"/>
      <c r="E87" s="296"/>
      <c r="F87" s="296"/>
      <c r="G87" s="113" t="s">
        <v>193</v>
      </c>
      <c r="H87" s="113" t="s">
        <v>193</v>
      </c>
      <c r="I87" s="113" t="s">
        <v>193</v>
      </c>
      <c r="J87" s="113" t="s">
        <v>193</v>
      </c>
      <c r="K87" s="113" t="s">
        <v>193</v>
      </c>
      <c r="L87" s="113" t="s">
        <v>193</v>
      </c>
      <c r="M87" s="113" t="s">
        <v>193</v>
      </c>
      <c r="N87" s="113" t="s">
        <v>193</v>
      </c>
      <c r="O87" s="113" t="s">
        <v>193</v>
      </c>
      <c r="P87" s="113" t="s">
        <v>193</v>
      </c>
      <c r="Q87" s="113" t="s">
        <v>193</v>
      </c>
      <c r="R87" s="113" t="s">
        <v>193</v>
      </c>
      <c r="S87" s="113" t="s">
        <v>193</v>
      </c>
      <c r="T87" s="113" t="s">
        <v>193</v>
      </c>
      <c r="U87" s="113" t="s">
        <v>193</v>
      </c>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row>
    <row r="88" spans="1:53" x14ac:dyDescent="0.35">
      <c r="A88" s="183"/>
      <c r="B88" s="357" t="s">
        <v>227</v>
      </c>
      <c r="C88" s="358"/>
      <c r="D88" s="296" t="s">
        <v>182</v>
      </c>
      <c r="E88" s="296"/>
      <c r="F88" s="296"/>
      <c r="G88" s="103"/>
      <c r="H88" s="112"/>
      <c r="I88" s="112"/>
      <c r="J88" s="112"/>
      <c r="K88" s="112"/>
      <c r="L88" s="103"/>
      <c r="M88" s="112"/>
      <c r="N88" s="112"/>
      <c r="O88" s="112"/>
      <c r="P88" s="112"/>
      <c r="Q88" s="103"/>
      <c r="R88" s="112"/>
      <c r="S88" s="112"/>
      <c r="T88" s="112"/>
      <c r="U88" s="112"/>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row>
    <row r="89" spans="1:53" x14ac:dyDescent="0.35">
      <c r="A89" s="183"/>
      <c r="B89" s="359"/>
      <c r="C89" s="360"/>
      <c r="D89" s="296"/>
      <c r="E89" s="296"/>
      <c r="F89" s="296"/>
      <c r="G89" s="113" t="s">
        <v>193</v>
      </c>
      <c r="H89" s="113" t="s">
        <v>193</v>
      </c>
      <c r="I89" s="113" t="s">
        <v>193</v>
      </c>
      <c r="J89" s="113" t="s">
        <v>193</v>
      </c>
      <c r="K89" s="113" t="s">
        <v>193</v>
      </c>
      <c r="L89" s="113" t="s">
        <v>193</v>
      </c>
      <c r="M89" s="113" t="s">
        <v>193</v>
      </c>
      <c r="N89" s="113" t="s">
        <v>193</v>
      </c>
      <c r="O89" s="113" t="s">
        <v>193</v>
      </c>
      <c r="P89" s="113" t="s">
        <v>193</v>
      </c>
      <c r="Q89" s="113" t="s">
        <v>193</v>
      </c>
      <c r="R89" s="113" t="s">
        <v>193</v>
      </c>
      <c r="S89" s="113" t="s">
        <v>193</v>
      </c>
      <c r="T89" s="113" t="s">
        <v>193</v>
      </c>
      <c r="U89" s="113" t="s">
        <v>193</v>
      </c>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row>
    <row r="90" spans="1:53" ht="123" customHeight="1" x14ac:dyDescent="0.35">
      <c r="A90" s="183"/>
      <c r="B90" s="256" t="s">
        <v>202</v>
      </c>
      <c r="C90" s="256"/>
      <c r="D90" s="253" t="s">
        <v>425</v>
      </c>
      <c r="E90" s="254"/>
      <c r="F90" s="254"/>
      <c r="G90" s="254"/>
      <c r="H90" s="254"/>
      <c r="I90" s="254"/>
      <c r="J90" s="254"/>
      <c r="K90" s="254"/>
      <c r="L90" s="254"/>
      <c r="M90" s="254"/>
      <c r="N90" s="254"/>
      <c r="O90" s="254"/>
      <c r="P90" s="254"/>
      <c r="Q90" s="254"/>
      <c r="R90" s="254"/>
      <c r="S90" s="254"/>
      <c r="T90" s="254"/>
      <c r="U90" s="255"/>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row>
    <row r="91" spans="1:53" ht="21" customHeight="1" x14ac:dyDescent="0.35">
      <c r="A91" s="183"/>
      <c r="B91" s="347" t="s">
        <v>130</v>
      </c>
      <c r="C91" s="348"/>
      <c r="D91" s="348"/>
      <c r="E91" s="348"/>
      <c r="F91" s="348"/>
      <c r="G91" s="348"/>
      <c r="H91" s="348"/>
      <c r="I91" s="348"/>
      <c r="J91" s="348"/>
      <c r="K91" s="348"/>
      <c r="L91" s="348"/>
      <c r="M91" s="348"/>
      <c r="N91" s="348"/>
      <c r="O91" s="348"/>
      <c r="P91" s="348"/>
      <c r="Q91" s="348"/>
      <c r="R91" s="348"/>
      <c r="S91" s="348"/>
      <c r="T91" s="348"/>
      <c r="U91" s="349"/>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row>
    <row r="92" spans="1:53" ht="15" customHeight="1" x14ac:dyDescent="0.35">
      <c r="A92" s="183"/>
      <c r="B92" s="90">
        <v>1</v>
      </c>
      <c r="C92" s="361" t="s">
        <v>420</v>
      </c>
      <c r="D92" s="361"/>
      <c r="E92" s="361"/>
      <c r="F92" s="361"/>
      <c r="G92" s="361"/>
      <c r="H92" s="361"/>
      <c r="I92" s="361"/>
      <c r="J92" s="361"/>
      <c r="K92" s="361"/>
      <c r="L92" s="361"/>
      <c r="M92" s="361"/>
      <c r="N92" s="361"/>
      <c r="O92" s="361"/>
      <c r="P92" s="361"/>
      <c r="Q92" s="361"/>
      <c r="R92" s="361"/>
      <c r="S92" s="361"/>
      <c r="T92" s="361"/>
      <c r="U92" s="361"/>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BA92" s="120" t="str">
        <f>C92</f>
        <v xml:space="preserve">Carbon Trust and Rawlings Support Services (2016). Evidence gathering Low Carbon Heating Technologies - Domestic High Temperature Heat Pumps </v>
      </c>
    </row>
    <row r="93" spans="1:53" ht="15" customHeight="1" x14ac:dyDescent="0.35">
      <c r="A93" s="183"/>
      <c r="B93" s="90">
        <v>2</v>
      </c>
      <c r="C93" s="361" t="s">
        <v>399</v>
      </c>
      <c r="D93" s="361"/>
      <c r="E93" s="361"/>
      <c r="F93" s="361"/>
      <c r="G93" s="361"/>
      <c r="H93" s="361"/>
      <c r="I93" s="361"/>
      <c r="J93" s="361"/>
      <c r="K93" s="361"/>
      <c r="L93" s="361"/>
      <c r="M93" s="361"/>
      <c r="N93" s="361"/>
      <c r="O93" s="361"/>
      <c r="P93" s="361"/>
      <c r="Q93" s="361"/>
      <c r="R93" s="361"/>
      <c r="S93" s="361"/>
      <c r="T93" s="361"/>
      <c r="U93" s="361"/>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BA93" s="120" t="str">
        <f t="shared" ref="BA93:BA102" si="9">C93</f>
        <v>Khoa Xuan Le et al. (2019). High Temperature Air Source Heat Pump Coupled with Thermal Energy Storage: Comparative Performances and Retrofit Analysis, Energy Procedia, Volume 158, 2019, Pages 3878-3885, ISSN 1876-6102, https://doi.org/10.1016/j.egypro.2019.01.857. (http://www.sciencedirect.com/science/article/pii/S1876610219308987)</v>
      </c>
    </row>
    <row r="94" spans="1:53" ht="15" customHeight="1" x14ac:dyDescent="0.35">
      <c r="A94" s="183"/>
      <c r="B94" s="90">
        <v>3</v>
      </c>
      <c r="C94" s="361" t="s">
        <v>419</v>
      </c>
      <c r="D94" s="361"/>
      <c r="E94" s="361"/>
      <c r="F94" s="361"/>
      <c r="G94" s="361"/>
      <c r="H94" s="361"/>
      <c r="I94" s="361"/>
      <c r="J94" s="361"/>
      <c r="K94" s="361"/>
      <c r="L94" s="361"/>
      <c r="M94" s="361"/>
      <c r="N94" s="361"/>
      <c r="O94" s="361"/>
      <c r="P94" s="361"/>
      <c r="Q94" s="361"/>
      <c r="R94" s="361"/>
      <c r="S94" s="361"/>
      <c r="T94" s="361"/>
      <c r="U94" s="361"/>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BA94" s="120" t="str">
        <f t="shared" si="9"/>
        <v>IEA ETSAP (2013). Heat Pumps. IEA-ETSAP and IRENA - Technology Policy Brief E19 – January 2013: https://iea-etsap.org/E-TechDS/PDF/E19IR_Heat%20Pumps_HN_Jan2013_GSOK.pdf</v>
      </c>
    </row>
    <row r="95" spans="1:53" ht="15" customHeight="1" x14ac:dyDescent="0.35">
      <c r="A95" s="183"/>
      <c r="B95" s="90">
        <v>4</v>
      </c>
      <c r="C95" s="361" t="s">
        <v>408</v>
      </c>
      <c r="D95" s="361"/>
      <c r="E95" s="361"/>
      <c r="F95" s="361"/>
      <c r="G95" s="361"/>
      <c r="H95" s="361"/>
      <c r="I95" s="361"/>
      <c r="J95" s="361"/>
      <c r="K95" s="361"/>
      <c r="L95" s="361"/>
      <c r="M95" s="361"/>
      <c r="N95" s="361"/>
      <c r="O95" s="361"/>
      <c r="P95" s="361"/>
      <c r="Q95" s="361"/>
      <c r="R95" s="361"/>
      <c r="S95" s="361"/>
      <c r="T95" s="361"/>
      <c r="U95" s="361"/>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BA95" s="120" t="str">
        <f t="shared" si="9"/>
        <v>CBS statline (2020). Warmtepompen, aantal, vermogen, energieproductie</v>
      </c>
    </row>
    <row r="96" spans="1:53" ht="15" customHeight="1" x14ac:dyDescent="0.35">
      <c r="A96" s="183"/>
      <c r="B96" s="90">
        <v>5</v>
      </c>
      <c r="C96" s="361" t="s">
        <v>396</v>
      </c>
      <c r="D96" s="361"/>
      <c r="E96" s="361"/>
      <c r="F96" s="361"/>
      <c r="G96" s="361"/>
      <c r="H96" s="361"/>
      <c r="I96" s="361"/>
      <c r="J96" s="361"/>
      <c r="K96" s="361"/>
      <c r="L96" s="361"/>
      <c r="M96" s="361"/>
      <c r="N96" s="361"/>
      <c r="O96" s="361"/>
      <c r="P96" s="361"/>
      <c r="Q96" s="361"/>
      <c r="R96" s="361"/>
      <c r="S96" s="361"/>
      <c r="T96" s="361"/>
      <c r="U96" s="361"/>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BA96" s="120" t="str">
        <f t="shared" si="9"/>
        <v>EHPA (2018). Heat Pumps Integrating technologies to decarbonise heating and cooling (White paper)</v>
      </c>
    </row>
    <row r="97" spans="1:53" ht="15" customHeight="1" x14ac:dyDescent="0.35">
      <c r="A97" s="183"/>
      <c r="B97" s="90">
        <v>6</v>
      </c>
      <c r="C97" s="361" t="s">
        <v>406</v>
      </c>
      <c r="D97" s="361"/>
      <c r="E97" s="361"/>
      <c r="F97" s="361"/>
      <c r="G97" s="361"/>
      <c r="H97" s="361"/>
      <c r="I97" s="361"/>
      <c r="J97" s="361"/>
      <c r="K97" s="361"/>
      <c r="L97" s="361"/>
      <c r="M97" s="361"/>
      <c r="N97" s="361"/>
      <c r="O97" s="361"/>
      <c r="P97" s="361"/>
      <c r="Q97" s="361"/>
      <c r="R97" s="361"/>
      <c r="S97" s="361"/>
      <c r="T97" s="361"/>
      <c r="U97" s="361"/>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BA97" s="120" t="str">
        <f t="shared" si="9"/>
        <v>Shah &amp; Hewitt (2015). High temperature heat pump operational experience as a retrofit technology in domestic sector. Centre for Sustainable Technologies, Ulster University, Jordanstown (U.K.)</v>
      </c>
    </row>
    <row r="98" spans="1:53" x14ac:dyDescent="0.35">
      <c r="A98" s="183"/>
      <c r="B98" s="90">
        <v>7</v>
      </c>
      <c r="C98" s="361" t="s">
        <v>404</v>
      </c>
      <c r="D98" s="361"/>
      <c r="E98" s="361"/>
      <c r="F98" s="361"/>
      <c r="G98" s="361"/>
      <c r="H98" s="361"/>
      <c r="I98" s="361"/>
      <c r="J98" s="361"/>
      <c r="K98" s="361"/>
      <c r="L98" s="361"/>
      <c r="M98" s="361"/>
      <c r="N98" s="361"/>
      <c r="O98" s="361"/>
      <c r="P98" s="361"/>
      <c r="Q98" s="361"/>
      <c r="R98" s="361"/>
      <c r="S98" s="361"/>
      <c r="T98" s="361"/>
      <c r="U98" s="361"/>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BA98" s="120" t="str">
        <f t="shared" si="9"/>
        <v xml:space="preserve">Staffell, Iain &amp; Brett, D.J.L. &amp; Brandon, Nigel &amp; Hawkes, Adam. (2012). A review of domestic heat pumps. Energy Environ. Sci.. 5. 9291-9306. 10.1039/C2EE22653G. </v>
      </c>
    </row>
    <row r="99" spans="1:53" x14ac:dyDescent="0.35">
      <c r="A99" s="183"/>
      <c r="B99" s="90">
        <v>8</v>
      </c>
      <c r="C99" s="361" t="s">
        <v>418</v>
      </c>
      <c r="D99" s="361"/>
      <c r="E99" s="361"/>
      <c r="F99" s="361"/>
      <c r="G99" s="361"/>
      <c r="H99" s="361"/>
      <c r="I99" s="361"/>
      <c r="J99" s="361"/>
      <c r="K99" s="361"/>
      <c r="L99" s="361"/>
      <c r="M99" s="361"/>
      <c r="N99" s="361"/>
      <c r="O99" s="361"/>
      <c r="P99" s="361"/>
      <c r="Q99" s="361"/>
      <c r="R99" s="361"/>
      <c r="S99" s="361"/>
      <c r="T99" s="361"/>
      <c r="U99" s="361"/>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BA99" s="120" t="str">
        <f t="shared" si="9"/>
        <v>CE (2018). Factsheets individuele warmtetechnieken. Factsheet Luchtwarmtepomp</v>
      </c>
    </row>
    <row r="100" spans="1:53" ht="29" x14ac:dyDescent="0.35">
      <c r="A100" s="183"/>
      <c r="B100" s="90">
        <v>9</v>
      </c>
      <c r="C100" s="361" t="s">
        <v>422</v>
      </c>
      <c r="D100" s="361"/>
      <c r="E100" s="361"/>
      <c r="F100" s="361"/>
      <c r="G100" s="361"/>
      <c r="H100" s="361"/>
      <c r="I100" s="361"/>
      <c r="J100" s="361"/>
      <c r="K100" s="361"/>
      <c r="L100" s="361"/>
      <c r="M100" s="361"/>
      <c r="N100" s="361"/>
      <c r="O100" s="361"/>
      <c r="P100" s="361"/>
      <c r="Q100" s="361"/>
      <c r="R100" s="361"/>
      <c r="S100" s="361"/>
      <c r="T100" s="361"/>
      <c r="U100" s="361"/>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BA100" s="120" t="str">
        <f t="shared" si="9"/>
        <v xml:space="preserve">Watanabe, C., Ikegame, T., Imagawa, T., Nakashima, Y.,  Hayashi Y. and Yamamoto T. (2017). Theoretical and Experimental Study on High-Temperature Heat Pumps Using a Low GWP Refrigerant. 12th IEA Heat Pump Conference (2017) O.3.3.2 </v>
      </c>
    </row>
    <row r="101" spans="1:53" x14ac:dyDescent="0.35">
      <c r="A101" s="183"/>
      <c r="B101" s="90">
        <v>10</v>
      </c>
      <c r="C101" s="362" t="s">
        <v>421</v>
      </c>
      <c r="D101" s="362"/>
      <c r="E101" s="362"/>
      <c r="F101" s="362"/>
      <c r="G101" s="362"/>
      <c r="H101" s="362"/>
      <c r="I101" s="362"/>
      <c r="J101" s="362"/>
      <c r="K101" s="362"/>
      <c r="L101" s="362"/>
      <c r="M101" s="362"/>
      <c r="N101" s="362"/>
      <c r="O101" s="362"/>
      <c r="P101" s="362"/>
      <c r="Q101" s="362"/>
      <c r="R101" s="362"/>
      <c r="S101" s="362"/>
      <c r="T101" s="362"/>
      <c r="U101" s="362"/>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BA101" s="120" t="str">
        <f t="shared" si="9"/>
        <v>EHPA (2019). European Heat Pump Market and Statistics Report 2019. https://www.ehpa.org/market-data/market-report/report-2019/</v>
      </c>
    </row>
    <row r="102" spans="1:53" ht="58" x14ac:dyDescent="0.35">
      <c r="A102" s="183"/>
      <c r="B102" s="363" t="s">
        <v>228</v>
      </c>
      <c r="C102" s="362" t="s">
        <v>424</v>
      </c>
      <c r="D102" s="362"/>
      <c r="E102" s="362"/>
      <c r="F102" s="362"/>
      <c r="G102" s="362"/>
      <c r="H102" s="362"/>
      <c r="I102" s="362"/>
      <c r="J102" s="362"/>
      <c r="K102" s="362"/>
      <c r="L102" s="362"/>
      <c r="M102" s="362"/>
      <c r="N102" s="362"/>
      <c r="O102" s="362"/>
      <c r="P102" s="362"/>
      <c r="Q102" s="362"/>
      <c r="R102" s="362"/>
      <c r="S102" s="362"/>
      <c r="T102" s="362"/>
      <c r="U102" s="362"/>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BA102" s="120" t="str">
        <f t="shared" si="9"/>
        <v xml:space="preserve">Forsén, M. (2005). Heat Pumps - Technology And Environmental Impact, Swedish Heat pump Association (SVEP) 
Daikin (2019). Daikin HT warmtepomp. Available at: https://storage.googleapis.com/nl-saman-pim-prod/public/warmtepomp/5d887d44e1edc702919856.pdf
Daikin (2017). Brochure Daikin Altherma HT (hoge temperatuur warmtepomp) 
</v>
      </c>
    </row>
    <row r="103" spans="1:53" x14ac:dyDescent="0.35">
      <c r="A103" s="183"/>
      <c r="B103" s="363"/>
      <c r="C103" s="362"/>
      <c r="D103" s="362"/>
      <c r="E103" s="362"/>
      <c r="F103" s="362"/>
      <c r="G103" s="362"/>
      <c r="H103" s="362"/>
      <c r="I103" s="362"/>
      <c r="J103" s="362"/>
      <c r="K103" s="362"/>
      <c r="L103" s="362"/>
      <c r="M103" s="362"/>
      <c r="N103" s="362"/>
      <c r="O103" s="362"/>
      <c r="P103" s="362"/>
      <c r="Q103" s="362"/>
      <c r="R103" s="362"/>
      <c r="S103" s="362"/>
      <c r="T103" s="362"/>
      <c r="U103" s="362"/>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row>
    <row r="104" spans="1:53" x14ac:dyDescent="0.35">
      <c r="A104" s="183"/>
      <c r="B104" s="363"/>
      <c r="C104" s="362"/>
      <c r="D104" s="362"/>
      <c r="E104" s="362"/>
      <c r="F104" s="362"/>
      <c r="G104" s="362"/>
      <c r="H104" s="362"/>
      <c r="I104" s="362"/>
      <c r="J104" s="362"/>
      <c r="K104" s="362"/>
      <c r="L104" s="362"/>
      <c r="M104" s="362"/>
      <c r="N104" s="362"/>
      <c r="O104" s="362"/>
      <c r="P104" s="362"/>
      <c r="Q104" s="362"/>
      <c r="R104" s="362"/>
      <c r="S104" s="362"/>
      <c r="T104" s="362"/>
      <c r="U104" s="362"/>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row>
  </sheetData>
  <mergeCells count="149">
    <mergeCell ref="C99:U99"/>
    <mergeCell ref="C100:U100"/>
    <mergeCell ref="C101:U101"/>
    <mergeCell ref="B102:B104"/>
    <mergeCell ref="C102:U104"/>
    <mergeCell ref="C93:U93"/>
    <mergeCell ref="C94:U94"/>
    <mergeCell ref="C95:U95"/>
    <mergeCell ref="C96:U96"/>
    <mergeCell ref="C97:U97"/>
    <mergeCell ref="C98:U98"/>
    <mergeCell ref="B88:C89"/>
    <mergeCell ref="D88:F89"/>
    <mergeCell ref="B90:C90"/>
    <mergeCell ref="D90:U90"/>
    <mergeCell ref="B91:U91"/>
    <mergeCell ref="C92:U92"/>
    <mergeCell ref="B82:C83"/>
    <mergeCell ref="D82:F83"/>
    <mergeCell ref="B84:C85"/>
    <mergeCell ref="D84:F85"/>
    <mergeCell ref="B86:C87"/>
    <mergeCell ref="D86:F87"/>
    <mergeCell ref="B79:U79"/>
    <mergeCell ref="B80:C81"/>
    <mergeCell ref="D80:F81"/>
    <mergeCell ref="G80:K80"/>
    <mergeCell ref="L80:P80"/>
    <mergeCell ref="Q80:U80"/>
    <mergeCell ref="D74:E75"/>
    <mergeCell ref="F74:F75"/>
    <mergeCell ref="D76:E77"/>
    <mergeCell ref="F76:F77"/>
    <mergeCell ref="B78:C78"/>
    <mergeCell ref="D78:U78"/>
    <mergeCell ref="B68:C77"/>
    <mergeCell ref="D68:E69"/>
    <mergeCell ref="F68:F69"/>
    <mergeCell ref="G68:K68"/>
    <mergeCell ref="L68:P68"/>
    <mergeCell ref="Q68:U68"/>
    <mergeCell ref="D70:E71"/>
    <mergeCell ref="F70:F71"/>
    <mergeCell ref="D72:E73"/>
    <mergeCell ref="F72:F73"/>
    <mergeCell ref="F62:F63"/>
    <mergeCell ref="D64:E65"/>
    <mergeCell ref="F64:F65"/>
    <mergeCell ref="B66:C66"/>
    <mergeCell ref="D66:U66"/>
    <mergeCell ref="B67:U67"/>
    <mergeCell ref="B58:C58"/>
    <mergeCell ref="D58:U58"/>
    <mergeCell ref="B59:U59"/>
    <mergeCell ref="B60:C65"/>
    <mergeCell ref="D60:E61"/>
    <mergeCell ref="F60:F61"/>
    <mergeCell ref="G60:K60"/>
    <mergeCell ref="L60:P60"/>
    <mergeCell ref="Q60:U60"/>
    <mergeCell ref="D62:E63"/>
    <mergeCell ref="B50:C57"/>
    <mergeCell ref="D50:E51"/>
    <mergeCell ref="F50:F51"/>
    <mergeCell ref="D52:E53"/>
    <mergeCell ref="F52:F53"/>
    <mergeCell ref="D54:E55"/>
    <mergeCell ref="F54:F55"/>
    <mergeCell ref="D56:E57"/>
    <mergeCell ref="F56:F57"/>
    <mergeCell ref="B48:C49"/>
    <mergeCell ref="D48:E49"/>
    <mergeCell ref="F48:F49"/>
    <mergeCell ref="G48:K48"/>
    <mergeCell ref="L48:P48"/>
    <mergeCell ref="Q48:U48"/>
    <mergeCell ref="B44:C45"/>
    <mergeCell ref="D44:D45"/>
    <mergeCell ref="E44:F45"/>
    <mergeCell ref="B46:C46"/>
    <mergeCell ref="D46:U46"/>
    <mergeCell ref="B47:U47"/>
    <mergeCell ref="B40:C41"/>
    <mergeCell ref="D40:D41"/>
    <mergeCell ref="E40:F41"/>
    <mergeCell ref="B42:C43"/>
    <mergeCell ref="D42:D43"/>
    <mergeCell ref="E42:F43"/>
    <mergeCell ref="B35:U35"/>
    <mergeCell ref="B36:F37"/>
    <mergeCell ref="G36:K36"/>
    <mergeCell ref="L36:P36"/>
    <mergeCell ref="Q36:U36"/>
    <mergeCell ref="B38:C39"/>
    <mergeCell ref="D38:D39"/>
    <mergeCell ref="E38:F39"/>
    <mergeCell ref="B32:C32"/>
    <mergeCell ref="D32:K32"/>
    <mergeCell ref="B33:C33"/>
    <mergeCell ref="D33:K33"/>
    <mergeCell ref="B34:C34"/>
    <mergeCell ref="D34:K34"/>
    <mergeCell ref="B29:C29"/>
    <mergeCell ref="D29:K29"/>
    <mergeCell ref="B30:C30"/>
    <mergeCell ref="D30:K30"/>
    <mergeCell ref="B31:C31"/>
    <mergeCell ref="D31:K31"/>
    <mergeCell ref="B25:C26"/>
    <mergeCell ref="D25:E26"/>
    <mergeCell ref="F25:F26"/>
    <mergeCell ref="B27:C27"/>
    <mergeCell ref="D27:K27"/>
    <mergeCell ref="B28:C28"/>
    <mergeCell ref="D28:K28"/>
    <mergeCell ref="B21:C21"/>
    <mergeCell ref="D21:E21"/>
    <mergeCell ref="G21:K21"/>
    <mergeCell ref="L21:P21"/>
    <mergeCell ref="Q21:U21"/>
    <mergeCell ref="B22:C24"/>
    <mergeCell ref="D22:E24"/>
    <mergeCell ref="F22:F24"/>
    <mergeCell ref="B16:C17"/>
    <mergeCell ref="D16:K17"/>
    <mergeCell ref="B18:C18"/>
    <mergeCell ref="D18:F18"/>
    <mergeCell ref="B19:C20"/>
    <mergeCell ref="D19:F20"/>
    <mergeCell ref="B13:C14"/>
    <mergeCell ref="D13:K13"/>
    <mergeCell ref="D14:K14"/>
    <mergeCell ref="B15:K15"/>
    <mergeCell ref="B8:C9"/>
    <mergeCell ref="D8:K8"/>
    <mergeCell ref="D9:K9"/>
    <mergeCell ref="B10:C10"/>
    <mergeCell ref="D10:K10"/>
    <mergeCell ref="B11:C11"/>
    <mergeCell ref="D11:K11"/>
    <mergeCell ref="B4:K4"/>
    <mergeCell ref="B5:C5"/>
    <mergeCell ref="D5:K5"/>
    <mergeCell ref="B6:C6"/>
    <mergeCell ref="D6:K6"/>
    <mergeCell ref="B7:C7"/>
    <mergeCell ref="D7:K7"/>
    <mergeCell ref="B12:C12"/>
    <mergeCell ref="D12:K12"/>
  </mergeCells>
  <conditionalFormatting sqref="D8">
    <cfRule type="containsText" dxfId="941" priority="272" operator="containsText" text="Please select">
      <formula>NOT(ISERROR(SEARCH("Please select",D8)))</formula>
    </cfRule>
  </conditionalFormatting>
  <conditionalFormatting sqref="D9 L9:O9">
    <cfRule type="containsText" dxfId="940" priority="271" operator="containsText" text="Other (specify here)">
      <formula>NOT(ISERROR(SEARCH("Other (specify here)",D9)))</formula>
    </cfRule>
  </conditionalFormatting>
  <conditionalFormatting sqref="D10">
    <cfRule type="containsText" dxfId="939" priority="270" operator="containsText" text="Please select">
      <formula>NOT(ISERROR(SEARCH("Please select",D10)))</formula>
    </cfRule>
  </conditionalFormatting>
  <conditionalFormatting sqref="L11:O11">
    <cfRule type="containsText" dxfId="938" priority="269" operator="containsText" text="Specify here">
      <formula>NOT(ISERROR(SEARCH("Specify here",L11)))</formula>
    </cfRule>
  </conditionalFormatting>
  <conditionalFormatting sqref="D12 L12:O12">
    <cfRule type="containsText" dxfId="937" priority="268" operator="containsText" text="Specify here">
      <formula>NOT(ISERROR(SEARCH("Specify here",D12)))</formula>
    </cfRule>
  </conditionalFormatting>
  <conditionalFormatting sqref="D6 L6:O7">
    <cfRule type="containsText" dxfId="936" priority="267" operator="containsText" text="DD-MM-YYYY">
      <formula>NOT(ISERROR(SEARCH("DD-MM-YYYY",D6)))</formula>
    </cfRule>
  </conditionalFormatting>
  <conditionalFormatting sqref="D13 L13:O13">
    <cfRule type="containsText" dxfId="935" priority="264" operator="containsText" text="Select the observed or expected TRL level in 2020">
      <formula>NOT(ISERROR(SEARCH("Select the observed or expected TRL level in 2020",D13)))</formula>
    </cfRule>
    <cfRule type="containsText" dxfId="934" priority="266" operator="containsText" text="Specify here the observed or expected TRL level in 2020">
      <formula>NOT(ISERROR(SEARCH("Specify here the observed or expected TRL level in 2020",D13)))</formula>
    </cfRule>
  </conditionalFormatting>
  <conditionalFormatting sqref="D14 L14:O14">
    <cfRule type="containsText" dxfId="933" priority="265" operator="containsText" text="Explain here">
      <formula>NOT(ISERROR(SEARCH("Explain here",D14)))</formula>
    </cfRule>
  </conditionalFormatting>
  <conditionalFormatting sqref="D33 D31">
    <cfRule type="containsText" dxfId="932" priority="263" operator="containsText" text="Please select">
      <formula>NOT(ISERROR(SEARCH("Please select",D31)))</formula>
    </cfRule>
  </conditionalFormatting>
  <conditionalFormatting sqref="D31 L31:O31">
    <cfRule type="containsText" dxfId="931" priority="262" operator="containsText" text="Specify here">
      <formula>NOT(ISERROR(SEARCH("Specify here",D31)))</formula>
    </cfRule>
  </conditionalFormatting>
  <conditionalFormatting sqref="L28:O29">
    <cfRule type="containsText" dxfId="930" priority="261" operator="containsText" text="Specify here">
      <formula>NOT(ISERROR(SEARCH("Specify here",L28)))</formula>
    </cfRule>
  </conditionalFormatting>
  <conditionalFormatting sqref="L27:O29">
    <cfRule type="containsText" dxfId="929" priority="260" operator="containsText" text="Specify here">
      <formula>NOT(ISERROR(SEARCH("Specify here",L27)))</formula>
    </cfRule>
  </conditionalFormatting>
  <conditionalFormatting sqref="L32:O32">
    <cfRule type="containsText" dxfId="928" priority="259" operator="containsText" text="Specify here">
      <formula>NOT(ISERROR(SEARCH("Specify here",L32)))</formula>
    </cfRule>
  </conditionalFormatting>
  <conditionalFormatting sqref="D34 L34:O34">
    <cfRule type="containsText" dxfId="927" priority="258"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926" priority="257" operator="containsText" text="Specify technology option name here">
      <formula>NOT(ISERROR(SEARCH("Specify technology option name here",L5)))</formula>
    </cfRule>
  </conditionalFormatting>
  <conditionalFormatting sqref="D19">
    <cfRule type="containsText" dxfId="925" priority="256" operator="containsText" text="Select Functional Unit above">
      <formula>NOT(ISERROR(SEARCH("Select Functional Unit above",D19)))</formula>
    </cfRule>
  </conditionalFormatting>
  <conditionalFormatting sqref="D50">
    <cfRule type="containsText" dxfId="924" priority="254" operator="containsText" text="Select">
      <formula>NOT(ISERROR(SEARCH("Select",D50)))</formula>
    </cfRule>
  </conditionalFormatting>
  <conditionalFormatting sqref="D46">
    <cfRule type="containsText" dxfId="923" priority="255" operator="containsText" text="Explain here (e.g. other costs)">
      <formula>NOT(ISERROR(SEARCH("Explain here (e.g. other costs)",D46)))</formula>
    </cfRule>
  </conditionalFormatting>
  <conditionalFormatting sqref="D72">
    <cfRule type="containsText" dxfId="922" priority="245" operator="containsText" text="Select">
      <formula>NOT(ISERROR(SEARCH("Select",D72)))</formula>
    </cfRule>
  </conditionalFormatting>
  <conditionalFormatting sqref="D74">
    <cfRule type="containsText" dxfId="921" priority="244" operator="containsText" text="Select">
      <formula>NOT(ISERROR(SEARCH("Select",D74)))</formula>
    </cfRule>
  </conditionalFormatting>
  <conditionalFormatting sqref="D52">
    <cfRule type="containsText" dxfId="920" priority="253" operator="containsText" text="Select">
      <formula>NOT(ISERROR(SEARCH("Select",D52)))</formula>
    </cfRule>
  </conditionalFormatting>
  <conditionalFormatting sqref="D76">
    <cfRule type="containsText" dxfId="919" priority="243" operator="containsText" text="Select">
      <formula>NOT(ISERROR(SEARCH("Select",D76)))</formula>
    </cfRule>
  </conditionalFormatting>
  <conditionalFormatting sqref="D54">
    <cfRule type="containsText" dxfId="918" priority="252" operator="containsText" text="Select">
      <formula>NOT(ISERROR(SEARCH("Select",D54)))</formula>
    </cfRule>
  </conditionalFormatting>
  <conditionalFormatting sqref="D56">
    <cfRule type="containsText" dxfId="917" priority="251" operator="containsText" text="Select">
      <formula>NOT(ISERROR(SEARCH("Select",D56)))</formula>
    </cfRule>
  </conditionalFormatting>
  <conditionalFormatting sqref="F50:F57">
    <cfRule type="containsText" dxfId="916" priority="250" operator="containsText" text="Please select">
      <formula>NOT(ISERROR(SEARCH("Please select",F50)))</formula>
    </cfRule>
  </conditionalFormatting>
  <conditionalFormatting sqref="D58">
    <cfRule type="containsText" dxfId="915" priority="249" operator="containsText" text="Explain here (e.g. flexible in and out)">
      <formula>NOT(ISERROR(SEARCH("Explain here (e.g. flexible in and out)",D58)))</formula>
    </cfRule>
  </conditionalFormatting>
  <conditionalFormatting sqref="D62">
    <cfRule type="containsText" dxfId="914" priority="248" operator="containsText" text="Select">
      <formula>NOT(ISERROR(SEARCH("Select",D62)))</formula>
    </cfRule>
  </conditionalFormatting>
  <conditionalFormatting sqref="D66">
    <cfRule type="containsText" dxfId="913" priority="247" operator="containsText" text="Explain here">
      <formula>NOT(ISERROR(SEARCH("Explain here",D66)))</formula>
    </cfRule>
  </conditionalFormatting>
  <conditionalFormatting sqref="D70">
    <cfRule type="containsText" dxfId="912" priority="246" operator="containsText" text="Select">
      <formula>NOT(ISERROR(SEARCH("Select",D70)))</formula>
    </cfRule>
  </conditionalFormatting>
  <conditionalFormatting sqref="F70:F77">
    <cfRule type="containsText" dxfId="911" priority="242" operator="containsText" text="Please select">
      <formula>NOT(ISERROR(SEARCH("Please select",F70)))</formula>
    </cfRule>
  </conditionalFormatting>
  <conditionalFormatting sqref="D78">
    <cfRule type="containsText" dxfId="910" priority="241" operator="containsText" text="Explain here">
      <formula>NOT(ISERROR(SEARCH("Explain here",D78)))</formula>
    </cfRule>
  </conditionalFormatting>
  <conditionalFormatting sqref="B92 B97 B94:B95 B99 B101">
    <cfRule type="containsText" dxfId="909" priority="240" operator="containsText" text="Specify data sources and references here">
      <formula>NOT(ISERROR(SEARCH("Specify data sources and references here",B92)))</formula>
    </cfRule>
  </conditionalFormatting>
  <conditionalFormatting sqref="D28">
    <cfRule type="containsText" dxfId="908" priority="239" operator="containsText" text="Please select">
      <formula>NOT(ISERROR(SEARCH("Please select",D28)))</formula>
    </cfRule>
  </conditionalFormatting>
  <conditionalFormatting sqref="D28">
    <cfRule type="containsText" dxfId="907" priority="238" operator="containsText" text="Specify here">
      <formula>NOT(ISERROR(SEARCH("Specify here",D28)))</formula>
    </cfRule>
  </conditionalFormatting>
  <conditionalFormatting sqref="D27:D28">
    <cfRule type="containsText" dxfId="906" priority="237" operator="containsText" text="Specify here (if not specified, value will be 1)">
      <formula>NOT(ISERROR(SEARCH("Specify here (if not specified, value will be 1)",D27)))</formula>
    </cfRule>
  </conditionalFormatting>
  <conditionalFormatting sqref="D32">
    <cfRule type="containsText" dxfId="905" priority="236" operator="containsText" text="Please select">
      <formula>NOT(ISERROR(SEARCH("Please select",D32)))</formula>
    </cfRule>
  </conditionalFormatting>
  <conditionalFormatting sqref="D32">
    <cfRule type="containsText" dxfId="904" priority="235" operator="containsText" text="Specify here">
      <formula>NOT(ISERROR(SEARCH("Specify here",D32)))</formula>
    </cfRule>
  </conditionalFormatting>
  <conditionalFormatting sqref="E38">
    <cfRule type="containsText" dxfId="903" priority="234" operator="containsText" text="Please select 'Functional Unit' above">
      <formula>NOT(ISERROR(SEARCH("Please select 'Functional Unit' above",E38)))</formula>
    </cfRule>
  </conditionalFormatting>
  <conditionalFormatting sqref="H73:K73 H75:K75 H77:K77 H71:K71">
    <cfRule type="containsText" dxfId="902" priority="233" operator="containsText" text="Reference">
      <formula>NOT(ISERROR(SEARCH("Reference",H71)))</formula>
    </cfRule>
  </conditionalFormatting>
  <conditionalFormatting sqref="M73:P73 M75:P75 M77:P77 M71:P71">
    <cfRule type="containsText" dxfId="901" priority="232" operator="containsText" text="Reference">
      <formula>NOT(ISERROR(SEARCH("Reference",M71)))</formula>
    </cfRule>
  </conditionalFormatting>
  <conditionalFormatting sqref="R73:U73 R75:U75 R77:U77 R71:U71">
    <cfRule type="containsText" dxfId="900" priority="231" operator="containsText" text="Reference">
      <formula>NOT(ISERROR(SEARCH("Reference",R71)))</formula>
    </cfRule>
  </conditionalFormatting>
  <conditionalFormatting sqref="G65:K65 H63:K63">
    <cfRule type="containsText" dxfId="899" priority="230" operator="containsText" text="Reference">
      <formula>NOT(ISERROR(SEARCH("Reference",G63)))</formula>
    </cfRule>
  </conditionalFormatting>
  <conditionalFormatting sqref="L65:P65 M63:P63">
    <cfRule type="containsText" dxfId="898" priority="229" operator="containsText" text="Reference">
      <formula>NOT(ISERROR(SEARCH("Reference",L63)))</formula>
    </cfRule>
  </conditionalFormatting>
  <conditionalFormatting sqref="Q65:U65 R63:U63">
    <cfRule type="containsText" dxfId="897" priority="228" operator="containsText" text="Reference">
      <formula>NOT(ISERROR(SEARCH("Reference",Q63)))</formula>
    </cfRule>
  </conditionalFormatting>
  <conditionalFormatting sqref="J83:K83">
    <cfRule type="containsText" dxfId="896" priority="227" operator="containsText" text="Reference">
      <formula>NOT(ISERROR(SEARCH("Reference",J83)))</formula>
    </cfRule>
  </conditionalFormatting>
  <conditionalFormatting sqref="M83:P83">
    <cfRule type="containsText" dxfId="895" priority="226" operator="containsText" text="Reference">
      <formula>NOT(ISERROR(SEARCH("Reference",M83)))</formula>
    </cfRule>
  </conditionalFormatting>
  <conditionalFormatting sqref="R83:U83">
    <cfRule type="containsText" dxfId="894" priority="225" operator="containsText" text="Reference">
      <formula>NOT(ISERROR(SEARCH("Reference",R83)))</formula>
    </cfRule>
  </conditionalFormatting>
  <conditionalFormatting sqref="D5">
    <cfRule type="containsText" dxfId="893" priority="224" operator="containsText" text="Please select">
      <formula>NOT(ISERROR(SEARCH("Please select",D5)))</formula>
    </cfRule>
  </conditionalFormatting>
  <conditionalFormatting sqref="D5">
    <cfRule type="containsText" dxfId="892" priority="223" operator="containsText" text="Specify here">
      <formula>NOT(ISERROR(SEARCH("Specify here",D5)))</formula>
    </cfRule>
  </conditionalFormatting>
  <conditionalFormatting sqref="D11">
    <cfRule type="containsText" dxfId="891" priority="222" operator="containsText" text="Please select">
      <formula>NOT(ISERROR(SEARCH("Please select",D11)))</formula>
    </cfRule>
  </conditionalFormatting>
  <conditionalFormatting sqref="D16">
    <cfRule type="containsText" dxfId="890" priority="220" operator="containsText" text="Please select">
      <formula>NOT(ISERROR(SEARCH("Please select",D16)))</formula>
    </cfRule>
    <cfRule type="containsText" dxfId="889" priority="221" operator="containsText" text="Please select 'Functional Unit' above">
      <formula>NOT(ISERROR(SEARCH("Please select 'Functional Unit' above",D16)))</formula>
    </cfRule>
  </conditionalFormatting>
  <conditionalFormatting sqref="D29">
    <cfRule type="containsText" dxfId="888" priority="219" operator="containsText" text="Please select">
      <formula>NOT(ISERROR(SEARCH("Please select",D29)))</formula>
    </cfRule>
  </conditionalFormatting>
  <conditionalFormatting sqref="E40 E42 E44">
    <cfRule type="containsText" dxfId="887" priority="218" operator="containsText" text="Please select 'Functional Unit' above">
      <formula>NOT(ISERROR(SEARCH("Please select 'Functional Unit' above",E40)))</formula>
    </cfRule>
  </conditionalFormatting>
  <conditionalFormatting sqref="D64">
    <cfRule type="containsText" dxfId="886" priority="217" operator="containsText" text="Select">
      <formula>NOT(ISERROR(SEARCH("Select",D64)))</formula>
    </cfRule>
  </conditionalFormatting>
  <conditionalFormatting sqref="D62:F65">
    <cfRule type="containsText" dxfId="885" priority="216" operator="containsText" text="Specify here">
      <formula>NOT(ISERROR(SEARCH("Specify here",D62)))</formula>
    </cfRule>
  </conditionalFormatting>
  <conditionalFormatting sqref="G63">
    <cfRule type="containsText" dxfId="884" priority="215" operator="containsText" text="Reference">
      <formula>NOT(ISERROR(SEARCH("Reference",G63)))</formula>
    </cfRule>
  </conditionalFormatting>
  <conditionalFormatting sqref="L63">
    <cfRule type="containsText" dxfId="883" priority="214" operator="containsText" text="Reference">
      <formula>NOT(ISERROR(SEARCH("Reference",L63)))</formula>
    </cfRule>
  </conditionalFormatting>
  <conditionalFormatting sqref="Q63">
    <cfRule type="containsText" dxfId="882" priority="213" operator="containsText" text="Reference">
      <formula>NOT(ISERROR(SEARCH("Reference",Q63)))</formula>
    </cfRule>
  </conditionalFormatting>
  <conditionalFormatting sqref="G73 G75 G77 G71">
    <cfRule type="containsText" dxfId="881" priority="212" operator="containsText" text="Reference">
      <formula>NOT(ISERROR(SEARCH("Reference",G71)))</formula>
    </cfRule>
  </conditionalFormatting>
  <conditionalFormatting sqref="L73 L75 L77 L71">
    <cfRule type="containsText" dxfId="880" priority="211" operator="containsText" text="Reference">
      <formula>NOT(ISERROR(SEARCH("Reference",L71)))</formula>
    </cfRule>
  </conditionalFormatting>
  <conditionalFormatting sqref="Q73 Q75 Q77 Q71">
    <cfRule type="containsText" dxfId="879" priority="210" operator="containsText" text="Reference">
      <formula>NOT(ISERROR(SEARCH("Reference",Q71)))</formula>
    </cfRule>
  </conditionalFormatting>
  <conditionalFormatting sqref="B93 B96 B98 B100">
    <cfRule type="containsText" dxfId="878" priority="209" operator="containsText" text="Specify data sources and references here">
      <formula>NOT(ISERROR(SEARCH("Specify data sources and references here",B93)))</formula>
    </cfRule>
  </conditionalFormatting>
  <conditionalFormatting sqref="C92:U92">
    <cfRule type="containsText" dxfId="877" priority="208" operator="containsText" text="Specify complete references and data sources used here">
      <formula>NOT(ISERROR(SEARCH("Specify complete references and data sources used here",C92)))</formula>
    </cfRule>
  </conditionalFormatting>
  <conditionalFormatting sqref="C102:U104">
    <cfRule type="containsText" dxfId="876" priority="207" operator="containsText" text="Add other sources here">
      <formula>NOT(ISERROR(SEARCH("Add other sources here",C102)))</formula>
    </cfRule>
  </conditionalFormatting>
  <conditionalFormatting sqref="D22">
    <cfRule type="containsText" dxfId="875" priority="206" operator="containsText" text="Please select the region">
      <formula>NOT(ISERROR(SEARCH("Please select the region",D22)))</formula>
    </cfRule>
  </conditionalFormatting>
  <conditionalFormatting sqref="D25">
    <cfRule type="containsText" dxfId="874" priority="205" operator="containsText" text="Specify here the market">
      <formula>NOT(ISERROR(SEARCH("Specify here the market",D25)))</formula>
    </cfRule>
  </conditionalFormatting>
  <conditionalFormatting sqref="J20:K20">
    <cfRule type="containsText" dxfId="873" priority="204" operator="containsText" text="Reference">
      <formula>NOT(ISERROR(SEARCH("Reference",J20)))</formula>
    </cfRule>
  </conditionalFormatting>
  <conditionalFormatting sqref="G24:K24">
    <cfRule type="containsText" dxfId="872" priority="203" operator="containsText" text="Reference">
      <formula>NOT(ISERROR(SEARCH("Reference",G24)))</formula>
    </cfRule>
  </conditionalFormatting>
  <conditionalFormatting sqref="G26:K26">
    <cfRule type="containsText" dxfId="871" priority="202" operator="containsText" text="Reference">
      <formula>NOT(ISERROR(SEARCH("Reference",G26)))</formula>
    </cfRule>
  </conditionalFormatting>
  <conditionalFormatting sqref="G63:U63 G65:U65 G71:U71 G73:U73 G75:U75 G77:U77 J83:K83 M83:P83 R83:U83">
    <cfRule type="containsText" dxfId="870" priority="201" operator="containsText" text="Reference">
      <formula>NOT(ISERROR(SEARCH("Reference",G63)))</formula>
    </cfRule>
  </conditionalFormatting>
  <conditionalFormatting sqref="L26:P26 L24:P24">
    <cfRule type="containsText" dxfId="869" priority="200" operator="containsText" text="Reference">
      <formula>NOT(ISERROR(SEARCH("Reference",L24)))</formula>
    </cfRule>
  </conditionalFormatting>
  <conditionalFormatting sqref="Q26:U26 Q24:U24">
    <cfRule type="containsText" dxfId="868" priority="199" operator="containsText" text="Reference">
      <formula>NOT(ISERROR(SEARCH("Reference",Q24)))</formula>
    </cfRule>
  </conditionalFormatting>
  <conditionalFormatting sqref="L24:U24 L26:U26">
    <cfRule type="containsText" dxfId="867" priority="198" operator="containsText" text="Reference">
      <formula>NOT(ISERROR(SEARCH("Reference",L24)))</formula>
    </cfRule>
  </conditionalFormatting>
  <conditionalFormatting sqref="D30">
    <cfRule type="containsText" dxfId="866" priority="197" operator="containsText" text="Please select">
      <formula>NOT(ISERROR(SEARCH("Please select",D30)))</formula>
    </cfRule>
  </conditionalFormatting>
  <conditionalFormatting sqref="D30">
    <cfRule type="containsText" dxfId="865" priority="196" operator="containsText" text="Specify here">
      <formula>NOT(ISERROR(SEARCH("Specify here",D30)))</formula>
    </cfRule>
  </conditionalFormatting>
  <conditionalFormatting sqref="J85:K85 M85:P85 R85:U85">
    <cfRule type="containsText" dxfId="864" priority="192" operator="containsText" text="Reference">
      <formula>NOT(ISERROR(SEARCH("Reference",J85)))</formula>
    </cfRule>
  </conditionalFormatting>
  <conditionalFormatting sqref="J87:K87 M87:P87 R87:U87">
    <cfRule type="containsText" dxfId="863" priority="188" operator="containsText" text="Reference">
      <formula>NOT(ISERROR(SEARCH("Reference",J87)))</formula>
    </cfRule>
  </conditionalFormatting>
  <conditionalFormatting sqref="H89:K89 M89:P89 R89:U89">
    <cfRule type="containsText" dxfId="862" priority="184" operator="containsText" text="Reference">
      <formula>NOT(ISERROR(SEARCH("Reference",H89)))</formula>
    </cfRule>
  </conditionalFormatting>
  <conditionalFormatting sqref="J85:K85">
    <cfRule type="containsText" dxfId="861" priority="195" operator="containsText" text="Reference">
      <formula>NOT(ISERROR(SEARCH("Reference",J85)))</formula>
    </cfRule>
  </conditionalFormatting>
  <conditionalFormatting sqref="M85:P85">
    <cfRule type="containsText" dxfId="860" priority="194" operator="containsText" text="Reference">
      <formula>NOT(ISERROR(SEARCH("Reference",M85)))</formula>
    </cfRule>
  </conditionalFormatting>
  <conditionalFormatting sqref="R85:U85">
    <cfRule type="containsText" dxfId="859" priority="193" operator="containsText" text="Reference">
      <formula>NOT(ISERROR(SEARCH("Reference",R85)))</formula>
    </cfRule>
  </conditionalFormatting>
  <conditionalFormatting sqref="J87:K87">
    <cfRule type="containsText" dxfId="858" priority="191" operator="containsText" text="Reference">
      <formula>NOT(ISERROR(SEARCH("Reference",J87)))</formula>
    </cfRule>
  </conditionalFormatting>
  <conditionalFormatting sqref="M87:P87">
    <cfRule type="containsText" dxfId="857" priority="190" operator="containsText" text="Reference">
      <formula>NOT(ISERROR(SEARCH("Reference",M87)))</formula>
    </cfRule>
  </conditionalFormatting>
  <conditionalFormatting sqref="R87:U87">
    <cfRule type="containsText" dxfId="856" priority="189" operator="containsText" text="Reference">
      <formula>NOT(ISERROR(SEARCH("Reference",R87)))</formula>
    </cfRule>
  </conditionalFormatting>
  <conditionalFormatting sqref="H89:K89">
    <cfRule type="containsText" dxfId="855" priority="187" operator="containsText" text="Reference">
      <formula>NOT(ISERROR(SEARCH("Reference",H89)))</formula>
    </cfRule>
  </conditionalFormatting>
  <conditionalFormatting sqref="M89:P89">
    <cfRule type="containsText" dxfId="854" priority="186" operator="containsText" text="Reference">
      <formula>NOT(ISERROR(SEARCH("Reference",M89)))</formula>
    </cfRule>
  </conditionalFormatting>
  <conditionalFormatting sqref="R89:U89">
    <cfRule type="containsText" dxfId="853" priority="185" operator="containsText" text="Reference">
      <formula>NOT(ISERROR(SEARCH("Reference",R89)))</formula>
    </cfRule>
  </conditionalFormatting>
  <conditionalFormatting sqref="B88">
    <cfRule type="containsText" dxfId="852" priority="183" operator="containsText" text="Add here">
      <formula>NOT(ISERROR(SEARCH("Add here",B88)))</formula>
    </cfRule>
  </conditionalFormatting>
  <conditionalFormatting sqref="G89">
    <cfRule type="containsText" dxfId="851" priority="182" operator="containsText" text="Reference">
      <formula>NOT(ISERROR(SEARCH("Reference",G89)))</formula>
    </cfRule>
  </conditionalFormatting>
  <conditionalFormatting sqref="G89">
    <cfRule type="containsText" dxfId="850" priority="181" operator="containsText" text="Reference">
      <formula>NOT(ISERROR(SEARCH("Reference",G89)))</formula>
    </cfRule>
  </conditionalFormatting>
  <conditionalFormatting sqref="L85 L87 L89 L83">
    <cfRule type="containsText" dxfId="849" priority="180" operator="containsText" text="Reference">
      <formula>NOT(ISERROR(SEARCH("Reference",L83)))</formula>
    </cfRule>
  </conditionalFormatting>
  <conditionalFormatting sqref="L83 L85 L87 L89">
    <cfRule type="containsText" dxfId="848" priority="179" operator="containsText" text="Reference">
      <formula>NOT(ISERROR(SEARCH("Reference",L83)))</formula>
    </cfRule>
  </conditionalFormatting>
  <conditionalFormatting sqref="Q85 Q87 Q89 Q83">
    <cfRule type="containsText" dxfId="847" priority="178" operator="containsText" text="Reference">
      <formula>NOT(ISERROR(SEARCH("Reference",Q83)))</formula>
    </cfRule>
  </conditionalFormatting>
  <conditionalFormatting sqref="Q83 Q85 Q87 Q89">
    <cfRule type="containsText" dxfId="846" priority="177" operator="containsText" text="Reference">
      <formula>NOT(ISERROR(SEARCH("Reference",Q83)))</formula>
    </cfRule>
  </conditionalFormatting>
  <conditionalFormatting sqref="D90">
    <cfRule type="containsText" dxfId="845" priority="176" operator="containsText" text="Explain here">
      <formula>NOT(ISERROR(SEARCH("Explain here",D90)))</formula>
    </cfRule>
  </conditionalFormatting>
  <conditionalFormatting sqref="D88">
    <cfRule type="containsText" dxfId="844" priority="175" operator="containsText" text="Specify here">
      <formula>NOT(ISERROR(SEARCH("Specify here",D88)))</formula>
    </cfRule>
  </conditionalFormatting>
  <conditionalFormatting sqref="E42:F43">
    <cfRule type="containsText" dxfId="843" priority="174" operator="containsText" text="Please select">
      <formula>NOT(ISERROR(SEARCH("Please select",E42)))</formula>
    </cfRule>
  </conditionalFormatting>
  <conditionalFormatting sqref="F22">
    <cfRule type="containsText" dxfId="842" priority="173" operator="containsText" text="Please select">
      <formula>NOT(ISERROR(SEARCH("Please select",F22)))</formula>
    </cfRule>
  </conditionalFormatting>
  <conditionalFormatting sqref="F25">
    <cfRule type="containsText" dxfId="841" priority="172" operator="containsText" text="Select Functional Unit above">
      <formula>NOT(ISERROR(SEARCH("Select Functional Unit above",F25)))</formula>
    </cfRule>
  </conditionalFormatting>
  <conditionalFormatting sqref="E44:F45">
    <cfRule type="cellIs" dxfId="840" priority="171" operator="equal">
      <formula>"Please select based on chosen Functional Unit"</formula>
    </cfRule>
  </conditionalFormatting>
  <conditionalFormatting sqref="D7">
    <cfRule type="containsText" dxfId="839" priority="170" operator="containsText" text="Please select">
      <formula>NOT(ISERROR(SEARCH("Please select",D7)))</formula>
    </cfRule>
  </conditionalFormatting>
  <conditionalFormatting sqref="D7">
    <cfRule type="containsText" dxfId="838" priority="169" operator="containsText" text="Specify here">
      <formula>NOT(ISERROR(SEARCH("Specify here",D7)))</formula>
    </cfRule>
  </conditionalFormatting>
  <conditionalFormatting sqref="C94:U94">
    <cfRule type="containsText" dxfId="837" priority="168" operator="containsText" text="Specify complete references and data sources used here">
      <formula>NOT(ISERROR(SEARCH("Specify complete references and data sources used here",C94)))</formula>
    </cfRule>
  </conditionalFormatting>
  <conditionalFormatting sqref="I20">
    <cfRule type="containsText" dxfId="836" priority="167" operator="containsText" text="Reference">
      <formula>NOT(ISERROR(SEARCH("Reference",I20)))</formula>
    </cfRule>
  </conditionalFormatting>
  <conditionalFormatting sqref="I20">
    <cfRule type="containsText" dxfId="835" priority="166" operator="containsText" text="Reference">
      <formula>NOT(ISERROR(SEARCH("Reference",I20)))</formula>
    </cfRule>
  </conditionalFormatting>
  <conditionalFormatting sqref="H20">
    <cfRule type="containsText" dxfId="834" priority="165" operator="containsText" text="Reference">
      <formula>NOT(ISERROR(SEARCH("Reference",H20)))</formula>
    </cfRule>
  </conditionalFormatting>
  <conditionalFormatting sqref="H20">
    <cfRule type="containsText" dxfId="833" priority="164" operator="containsText" text="Reference">
      <formula>NOT(ISERROR(SEARCH("Reference",H20)))</formula>
    </cfRule>
  </conditionalFormatting>
  <conditionalFormatting sqref="G20">
    <cfRule type="containsText" dxfId="832" priority="163" operator="containsText" text="Reference">
      <formula>NOT(ISERROR(SEARCH("Reference",G20)))</formula>
    </cfRule>
  </conditionalFormatting>
  <conditionalFormatting sqref="G20">
    <cfRule type="containsText" dxfId="831" priority="162" operator="containsText" text="Reference">
      <formula>NOT(ISERROR(SEARCH("Reference",G20)))</formula>
    </cfRule>
  </conditionalFormatting>
  <conditionalFormatting sqref="G83">
    <cfRule type="containsText" dxfId="830" priority="159" operator="containsText" text="Reference">
      <formula>NOT(ISERROR(SEARCH("Reference",G83)))</formula>
    </cfRule>
  </conditionalFormatting>
  <conditionalFormatting sqref="H83">
    <cfRule type="containsText" dxfId="829" priority="158" operator="containsText" text="Reference">
      <formula>NOT(ISERROR(SEARCH("Reference",H83)))</formula>
    </cfRule>
  </conditionalFormatting>
  <conditionalFormatting sqref="B82">
    <cfRule type="containsText" dxfId="828" priority="161" operator="containsText" text="Add here">
      <formula>NOT(ISERROR(SEARCH("Add here",B82)))</formula>
    </cfRule>
  </conditionalFormatting>
  <conditionalFormatting sqref="G83">
    <cfRule type="containsText" dxfId="827" priority="160" operator="containsText" text="Reference">
      <formula>NOT(ISERROR(SEARCH("Reference",G83)))</formula>
    </cfRule>
  </conditionalFormatting>
  <conditionalFormatting sqref="H83">
    <cfRule type="containsText" dxfId="826" priority="157" operator="containsText" text="Reference">
      <formula>NOT(ISERROR(SEARCH("Reference",H83)))</formula>
    </cfRule>
  </conditionalFormatting>
  <conditionalFormatting sqref="I83">
    <cfRule type="containsText" dxfId="825" priority="156" operator="containsText" text="Reference">
      <formula>NOT(ISERROR(SEARCH("Reference",I83)))</formula>
    </cfRule>
  </conditionalFormatting>
  <conditionalFormatting sqref="I83">
    <cfRule type="containsText" dxfId="824" priority="155" operator="containsText" text="Reference">
      <formula>NOT(ISERROR(SEARCH("Reference",I83)))</formula>
    </cfRule>
  </conditionalFormatting>
  <conditionalFormatting sqref="D82">
    <cfRule type="containsText" dxfId="823" priority="154" operator="containsText" text="Specify here">
      <formula>NOT(ISERROR(SEARCH("Specify here",D82)))</formula>
    </cfRule>
  </conditionalFormatting>
  <conditionalFormatting sqref="I87">
    <cfRule type="containsText" dxfId="822" priority="152" operator="containsText" text="Reference">
      <formula>NOT(ISERROR(SEARCH("Reference",I87)))</formula>
    </cfRule>
  </conditionalFormatting>
  <conditionalFormatting sqref="I87">
    <cfRule type="containsText" dxfId="821" priority="153" operator="containsText" text="Reference">
      <formula>NOT(ISERROR(SEARCH("Reference",I87)))</formula>
    </cfRule>
  </conditionalFormatting>
  <conditionalFormatting sqref="I85">
    <cfRule type="containsText" dxfId="820" priority="150" operator="containsText" text="Reference">
      <formula>NOT(ISERROR(SEARCH("Reference",I85)))</formula>
    </cfRule>
  </conditionalFormatting>
  <conditionalFormatting sqref="I85">
    <cfRule type="containsText" dxfId="819" priority="151" operator="containsText" text="Reference">
      <formula>NOT(ISERROR(SEARCH("Reference",I85)))</formula>
    </cfRule>
  </conditionalFormatting>
  <conditionalFormatting sqref="H57 H51 H53 H55">
    <cfRule type="containsText" dxfId="818" priority="149" operator="containsText" text="Reference">
      <formula>NOT(ISERROR(SEARCH("Reference",H51)))</formula>
    </cfRule>
  </conditionalFormatting>
  <conditionalFormatting sqref="M57:O57">
    <cfRule type="containsText" dxfId="817" priority="148" operator="containsText" text="Reference">
      <formula>NOT(ISERROR(SEARCH("Reference",M57)))</formula>
    </cfRule>
  </conditionalFormatting>
  <conditionalFormatting sqref="R57:T57">
    <cfRule type="containsText" dxfId="816" priority="147" operator="containsText" text="Reference">
      <formula>NOT(ISERROR(SEARCH("Reference",R57)))</formula>
    </cfRule>
  </conditionalFormatting>
  <conditionalFormatting sqref="L57">
    <cfRule type="containsText" dxfId="815" priority="146" operator="containsText" text="Reference">
      <formula>NOT(ISERROR(SEARCH("Reference",L57)))</formula>
    </cfRule>
  </conditionalFormatting>
  <conditionalFormatting sqref="Q57">
    <cfRule type="containsText" dxfId="814" priority="145" operator="containsText" text="Reference">
      <formula>NOT(ISERROR(SEARCH("Reference",Q57)))</formula>
    </cfRule>
  </conditionalFormatting>
  <conditionalFormatting sqref="H57 H51 L57:O57 Q57:T57 H53 H55">
    <cfRule type="containsText" dxfId="813" priority="144" operator="containsText" text="Reference">
      <formula>NOT(ISERROR(SEARCH("Reference",H51)))</formula>
    </cfRule>
  </conditionalFormatting>
  <conditionalFormatting sqref="H51">
    <cfRule type="containsText" dxfId="812" priority="143" operator="containsText" text="Reference">
      <formula>NOT(ISERROR(SEARCH("Reference",H51)))</formula>
    </cfRule>
  </conditionalFormatting>
  <conditionalFormatting sqref="H53">
    <cfRule type="containsText" dxfId="811" priority="142" operator="containsText" text="Reference">
      <formula>NOT(ISERROR(SEARCH("Reference",H53)))</formula>
    </cfRule>
  </conditionalFormatting>
  <conditionalFormatting sqref="H55">
    <cfRule type="containsText" dxfId="810" priority="141" operator="containsText" text="Reference">
      <formula>NOT(ISERROR(SEARCH("Reference",H55)))</formula>
    </cfRule>
  </conditionalFormatting>
  <conditionalFormatting sqref="P57">
    <cfRule type="containsText" dxfId="809" priority="140" operator="containsText" text="Reference">
      <formula>NOT(ISERROR(SEARCH("Reference",P57)))</formula>
    </cfRule>
  </conditionalFormatting>
  <conditionalFormatting sqref="P57">
    <cfRule type="containsText" dxfId="808" priority="139" operator="containsText" text="Reference">
      <formula>NOT(ISERROR(SEARCH("Reference",P57)))</formula>
    </cfRule>
  </conditionalFormatting>
  <conditionalFormatting sqref="U57">
    <cfRule type="containsText" dxfId="807" priority="138" operator="containsText" text="Reference">
      <formula>NOT(ISERROR(SEARCH("Reference",U57)))</formula>
    </cfRule>
  </conditionalFormatting>
  <conditionalFormatting sqref="U57">
    <cfRule type="containsText" dxfId="806" priority="137" operator="containsText" text="Reference">
      <formula>NOT(ISERROR(SEARCH("Reference",U57)))</formula>
    </cfRule>
  </conditionalFormatting>
  <conditionalFormatting sqref="G57">
    <cfRule type="containsText" dxfId="805" priority="136" operator="containsText" text="Reference">
      <formula>NOT(ISERROR(SEARCH("Reference",G57)))</formula>
    </cfRule>
  </conditionalFormatting>
  <conditionalFormatting sqref="G57">
    <cfRule type="containsText" dxfId="804" priority="135" operator="containsText" text="Reference">
      <formula>NOT(ISERROR(SEARCH("Reference",G57)))</formula>
    </cfRule>
  </conditionalFormatting>
  <conditionalFormatting sqref="G53 G55 G51">
    <cfRule type="containsText" dxfId="803" priority="134" operator="containsText" text="Reference">
      <formula>NOT(ISERROR(SEARCH("Reference",G51)))</formula>
    </cfRule>
  </conditionalFormatting>
  <conditionalFormatting sqref="G51 G53 G55">
    <cfRule type="containsText" dxfId="802" priority="133" operator="containsText" text="Reference">
      <formula>NOT(ISERROR(SEARCH("Reference",G51)))</formula>
    </cfRule>
  </conditionalFormatting>
  <conditionalFormatting sqref="G51">
    <cfRule type="containsText" dxfId="801" priority="132" operator="containsText" text="Reference">
      <formula>NOT(ISERROR(SEARCH("Reference",G51)))</formula>
    </cfRule>
  </conditionalFormatting>
  <conditionalFormatting sqref="G53">
    <cfRule type="containsText" dxfId="800" priority="131" operator="containsText" text="Reference">
      <formula>NOT(ISERROR(SEARCH("Reference",G53)))</formula>
    </cfRule>
  </conditionalFormatting>
  <conditionalFormatting sqref="G55">
    <cfRule type="containsText" dxfId="799" priority="130" operator="containsText" text="Reference">
      <formula>NOT(ISERROR(SEARCH("Reference",G55)))</formula>
    </cfRule>
  </conditionalFormatting>
  <conditionalFormatting sqref="K57">
    <cfRule type="containsText" dxfId="798" priority="129" operator="containsText" text="Reference">
      <formula>NOT(ISERROR(SEARCH("Reference",K57)))</formula>
    </cfRule>
  </conditionalFormatting>
  <conditionalFormatting sqref="K57">
    <cfRule type="containsText" dxfId="797" priority="128" operator="containsText" text="Reference">
      <formula>NOT(ISERROR(SEARCH("Reference",K57)))</formula>
    </cfRule>
  </conditionalFormatting>
  <conditionalFormatting sqref="J57 J51 J53 J55">
    <cfRule type="containsText" dxfId="796" priority="127" operator="containsText" text="Reference">
      <formula>NOT(ISERROR(SEARCH("Reference",J51)))</formula>
    </cfRule>
  </conditionalFormatting>
  <conditionalFormatting sqref="J57 J51 J53 J55">
    <cfRule type="containsText" dxfId="795" priority="126" operator="containsText" text="Reference">
      <formula>NOT(ISERROR(SEARCH("Reference",J51)))</formula>
    </cfRule>
  </conditionalFormatting>
  <conditionalFormatting sqref="J51">
    <cfRule type="containsText" dxfId="794" priority="125" operator="containsText" text="Reference">
      <formula>NOT(ISERROR(SEARCH("Reference",J51)))</formula>
    </cfRule>
  </conditionalFormatting>
  <conditionalFormatting sqref="J53">
    <cfRule type="containsText" dxfId="793" priority="124" operator="containsText" text="Reference">
      <formula>NOT(ISERROR(SEARCH("Reference",J53)))</formula>
    </cfRule>
  </conditionalFormatting>
  <conditionalFormatting sqref="J55">
    <cfRule type="containsText" dxfId="792" priority="123" operator="containsText" text="Reference">
      <formula>NOT(ISERROR(SEARCH("Reference",J55)))</formula>
    </cfRule>
  </conditionalFormatting>
  <conditionalFormatting sqref="I57 I51 I53 I55">
    <cfRule type="containsText" dxfId="791" priority="122" operator="containsText" text="Reference">
      <formula>NOT(ISERROR(SEARCH("Reference",I51)))</formula>
    </cfRule>
  </conditionalFormatting>
  <conditionalFormatting sqref="I57 I51 I53 I55">
    <cfRule type="containsText" dxfId="790" priority="121" operator="containsText" text="Reference">
      <formula>NOT(ISERROR(SEARCH("Reference",I51)))</formula>
    </cfRule>
  </conditionalFormatting>
  <conditionalFormatting sqref="I51">
    <cfRule type="containsText" dxfId="789" priority="120" operator="containsText" text="Reference">
      <formula>NOT(ISERROR(SEARCH("Reference",I51)))</formula>
    </cfRule>
  </conditionalFormatting>
  <conditionalFormatting sqref="I53">
    <cfRule type="containsText" dxfId="788" priority="119" operator="containsText" text="Reference">
      <formula>NOT(ISERROR(SEARCH("Reference",I53)))</formula>
    </cfRule>
  </conditionalFormatting>
  <conditionalFormatting sqref="I55">
    <cfRule type="containsText" dxfId="787" priority="118" operator="containsText" text="Reference">
      <formula>NOT(ISERROR(SEARCH("Reference",I55)))</formula>
    </cfRule>
  </conditionalFormatting>
  <conditionalFormatting sqref="H53">
    <cfRule type="containsText" dxfId="786" priority="117" operator="containsText" text="Reference">
      <formula>NOT(ISERROR(SEARCH("Reference",H53)))</formula>
    </cfRule>
  </conditionalFormatting>
  <conditionalFormatting sqref="H55">
    <cfRule type="containsText" dxfId="785" priority="116" operator="containsText" text="Reference">
      <formula>NOT(ISERROR(SEARCH("Reference",H55)))</formula>
    </cfRule>
  </conditionalFormatting>
  <conditionalFormatting sqref="M51">
    <cfRule type="containsText" dxfId="784" priority="115" operator="containsText" text="Reference">
      <formula>NOT(ISERROR(SEARCH("Reference",M51)))</formula>
    </cfRule>
  </conditionalFormatting>
  <conditionalFormatting sqref="M51">
    <cfRule type="containsText" dxfId="783" priority="114" operator="containsText" text="Reference">
      <formula>NOT(ISERROR(SEARCH("Reference",M51)))</formula>
    </cfRule>
  </conditionalFormatting>
  <conditionalFormatting sqref="M51">
    <cfRule type="containsText" dxfId="782" priority="113" operator="containsText" text="Reference">
      <formula>NOT(ISERROR(SEARCH("Reference",M51)))</formula>
    </cfRule>
  </conditionalFormatting>
  <conditionalFormatting sqref="L51">
    <cfRule type="containsText" dxfId="781" priority="112" operator="containsText" text="Reference">
      <formula>NOT(ISERROR(SEARCH("Reference",L51)))</formula>
    </cfRule>
  </conditionalFormatting>
  <conditionalFormatting sqref="L51">
    <cfRule type="containsText" dxfId="780" priority="111" operator="containsText" text="Reference">
      <formula>NOT(ISERROR(SEARCH("Reference",L51)))</formula>
    </cfRule>
  </conditionalFormatting>
  <conditionalFormatting sqref="L51">
    <cfRule type="containsText" dxfId="779" priority="110" operator="containsText" text="Reference">
      <formula>NOT(ISERROR(SEARCH("Reference",L51)))</formula>
    </cfRule>
  </conditionalFormatting>
  <conditionalFormatting sqref="O51">
    <cfRule type="containsText" dxfId="778" priority="109" operator="containsText" text="Reference">
      <formula>NOT(ISERROR(SEARCH("Reference",O51)))</formula>
    </cfRule>
  </conditionalFormatting>
  <conditionalFormatting sqref="O51">
    <cfRule type="containsText" dxfId="777" priority="108" operator="containsText" text="Reference">
      <formula>NOT(ISERROR(SEARCH("Reference",O51)))</formula>
    </cfRule>
  </conditionalFormatting>
  <conditionalFormatting sqref="O51">
    <cfRule type="containsText" dxfId="776" priority="107" operator="containsText" text="Reference">
      <formula>NOT(ISERROR(SEARCH("Reference",O51)))</formula>
    </cfRule>
  </conditionalFormatting>
  <conditionalFormatting sqref="N51">
    <cfRule type="containsText" dxfId="775" priority="106" operator="containsText" text="Reference">
      <formula>NOT(ISERROR(SEARCH("Reference",N51)))</formula>
    </cfRule>
  </conditionalFormatting>
  <conditionalFormatting sqref="N51">
    <cfRule type="containsText" dxfId="774" priority="105" operator="containsText" text="Reference">
      <formula>NOT(ISERROR(SEARCH("Reference",N51)))</formula>
    </cfRule>
  </conditionalFormatting>
  <conditionalFormatting sqref="N51">
    <cfRule type="containsText" dxfId="773" priority="104" operator="containsText" text="Reference">
      <formula>NOT(ISERROR(SEARCH("Reference",N51)))</formula>
    </cfRule>
  </conditionalFormatting>
  <conditionalFormatting sqref="M53">
    <cfRule type="containsText" dxfId="772" priority="103" operator="containsText" text="Reference">
      <formula>NOT(ISERROR(SEARCH("Reference",M53)))</formula>
    </cfRule>
  </conditionalFormatting>
  <conditionalFormatting sqref="M53">
    <cfRule type="containsText" dxfId="771" priority="102" operator="containsText" text="Reference">
      <formula>NOT(ISERROR(SEARCH("Reference",M53)))</formula>
    </cfRule>
  </conditionalFormatting>
  <conditionalFormatting sqref="M53">
    <cfRule type="containsText" dxfId="770" priority="101" operator="containsText" text="Reference">
      <formula>NOT(ISERROR(SEARCH("Reference",M53)))</formula>
    </cfRule>
  </conditionalFormatting>
  <conditionalFormatting sqref="L53">
    <cfRule type="containsText" dxfId="769" priority="100" operator="containsText" text="Reference">
      <formula>NOT(ISERROR(SEARCH("Reference",L53)))</formula>
    </cfRule>
  </conditionalFormatting>
  <conditionalFormatting sqref="L53">
    <cfRule type="containsText" dxfId="768" priority="99" operator="containsText" text="Reference">
      <formula>NOT(ISERROR(SEARCH("Reference",L53)))</formula>
    </cfRule>
  </conditionalFormatting>
  <conditionalFormatting sqref="L53">
    <cfRule type="containsText" dxfId="767" priority="98" operator="containsText" text="Reference">
      <formula>NOT(ISERROR(SEARCH("Reference",L53)))</formula>
    </cfRule>
  </conditionalFormatting>
  <conditionalFormatting sqref="O53">
    <cfRule type="containsText" dxfId="766" priority="97" operator="containsText" text="Reference">
      <formula>NOT(ISERROR(SEARCH("Reference",O53)))</formula>
    </cfRule>
  </conditionalFormatting>
  <conditionalFormatting sqref="O53">
    <cfRule type="containsText" dxfId="765" priority="96" operator="containsText" text="Reference">
      <formula>NOT(ISERROR(SEARCH("Reference",O53)))</formula>
    </cfRule>
  </conditionalFormatting>
  <conditionalFormatting sqref="O53">
    <cfRule type="containsText" dxfId="764" priority="95" operator="containsText" text="Reference">
      <formula>NOT(ISERROR(SEARCH("Reference",O53)))</formula>
    </cfRule>
  </conditionalFormatting>
  <conditionalFormatting sqref="N53">
    <cfRule type="containsText" dxfId="763" priority="94" operator="containsText" text="Reference">
      <formula>NOT(ISERROR(SEARCH("Reference",N53)))</formula>
    </cfRule>
  </conditionalFormatting>
  <conditionalFormatting sqref="N53">
    <cfRule type="containsText" dxfId="762" priority="93" operator="containsText" text="Reference">
      <formula>NOT(ISERROR(SEARCH("Reference",N53)))</formula>
    </cfRule>
  </conditionalFormatting>
  <conditionalFormatting sqref="N53">
    <cfRule type="containsText" dxfId="761" priority="92" operator="containsText" text="Reference">
      <formula>NOT(ISERROR(SEARCH("Reference",N53)))</formula>
    </cfRule>
  </conditionalFormatting>
  <conditionalFormatting sqref="M55">
    <cfRule type="containsText" dxfId="760" priority="91" operator="containsText" text="Reference">
      <formula>NOT(ISERROR(SEARCH("Reference",M55)))</formula>
    </cfRule>
  </conditionalFormatting>
  <conditionalFormatting sqref="M55">
    <cfRule type="containsText" dxfId="759" priority="90" operator="containsText" text="Reference">
      <formula>NOT(ISERROR(SEARCH("Reference",M55)))</formula>
    </cfRule>
  </conditionalFormatting>
  <conditionalFormatting sqref="M55">
    <cfRule type="containsText" dxfId="758" priority="89" operator="containsText" text="Reference">
      <formula>NOT(ISERROR(SEARCH("Reference",M55)))</formula>
    </cfRule>
  </conditionalFormatting>
  <conditionalFormatting sqref="L55">
    <cfRule type="containsText" dxfId="757" priority="88" operator="containsText" text="Reference">
      <formula>NOT(ISERROR(SEARCH("Reference",L55)))</formula>
    </cfRule>
  </conditionalFormatting>
  <conditionalFormatting sqref="L55">
    <cfRule type="containsText" dxfId="756" priority="87" operator="containsText" text="Reference">
      <formula>NOT(ISERROR(SEARCH("Reference",L55)))</formula>
    </cfRule>
  </conditionalFormatting>
  <conditionalFormatting sqref="L55">
    <cfRule type="containsText" dxfId="755" priority="86" operator="containsText" text="Reference">
      <formula>NOT(ISERROR(SEARCH("Reference",L55)))</formula>
    </cfRule>
  </conditionalFormatting>
  <conditionalFormatting sqref="O55">
    <cfRule type="containsText" dxfId="754" priority="85" operator="containsText" text="Reference">
      <formula>NOT(ISERROR(SEARCH("Reference",O55)))</formula>
    </cfRule>
  </conditionalFormatting>
  <conditionalFormatting sqref="O55">
    <cfRule type="containsText" dxfId="753" priority="84" operator="containsText" text="Reference">
      <formula>NOT(ISERROR(SEARCH("Reference",O55)))</formula>
    </cfRule>
  </conditionalFormatting>
  <conditionalFormatting sqref="O55">
    <cfRule type="containsText" dxfId="752" priority="83" operator="containsText" text="Reference">
      <formula>NOT(ISERROR(SEARCH("Reference",O55)))</formula>
    </cfRule>
  </conditionalFormatting>
  <conditionalFormatting sqref="N55">
    <cfRule type="containsText" dxfId="751" priority="82" operator="containsText" text="Reference">
      <formula>NOT(ISERROR(SEARCH("Reference",N55)))</formula>
    </cfRule>
  </conditionalFormatting>
  <conditionalFormatting sqref="N55">
    <cfRule type="containsText" dxfId="750" priority="81" operator="containsText" text="Reference">
      <formula>NOT(ISERROR(SEARCH("Reference",N55)))</formula>
    </cfRule>
  </conditionalFormatting>
  <conditionalFormatting sqref="N55">
    <cfRule type="containsText" dxfId="749" priority="80" operator="containsText" text="Reference">
      <formula>NOT(ISERROR(SEARCH("Reference",N55)))</formula>
    </cfRule>
  </conditionalFormatting>
  <conditionalFormatting sqref="R51">
    <cfRule type="containsText" dxfId="748" priority="79" operator="containsText" text="Reference">
      <formula>NOT(ISERROR(SEARCH("Reference",R51)))</formula>
    </cfRule>
  </conditionalFormatting>
  <conditionalFormatting sqref="R51">
    <cfRule type="containsText" dxfId="747" priority="78" operator="containsText" text="Reference">
      <formula>NOT(ISERROR(SEARCH("Reference",R51)))</formula>
    </cfRule>
  </conditionalFormatting>
  <conditionalFormatting sqref="R51">
    <cfRule type="containsText" dxfId="746" priority="77" operator="containsText" text="Reference">
      <formula>NOT(ISERROR(SEARCH("Reference",R51)))</formula>
    </cfRule>
  </conditionalFormatting>
  <conditionalFormatting sqref="Q51">
    <cfRule type="containsText" dxfId="745" priority="76" operator="containsText" text="Reference">
      <formula>NOT(ISERROR(SEARCH("Reference",Q51)))</formula>
    </cfRule>
  </conditionalFormatting>
  <conditionalFormatting sqref="Q51">
    <cfRule type="containsText" dxfId="744" priority="75" operator="containsText" text="Reference">
      <formula>NOT(ISERROR(SEARCH("Reference",Q51)))</formula>
    </cfRule>
  </conditionalFormatting>
  <conditionalFormatting sqref="Q51">
    <cfRule type="containsText" dxfId="743" priority="74" operator="containsText" text="Reference">
      <formula>NOT(ISERROR(SEARCH("Reference",Q51)))</formula>
    </cfRule>
  </conditionalFormatting>
  <conditionalFormatting sqref="T51">
    <cfRule type="containsText" dxfId="742" priority="73" operator="containsText" text="Reference">
      <formula>NOT(ISERROR(SEARCH("Reference",T51)))</formula>
    </cfRule>
  </conditionalFormatting>
  <conditionalFormatting sqref="T51">
    <cfRule type="containsText" dxfId="741" priority="72" operator="containsText" text="Reference">
      <formula>NOT(ISERROR(SEARCH("Reference",T51)))</formula>
    </cfRule>
  </conditionalFormatting>
  <conditionalFormatting sqref="T51">
    <cfRule type="containsText" dxfId="740" priority="71" operator="containsText" text="Reference">
      <formula>NOT(ISERROR(SEARCH("Reference",T51)))</formula>
    </cfRule>
  </conditionalFormatting>
  <conditionalFormatting sqref="S51">
    <cfRule type="containsText" dxfId="739" priority="70" operator="containsText" text="Reference">
      <formula>NOT(ISERROR(SEARCH("Reference",S51)))</formula>
    </cfRule>
  </conditionalFormatting>
  <conditionalFormatting sqref="S51">
    <cfRule type="containsText" dxfId="738" priority="69" operator="containsText" text="Reference">
      <formula>NOT(ISERROR(SEARCH("Reference",S51)))</formula>
    </cfRule>
  </conditionalFormatting>
  <conditionalFormatting sqref="S51">
    <cfRule type="containsText" dxfId="737" priority="68" operator="containsText" text="Reference">
      <formula>NOT(ISERROR(SEARCH("Reference",S51)))</formula>
    </cfRule>
  </conditionalFormatting>
  <conditionalFormatting sqref="R53">
    <cfRule type="containsText" dxfId="736" priority="67" operator="containsText" text="Reference">
      <formula>NOT(ISERROR(SEARCH("Reference",R53)))</formula>
    </cfRule>
  </conditionalFormatting>
  <conditionalFormatting sqref="R53">
    <cfRule type="containsText" dxfId="735" priority="66" operator="containsText" text="Reference">
      <formula>NOT(ISERROR(SEARCH("Reference",R53)))</formula>
    </cfRule>
  </conditionalFormatting>
  <conditionalFormatting sqref="R53">
    <cfRule type="containsText" dxfId="734" priority="65" operator="containsText" text="Reference">
      <formula>NOT(ISERROR(SEARCH("Reference",R53)))</formula>
    </cfRule>
  </conditionalFormatting>
  <conditionalFormatting sqref="Q53">
    <cfRule type="containsText" dxfId="733" priority="64" operator="containsText" text="Reference">
      <formula>NOT(ISERROR(SEARCH("Reference",Q53)))</formula>
    </cfRule>
  </conditionalFormatting>
  <conditionalFormatting sqref="Q53">
    <cfRule type="containsText" dxfId="732" priority="63" operator="containsText" text="Reference">
      <formula>NOT(ISERROR(SEARCH("Reference",Q53)))</formula>
    </cfRule>
  </conditionalFormatting>
  <conditionalFormatting sqref="Q53">
    <cfRule type="containsText" dxfId="731" priority="62" operator="containsText" text="Reference">
      <formula>NOT(ISERROR(SEARCH("Reference",Q53)))</formula>
    </cfRule>
  </conditionalFormatting>
  <conditionalFormatting sqref="T53">
    <cfRule type="containsText" dxfId="730" priority="61" operator="containsText" text="Reference">
      <formula>NOT(ISERROR(SEARCH("Reference",T53)))</formula>
    </cfRule>
  </conditionalFormatting>
  <conditionalFormatting sqref="T53">
    <cfRule type="containsText" dxfId="729" priority="60" operator="containsText" text="Reference">
      <formula>NOT(ISERROR(SEARCH("Reference",T53)))</formula>
    </cfRule>
  </conditionalFormatting>
  <conditionalFormatting sqref="T53">
    <cfRule type="containsText" dxfId="728" priority="59" operator="containsText" text="Reference">
      <formula>NOT(ISERROR(SEARCH("Reference",T53)))</formula>
    </cfRule>
  </conditionalFormatting>
  <conditionalFormatting sqref="S53">
    <cfRule type="containsText" dxfId="727" priority="58" operator="containsText" text="Reference">
      <formula>NOT(ISERROR(SEARCH("Reference",S53)))</formula>
    </cfRule>
  </conditionalFormatting>
  <conditionalFormatting sqref="S53">
    <cfRule type="containsText" dxfId="726" priority="57" operator="containsText" text="Reference">
      <formula>NOT(ISERROR(SEARCH("Reference",S53)))</formula>
    </cfRule>
  </conditionalFormatting>
  <conditionalFormatting sqref="S53">
    <cfRule type="containsText" dxfId="725" priority="56" operator="containsText" text="Reference">
      <formula>NOT(ISERROR(SEARCH("Reference",S53)))</formula>
    </cfRule>
  </conditionalFormatting>
  <conditionalFormatting sqref="R55">
    <cfRule type="containsText" dxfId="724" priority="55" operator="containsText" text="Reference">
      <formula>NOT(ISERROR(SEARCH("Reference",R55)))</formula>
    </cfRule>
  </conditionalFormatting>
  <conditionalFormatting sqref="R55">
    <cfRule type="containsText" dxfId="723" priority="54" operator="containsText" text="Reference">
      <formula>NOT(ISERROR(SEARCH("Reference",R55)))</formula>
    </cfRule>
  </conditionalFormatting>
  <conditionalFormatting sqref="R55">
    <cfRule type="containsText" dxfId="722" priority="53" operator="containsText" text="Reference">
      <formula>NOT(ISERROR(SEARCH("Reference",R55)))</formula>
    </cfRule>
  </conditionalFormatting>
  <conditionalFormatting sqref="Q55">
    <cfRule type="containsText" dxfId="721" priority="52" operator="containsText" text="Reference">
      <formula>NOT(ISERROR(SEARCH("Reference",Q55)))</formula>
    </cfRule>
  </conditionalFormatting>
  <conditionalFormatting sqref="Q55">
    <cfRule type="containsText" dxfId="720" priority="51" operator="containsText" text="Reference">
      <formula>NOT(ISERROR(SEARCH("Reference",Q55)))</formula>
    </cfRule>
  </conditionalFormatting>
  <conditionalFormatting sqref="Q55">
    <cfRule type="containsText" dxfId="719" priority="50" operator="containsText" text="Reference">
      <formula>NOT(ISERROR(SEARCH("Reference",Q55)))</formula>
    </cfRule>
  </conditionalFormatting>
  <conditionalFormatting sqref="T55">
    <cfRule type="containsText" dxfId="718" priority="49" operator="containsText" text="Reference">
      <formula>NOT(ISERROR(SEARCH("Reference",T55)))</formula>
    </cfRule>
  </conditionalFormatting>
  <conditionalFormatting sqref="T55">
    <cfRule type="containsText" dxfId="717" priority="48" operator="containsText" text="Reference">
      <formula>NOT(ISERROR(SEARCH("Reference",T55)))</formula>
    </cfRule>
  </conditionalFormatting>
  <conditionalFormatting sqref="T55">
    <cfRule type="containsText" dxfId="716" priority="47" operator="containsText" text="Reference">
      <formula>NOT(ISERROR(SEARCH("Reference",T55)))</formula>
    </cfRule>
  </conditionalFormatting>
  <conditionalFormatting sqref="S55">
    <cfRule type="containsText" dxfId="715" priority="46" operator="containsText" text="Reference">
      <formula>NOT(ISERROR(SEARCH("Reference",S55)))</formula>
    </cfRule>
  </conditionalFormatting>
  <conditionalFormatting sqref="S55">
    <cfRule type="containsText" dxfId="714" priority="45" operator="containsText" text="Reference">
      <formula>NOT(ISERROR(SEARCH("Reference",S55)))</formula>
    </cfRule>
  </conditionalFormatting>
  <conditionalFormatting sqref="S55">
    <cfRule type="containsText" dxfId="713" priority="44" operator="containsText" text="Reference">
      <formula>NOT(ISERROR(SEARCH("Reference",S55)))</formula>
    </cfRule>
  </conditionalFormatting>
  <conditionalFormatting sqref="K55">
    <cfRule type="containsText" dxfId="712" priority="43" operator="containsText" text="Reference">
      <formula>NOT(ISERROR(SEARCH("Reference",K55)))</formula>
    </cfRule>
  </conditionalFormatting>
  <conditionalFormatting sqref="K55">
    <cfRule type="containsText" dxfId="711" priority="42" operator="containsText" text="Reference">
      <formula>NOT(ISERROR(SEARCH("Reference",K55)))</formula>
    </cfRule>
  </conditionalFormatting>
  <conditionalFormatting sqref="K53">
    <cfRule type="containsText" dxfId="710" priority="41" operator="containsText" text="Reference">
      <formula>NOT(ISERROR(SEARCH("Reference",K53)))</formula>
    </cfRule>
  </conditionalFormatting>
  <conditionalFormatting sqref="K53">
    <cfRule type="containsText" dxfId="709" priority="40" operator="containsText" text="Reference">
      <formula>NOT(ISERROR(SEARCH("Reference",K53)))</formula>
    </cfRule>
  </conditionalFormatting>
  <conditionalFormatting sqref="K51">
    <cfRule type="containsText" dxfId="708" priority="39" operator="containsText" text="Reference">
      <formula>NOT(ISERROR(SEARCH("Reference",K51)))</formula>
    </cfRule>
  </conditionalFormatting>
  <conditionalFormatting sqref="K51">
    <cfRule type="containsText" dxfId="707" priority="38" operator="containsText" text="Reference">
      <formula>NOT(ISERROR(SEARCH("Reference",K51)))</formula>
    </cfRule>
  </conditionalFormatting>
  <conditionalFormatting sqref="P55">
    <cfRule type="containsText" dxfId="706" priority="37" operator="containsText" text="Reference">
      <formula>NOT(ISERROR(SEARCH("Reference",P55)))</formula>
    </cfRule>
  </conditionalFormatting>
  <conditionalFormatting sqref="P55">
    <cfRule type="containsText" dxfId="705" priority="36" operator="containsText" text="Reference">
      <formula>NOT(ISERROR(SEARCH("Reference",P55)))</formula>
    </cfRule>
  </conditionalFormatting>
  <conditionalFormatting sqref="P53">
    <cfRule type="containsText" dxfId="704" priority="35" operator="containsText" text="Reference">
      <formula>NOT(ISERROR(SEARCH("Reference",P53)))</formula>
    </cfRule>
  </conditionalFormatting>
  <conditionalFormatting sqref="P53">
    <cfRule type="containsText" dxfId="703" priority="34" operator="containsText" text="Reference">
      <formula>NOT(ISERROR(SEARCH("Reference",P53)))</formula>
    </cfRule>
  </conditionalFormatting>
  <conditionalFormatting sqref="P51">
    <cfRule type="containsText" dxfId="702" priority="33" operator="containsText" text="Reference">
      <formula>NOT(ISERROR(SEARCH("Reference",P51)))</formula>
    </cfRule>
  </conditionalFormatting>
  <conditionalFormatting sqref="P51">
    <cfRule type="containsText" dxfId="701" priority="32" operator="containsText" text="Reference">
      <formula>NOT(ISERROR(SEARCH("Reference",P51)))</formula>
    </cfRule>
  </conditionalFormatting>
  <conditionalFormatting sqref="U51">
    <cfRule type="containsText" dxfId="700" priority="31" operator="containsText" text="Reference">
      <formula>NOT(ISERROR(SEARCH("Reference",U51)))</formula>
    </cfRule>
  </conditionalFormatting>
  <conditionalFormatting sqref="U51">
    <cfRule type="containsText" dxfId="699" priority="30" operator="containsText" text="Reference">
      <formula>NOT(ISERROR(SEARCH("Reference",U51)))</formula>
    </cfRule>
  </conditionalFormatting>
  <conditionalFormatting sqref="U53">
    <cfRule type="containsText" dxfId="698" priority="29" operator="containsText" text="Reference">
      <formula>NOT(ISERROR(SEARCH("Reference",U53)))</formula>
    </cfRule>
  </conditionalFormatting>
  <conditionalFormatting sqref="U53">
    <cfRule type="containsText" dxfId="697" priority="28" operator="containsText" text="Reference">
      <formula>NOT(ISERROR(SEARCH("Reference",U53)))</formula>
    </cfRule>
  </conditionalFormatting>
  <conditionalFormatting sqref="U55">
    <cfRule type="containsText" dxfId="696" priority="27" operator="containsText" text="Reference">
      <formula>NOT(ISERROR(SEARCH("Reference",U55)))</formula>
    </cfRule>
  </conditionalFormatting>
  <conditionalFormatting sqref="U55">
    <cfRule type="containsText" dxfId="695" priority="26" operator="containsText" text="Reference">
      <formula>NOT(ISERROR(SEARCH("Reference",U55)))</formula>
    </cfRule>
  </conditionalFormatting>
  <conditionalFormatting sqref="G41:K41 G45:K45 G39:K39 G43:K43">
    <cfRule type="containsText" dxfId="694" priority="25" operator="containsText" text="Reference">
      <formula>NOT(ISERROR(SEARCH("Reference",G39)))</formula>
    </cfRule>
  </conditionalFormatting>
  <conditionalFormatting sqref="L41:P41 L45:P45 L39:P39 L43:P43">
    <cfRule type="containsText" dxfId="693" priority="24" operator="containsText" text="Reference">
      <formula>NOT(ISERROR(SEARCH("Reference",L39)))</formula>
    </cfRule>
  </conditionalFormatting>
  <conditionalFormatting sqref="Q41:U41 Q45:U45 Q39:U39 Q43:U43">
    <cfRule type="containsText" dxfId="692" priority="23" operator="containsText" text="Reference">
      <formula>NOT(ISERROR(SEARCH("Reference",Q39)))</formula>
    </cfRule>
  </conditionalFormatting>
  <conditionalFormatting sqref="G45:U45 G41:U41 G39:U39 G43:U43">
    <cfRule type="containsText" dxfId="691" priority="22" operator="containsText" text="Reference">
      <formula>NOT(ISERROR(SEARCH("Reference",G39)))</formula>
    </cfRule>
  </conditionalFormatting>
  <conditionalFormatting sqref="J39">
    <cfRule type="containsText" dxfId="690" priority="21" operator="containsText" text="Reference">
      <formula>NOT(ISERROR(SEARCH("Reference",J39)))</formula>
    </cfRule>
  </conditionalFormatting>
  <conditionalFormatting sqref="O39">
    <cfRule type="containsText" dxfId="689" priority="20" operator="containsText" text="Reference">
      <formula>NOT(ISERROR(SEARCH("Reference",O39)))</formula>
    </cfRule>
  </conditionalFormatting>
  <conditionalFormatting sqref="O39">
    <cfRule type="containsText" dxfId="688" priority="19" operator="containsText" text="Reference">
      <formula>NOT(ISERROR(SEARCH("Reference",O39)))</formula>
    </cfRule>
  </conditionalFormatting>
  <conditionalFormatting sqref="T39">
    <cfRule type="containsText" dxfId="687" priority="18" operator="containsText" text="Reference">
      <formula>NOT(ISERROR(SEARCH("Reference",T39)))</formula>
    </cfRule>
  </conditionalFormatting>
  <conditionalFormatting sqref="T39">
    <cfRule type="containsText" dxfId="686" priority="17" operator="containsText" text="Reference">
      <formula>NOT(ISERROR(SEARCH("Reference",T39)))</formula>
    </cfRule>
  </conditionalFormatting>
  <conditionalFormatting sqref="O43">
    <cfRule type="containsText" dxfId="685" priority="16" operator="containsText" text="Reference">
      <formula>NOT(ISERROR(SEARCH("Reference",O43)))</formula>
    </cfRule>
  </conditionalFormatting>
  <conditionalFormatting sqref="T43">
    <cfRule type="containsText" dxfId="684" priority="15" operator="containsText" text="Reference">
      <formula>NOT(ISERROR(SEARCH("Reference",T43)))</formula>
    </cfRule>
  </conditionalFormatting>
  <conditionalFormatting sqref="O43">
    <cfRule type="containsText" dxfId="683" priority="14" operator="containsText" text="Reference">
      <formula>NOT(ISERROR(SEARCH("Reference",O43)))</formula>
    </cfRule>
  </conditionalFormatting>
  <conditionalFormatting sqref="T43">
    <cfRule type="containsText" dxfId="682" priority="13" operator="containsText" text="Reference">
      <formula>NOT(ISERROR(SEARCH("Reference",T43)))</formula>
    </cfRule>
  </conditionalFormatting>
  <conditionalFormatting sqref="H87">
    <cfRule type="containsText" dxfId="681" priority="11" operator="containsText" text="Reference">
      <formula>NOT(ISERROR(SEARCH("Reference",H87)))</formula>
    </cfRule>
  </conditionalFormatting>
  <conditionalFormatting sqref="H87">
    <cfRule type="containsText" dxfId="680" priority="12" operator="containsText" text="Reference">
      <formula>NOT(ISERROR(SEARCH("Reference",H87)))</formula>
    </cfRule>
  </conditionalFormatting>
  <conditionalFormatting sqref="H85">
    <cfRule type="containsText" dxfId="679" priority="9" operator="containsText" text="Reference">
      <formula>NOT(ISERROR(SEARCH("Reference",H85)))</formula>
    </cfRule>
  </conditionalFormatting>
  <conditionalFormatting sqref="H85">
    <cfRule type="containsText" dxfId="678" priority="10" operator="containsText" text="Reference">
      <formula>NOT(ISERROR(SEARCH("Reference",H85)))</formula>
    </cfRule>
  </conditionalFormatting>
  <conditionalFormatting sqref="G85">
    <cfRule type="containsText" dxfId="677" priority="7" operator="containsText" text="Reference">
      <formula>NOT(ISERROR(SEARCH("Reference",G85)))</formula>
    </cfRule>
  </conditionalFormatting>
  <conditionalFormatting sqref="G85">
    <cfRule type="containsText" dxfId="676" priority="8" operator="containsText" text="Reference">
      <formula>NOT(ISERROR(SEARCH("Reference",G85)))</formula>
    </cfRule>
  </conditionalFormatting>
  <conditionalFormatting sqref="G87">
    <cfRule type="containsText" dxfId="675" priority="5" operator="containsText" text="Reference">
      <formula>NOT(ISERROR(SEARCH("Reference",G87)))</formula>
    </cfRule>
  </conditionalFormatting>
  <conditionalFormatting sqref="G87">
    <cfRule type="containsText" dxfId="674" priority="6" operator="containsText" text="Reference">
      <formula>NOT(ISERROR(SEARCH("Reference",G87)))</formula>
    </cfRule>
  </conditionalFormatting>
  <conditionalFormatting sqref="B86">
    <cfRule type="containsText" dxfId="673" priority="4" operator="containsText" text="Add here">
      <formula>NOT(ISERROR(SEARCH("Add here",B86)))</formula>
    </cfRule>
  </conditionalFormatting>
  <conditionalFormatting sqref="B84">
    <cfRule type="containsText" dxfId="672" priority="3" operator="containsText" text="Add here">
      <formula>NOT(ISERROR(SEARCH("Add here",B84)))</formula>
    </cfRule>
  </conditionalFormatting>
  <conditionalFormatting sqref="D86">
    <cfRule type="containsText" dxfId="671" priority="2" operator="containsText" text="Specify here">
      <formula>NOT(ISERROR(SEARCH("Specify here",D86)))</formula>
    </cfRule>
  </conditionalFormatting>
  <conditionalFormatting sqref="D84">
    <cfRule type="containsText" dxfId="670" priority="1" operator="containsText" text="Specify here">
      <formula>NOT(ISERROR(SEARCH("Specify here",D84)))</formula>
    </cfRule>
  </conditionalFormatting>
  <dataValidations count="2">
    <dataValidation type="list" allowBlank="1" showInputMessage="1" showErrorMessage="1" sqref="L33:O33" xr:uid="{F97A2E73-5457-4619-8B4D-D37BE1564496}">
      <formula1>$X$6:$X$9</formula1>
    </dataValidation>
    <dataValidation allowBlank="1" showInputMessage="1" showErrorMessage="1" prompt="More details are found in 'READ ME' tab" sqref="D14" xr:uid="{D7232B6A-51D7-467F-AC97-C3D494F191AE}"/>
  </dataValidations>
  <pageMargins left="0.7" right="0.7" top="0.75" bottom="0.75" header="0.3" footer="0.3"/>
  <pageSetup paperSize="9" scale="31"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E74BDCE1-126F-4B87-8BB3-225A9A6E75F5}">
          <x14:formula1>
            <xm:f>List!$H$4:$H$15</xm:f>
          </x14:formula1>
          <xm:sqref>D29:K29</xm:sqref>
        </x14:dataValidation>
        <x14:dataValidation type="list" allowBlank="1" showInputMessage="1" showErrorMessage="1" xr:uid="{BD5D8714-ADCF-42C0-8636-03A1E80F9879}">
          <x14:formula1>
            <xm:f>List!$L$3:$L$67</xm:f>
          </x14:formula1>
          <xm:sqref>D52:E57</xm:sqref>
        </x14:dataValidation>
        <x14:dataValidation type="list" allowBlank="1" showInputMessage="1" showErrorMessage="1" xr:uid="{BBCEE5D2-FBB9-4C14-BDBC-2B6A3B63B55F}">
          <x14:formula1>
            <xm:f>List!$L$2:$L$74</xm:f>
          </x14:formula1>
          <xm:sqref>D50:E51</xm:sqref>
        </x14:dataValidation>
        <x14:dataValidation type="list" allowBlank="1" showInputMessage="1" showErrorMessage="1" xr:uid="{F4209CC0-D03A-4E10-BF34-76C227ED9647}">
          <x14:formula1>
            <xm:f>List!$Z$15:$Z$16</xm:f>
          </x14:formula1>
          <xm:sqref>D38:D45</xm:sqref>
        </x14:dataValidation>
        <x14:dataValidation type="list" allowBlank="1" showInputMessage="1" showErrorMessage="1" xr:uid="{50ED2394-5029-476E-B7EB-3B7EC40DE482}">
          <x14:formula1>
            <xm:f>List!$J$3:$J$6</xm:f>
          </x14:formula1>
          <xm:sqref>E44:F45</xm:sqref>
        </x14:dataValidation>
        <x14:dataValidation type="list" allowBlank="1" showInputMessage="1" showErrorMessage="1" xr:uid="{288938C7-ABEC-42EC-85C3-36A2E9B96E24}">
          <x14:formula1>
            <xm:f>List!$B$3:$B$27</xm:f>
          </x14:formula1>
          <xm:sqref>D8:K8</xm:sqref>
        </x14:dataValidation>
        <x14:dataValidation type="list" allowBlank="1" showInputMessage="1" showErrorMessage="1" xr:uid="{C08327DB-2433-41CA-B55C-8F5962C1DF66}">
          <x14:formula1>
            <xm:f>List!$Z$10:$Z$13</xm:f>
          </x14:formula1>
          <xm:sqref>D22:E24</xm:sqref>
        </x14:dataValidation>
        <x14:dataValidation type="list" allowBlank="1" showInputMessage="1" showErrorMessage="1" xr:uid="{2632E112-F548-4E21-928A-4477F5018C6B}">
          <x14:formula1>
            <xm:f>List!$R$3:$R$13</xm:f>
          </x14:formula1>
          <xm:sqref>D70:E77</xm:sqref>
        </x14:dataValidation>
        <x14:dataValidation type="list" allowBlank="1" showInputMessage="1" showErrorMessage="1" xr:uid="{049EBAE7-2651-4612-B6DF-C9F1AD54FF65}">
          <x14:formula1>
            <xm:f>List!$Z$2:$Z$4</xm:f>
          </x14:formula1>
          <xm:sqref>D10:K10</xm:sqref>
        </x14:dataValidation>
        <x14:dataValidation type="list" allowBlank="1" showInputMessage="1" showErrorMessage="1" xr:uid="{29995F4A-88C7-4D35-9D1A-E4E8A473D9B7}">
          <x14:formula1>
            <xm:f>List!$F$3:$F$18</xm:f>
          </x14:formula1>
          <xm:sqref>D16:K17 F22</xm:sqref>
        </x14:dataValidation>
        <x14:dataValidation type="list" allowBlank="1" showInputMessage="1" showErrorMessage="1" xr:uid="{CEF5A6D8-6361-406E-847E-A92CDFA14976}">
          <x14:formula1>
            <xm:f>List!$T$3:$T$6</xm:f>
          </x14:formula1>
          <xm:sqref>F70:F77</xm:sqref>
        </x14:dataValidation>
        <x14:dataValidation type="list" allowBlank="1" showInputMessage="1" showErrorMessage="1" xr:uid="{BA926E33-173B-4C6C-A126-77D8FE01096C}">
          <x14:formula1>
            <xm:f>List!$D$3:$D$17</xm:f>
          </x14:formula1>
          <xm:sqref>D11</xm:sqref>
        </x14:dataValidation>
        <x14:dataValidation type="list" allowBlank="1" showInputMessage="1" showErrorMessage="1" xr:uid="{AAD36DCC-FEED-4C25-811A-814DD8E1266A}">
          <x14:formula1>
            <xm:f>List!$Z$6:$Z$8</xm:f>
          </x14:formula1>
          <xm:sqref>D33</xm:sqref>
        </x14:dataValidation>
        <x14:dataValidation type="list" allowBlank="1" showInputMessage="1" showErrorMessage="1" prompt="More details are found in 'READ ME' tab" xr:uid="{408EDD2F-56B1-4259-916D-2A9B7650AD7A}">
          <x14:formula1>
            <xm:f>'READ ME'!$C$26:$C$34</xm:f>
          </x14:formula1>
          <xm:sqref>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B871D-E8CB-4F7A-9EB9-710A86EBBEE2}">
  <dimension ref="C7:G242"/>
  <sheetViews>
    <sheetView topLeftCell="A6" workbookViewId="0">
      <selection activeCell="E10" sqref="E10:E23"/>
    </sheetView>
  </sheetViews>
  <sheetFormatPr defaultRowHeight="15.5" x14ac:dyDescent="0.35"/>
  <cols>
    <col min="3" max="3" width="14.58203125" bestFit="1" customWidth="1"/>
    <col min="4" max="4" width="9.25" bestFit="1" customWidth="1"/>
    <col min="6" max="6" width="10.25" bestFit="1" customWidth="1"/>
    <col min="7" max="7" width="75.25" bestFit="1" customWidth="1"/>
  </cols>
  <sheetData>
    <row r="7" spans="3:7" ht="16" thickBot="1" x14ac:dyDescent="0.4">
      <c r="C7" s="205" t="s">
        <v>239</v>
      </c>
      <c r="D7" s="205" t="s">
        <v>430</v>
      </c>
      <c r="E7" s="205" t="s">
        <v>431</v>
      </c>
      <c r="F7" s="205" t="s">
        <v>432</v>
      </c>
      <c r="G7" s="205" t="s">
        <v>433</v>
      </c>
    </row>
    <row r="8" spans="3:7" x14ac:dyDescent="0.35">
      <c r="C8" t="s">
        <v>187</v>
      </c>
      <c r="D8" t="s">
        <v>434</v>
      </c>
      <c r="E8" t="s">
        <v>435</v>
      </c>
      <c r="F8" s="206">
        <v>44900</v>
      </c>
      <c r="G8" t="s">
        <v>436</v>
      </c>
    </row>
    <row r="9" spans="3:7" x14ac:dyDescent="0.35">
      <c r="C9" t="s">
        <v>437</v>
      </c>
      <c r="D9" t="s">
        <v>407</v>
      </c>
      <c r="E9">
        <v>17.5</v>
      </c>
      <c r="F9" s="206">
        <v>44900</v>
      </c>
      <c r="G9" t="s">
        <v>438</v>
      </c>
    </row>
    <row r="10" spans="3:7" x14ac:dyDescent="0.35">
      <c r="C10" t="s">
        <v>95</v>
      </c>
      <c r="D10">
        <v>1052.0578140099108</v>
      </c>
      <c r="E10">
        <v>1052</v>
      </c>
      <c r="F10" s="206">
        <v>44900</v>
      </c>
      <c r="G10" t="s">
        <v>439</v>
      </c>
    </row>
    <row r="11" spans="3:7" x14ac:dyDescent="0.35">
      <c r="C11" t="s">
        <v>95</v>
      </c>
      <c r="D11">
        <v>631.23468840594649</v>
      </c>
      <c r="E11">
        <v>631</v>
      </c>
      <c r="F11" s="206">
        <v>44900</v>
      </c>
      <c r="G11" t="s">
        <v>439</v>
      </c>
    </row>
    <row r="12" spans="3:7" x14ac:dyDescent="0.35">
      <c r="C12" t="s">
        <v>95</v>
      </c>
      <c r="D12">
        <v>1472.8809396138752</v>
      </c>
      <c r="E12">
        <v>1473</v>
      </c>
      <c r="F12" s="206">
        <v>44900</v>
      </c>
      <c r="G12" t="s">
        <v>439</v>
      </c>
    </row>
    <row r="13" spans="3:7" x14ac:dyDescent="0.35">
      <c r="C13" t="s">
        <v>95</v>
      </c>
      <c r="D13">
        <v>708.26609288147733</v>
      </c>
      <c r="E13">
        <v>708</v>
      </c>
      <c r="F13" s="206">
        <v>44900</v>
      </c>
      <c r="G13" t="s">
        <v>439</v>
      </c>
    </row>
    <row r="14" spans="3:7" x14ac:dyDescent="0.35">
      <c r="C14" t="s">
        <v>95</v>
      </c>
      <c r="F14" s="206">
        <v>44900</v>
      </c>
      <c r="G14" t="s">
        <v>439</v>
      </c>
    </row>
    <row r="15" spans="3:7" x14ac:dyDescent="0.35">
      <c r="C15" t="s">
        <v>95</v>
      </c>
      <c r="D15">
        <v>841.64625120792869</v>
      </c>
      <c r="E15">
        <v>842</v>
      </c>
      <c r="F15" s="206">
        <v>44900</v>
      </c>
      <c r="G15" t="s">
        <v>439</v>
      </c>
    </row>
    <row r="16" spans="3:7" x14ac:dyDescent="0.35">
      <c r="C16" t="s">
        <v>95</v>
      </c>
      <c r="D16">
        <v>504.98775072475723</v>
      </c>
      <c r="E16">
        <v>505</v>
      </c>
      <c r="F16" s="206">
        <v>44900</v>
      </c>
      <c r="G16" t="s">
        <v>439</v>
      </c>
    </row>
    <row r="17" spans="3:7" x14ac:dyDescent="0.35">
      <c r="C17" t="s">
        <v>95</v>
      </c>
      <c r="D17">
        <v>1178.3047516911001</v>
      </c>
      <c r="E17">
        <v>1178</v>
      </c>
      <c r="F17" s="206">
        <v>44900</v>
      </c>
      <c r="G17" t="s">
        <v>439</v>
      </c>
    </row>
    <row r="18" spans="3:7" x14ac:dyDescent="0.35">
      <c r="C18" t="s">
        <v>95</v>
      </c>
      <c r="D18">
        <v>566.61287430518189</v>
      </c>
      <c r="E18">
        <v>567</v>
      </c>
      <c r="F18" s="206">
        <v>44900</v>
      </c>
      <c r="G18" t="s">
        <v>439</v>
      </c>
    </row>
    <row r="19" spans="3:7" x14ac:dyDescent="0.35">
      <c r="C19" t="s">
        <v>95</v>
      </c>
      <c r="F19" s="206">
        <v>44900</v>
      </c>
      <c r="G19" t="s">
        <v>439</v>
      </c>
    </row>
    <row r="20" spans="3:7" x14ac:dyDescent="0.35">
      <c r="C20" t="s">
        <v>95</v>
      </c>
      <c r="D20">
        <v>736.44046980693747</v>
      </c>
      <c r="E20">
        <v>736</v>
      </c>
      <c r="F20" s="206">
        <v>44900</v>
      </c>
      <c r="G20" t="s">
        <v>439</v>
      </c>
    </row>
    <row r="21" spans="3:7" x14ac:dyDescent="0.35">
      <c r="C21" t="s">
        <v>95</v>
      </c>
      <c r="D21">
        <v>441.86428188416249</v>
      </c>
      <c r="E21">
        <v>442</v>
      </c>
      <c r="F21" s="206">
        <v>44900</v>
      </c>
      <c r="G21" t="s">
        <v>439</v>
      </c>
    </row>
    <row r="22" spans="3:7" x14ac:dyDescent="0.35">
      <c r="C22" t="s">
        <v>95</v>
      </c>
      <c r="D22">
        <v>1031.0166577297125</v>
      </c>
      <c r="E22">
        <v>1031</v>
      </c>
      <c r="F22" s="206">
        <v>44900</v>
      </c>
      <c r="G22" t="s">
        <v>439</v>
      </c>
    </row>
    <row r="23" spans="3:7" x14ac:dyDescent="0.35">
      <c r="C23" t="s">
        <v>95</v>
      </c>
      <c r="D23">
        <v>495.78626501703411</v>
      </c>
      <c r="E23">
        <v>496</v>
      </c>
      <c r="F23" s="206">
        <v>44900</v>
      </c>
      <c r="G23" t="s">
        <v>439</v>
      </c>
    </row>
    <row r="24" spans="3:7" x14ac:dyDescent="0.35">
      <c r="C24" t="s">
        <v>440</v>
      </c>
      <c r="D24">
        <v>21.041156280198209</v>
      </c>
      <c r="E24">
        <v>21</v>
      </c>
      <c r="F24" s="206">
        <v>44900</v>
      </c>
      <c r="G24" t="s">
        <v>439</v>
      </c>
    </row>
    <row r="25" spans="3:7" x14ac:dyDescent="0.35">
      <c r="C25" t="s">
        <v>440</v>
      </c>
      <c r="D25">
        <v>10.520578140099104</v>
      </c>
      <c r="E25">
        <v>11</v>
      </c>
      <c r="F25" s="206">
        <v>44900</v>
      </c>
      <c r="G25" t="s">
        <v>439</v>
      </c>
    </row>
    <row r="26" spans="3:7" x14ac:dyDescent="0.35">
      <c r="C26" t="s">
        <v>440</v>
      </c>
      <c r="D26">
        <v>105.20578140099106</v>
      </c>
      <c r="E26">
        <v>105</v>
      </c>
      <c r="F26" s="206">
        <v>44900</v>
      </c>
      <c r="G26" t="s">
        <v>439</v>
      </c>
    </row>
    <row r="27" spans="3:7" x14ac:dyDescent="0.35">
      <c r="C27" t="s">
        <v>440</v>
      </c>
      <c r="D27">
        <v>14.165321857629541</v>
      </c>
      <c r="E27">
        <v>14</v>
      </c>
      <c r="F27" s="206">
        <v>44900</v>
      </c>
      <c r="G27" t="s">
        <v>439</v>
      </c>
    </row>
    <row r="28" spans="3:7" x14ac:dyDescent="0.35">
      <c r="C28" t="s">
        <v>440</v>
      </c>
      <c r="F28" s="206">
        <v>44900</v>
      </c>
      <c r="G28" t="s">
        <v>439</v>
      </c>
    </row>
    <row r="29" spans="3:7" x14ac:dyDescent="0.35">
      <c r="C29" t="s">
        <v>440</v>
      </c>
      <c r="D29">
        <v>16.83292502415857</v>
      </c>
      <c r="E29">
        <v>17</v>
      </c>
      <c r="F29" s="206">
        <v>44900</v>
      </c>
      <c r="G29" t="s">
        <v>439</v>
      </c>
    </row>
    <row r="30" spans="3:7" x14ac:dyDescent="0.35">
      <c r="C30" t="s">
        <v>440</v>
      </c>
      <c r="D30">
        <v>8.4164625120792831</v>
      </c>
      <c r="E30">
        <v>8</v>
      </c>
      <c r="F30" s="206">
        <v>44900</v>
      </c>
      <c r="G30" t="s">
        <v>439</v>
      </c>
    </row>
    <row r="31" spans="3:7" x14ac:dyDescent="0.35">
      <c r="C31" t="s">
        <v>440</v>
      </c>
      <c r="D31">
        <v>84.164625120792849</v>
      </c>
      <c r="E31">
        <v>84</v>
      </c>
      <c r="F31" s="206">
        <v>44900</v>
      </c>
      <c r="G31" t="s">
        <v>439</v>
      </c>
    </row>
    <row r="32" spans="3:7" x14ac:dyDescent="0.35">
      <c r="C32" t="s">
        <v>440</v>
      </c>
      <c r="D32">
        <v>11.332257486103636</v>
      </c>
      <c r="E32">
        <v>11</v>
      </c>
      <c r="F32" s="206">
        <v>44900</v>
      </c>
      <c r="G32" t="s">
        <v>439</v>
      </c>
    </row>
    <row r="33" spans="3:7" x14ac:dyDescent="0.35">
      <c r="C33" t="s">
        <v>440</v>
      </c>
      <c r="F33" s="206">
        <v>44900</v>
      </c>
      <c r="G33" t="s">
        <v>439</v>
      </c>
    </row>
    <row r="34" spans="3:7" x14ac:dyDescent="0.35">
      <c r="C34" t="s">
        <v>440</v>
      </c>
      <c r="D34">
        <v>14.728809396138745</v>
      </c>
      <c r="E34">
        <v>15</v>
      </c>
      <c r="F34" s="206">
        <v>44900</v>
      </c>
      <c r="G34" t="s">
        <v>439</v>
      </c>
    </row>
    <row r="35" spans="3:7" x14ac:dyDescent="0.35">
      <c r="C35" t="s">
        <v>440</v>
      </c>
      <c r="D35">
        <v>7.3644046980693716</v>
      </c>
      <c r="E35">
        <v>7</v>
      </c>
      <c r="F35" s="206">
        <v>44900</v>
      </c>
      <c r="G35" t="s">
        <v>439</v>
      </c>
    </row>
    <row r="36" spans="3:7" x14ac:dyDescent="0.35">
      <c r="C36" t="s">
        <v>440</v>
      </c>
      <c r="D36">
        <v>73.64404698069373</v>
      </c>
      <c r="E36">
        <v>74</v>
      </c>
      <c r="F36" s="206">
        <v>44900</v>
      </c>
      <c r="G36" t="s">
        <v>439</v>
      </c>
    </row>
    <row r="37" spans="3:7" x14ac:dyDescent="0.35">
      <c r="C37" t="s">
        <v>440</v>
      </c>
      <c r="D37">
        <v>9.9157253003406787</v>
      </c>
      <c r="E37">
        <v>10</v>
      </c>
      <c r="F37" s="206">
        <v>44900</v>
      </c>
      <c r="G37" t="s">
        <v>439</v>
      </c>
    </row>
    <row r="38" spans="3:7" x14ac:dyDescent="0.35">
      <c r="C38" t="s">
        <v>441</v>
      </c>
      <c r="D38" s="207">
        <v>0.51690821256038644</v>
      </c>
      <c r="E38">
        <v>0.52</v>
      </c>
      <c r="F38" s="206">
        <v>44900</v>
      </c>
      <c r="G38" t="s">
        <v>439</v>
      </c>
    </row>
    <row r="39" spans="3:7" x14ac:dyDescent="0.35">
      <c r="C39" t="s">
        <v>441</v>
      </c>
      <c r="D39" s="207">
        <v>0.5145631067961165</v>
      </c>
      <c r="E39">
        <v>0.51</v>
      </c>
      <c r="F39" s="206">
        <v>44900</v>
      </c>
      <c r="G39" t="s">
        <v>439</v>
      </c>
    </row>
    <row r="40" spans="3:7" x14ac:dyDescent="0.35">
      <c r="C40" t="s">
        <v>441</v>
      </c>
      <c r="D40" s="207">
        <v>1.9607843137254943E-2</v>
      </c>
      <c r="E40">
        <v>0.02</v>
      </c>
      <c r="F40" s="206">
        <v>44900</v>
      </c>
      <c r="G40" t="s">
        <v>439</v>
      </c>
    </row>
    <row r="41" spans="3:7" x14ac:dyDescent="0.35">
      <c r="C41" t="s">
        <v>441</v>
      </c>
      <c r="D41" s="207">
        <v>0.2592592592592593</v>
      </c>
      <c r="E41">
        <v>0.26</v>
      </c>
      <c r="F41" s="206">
        <v>44900</v>
      </c>
      <c r="G41" t="s">
        <v>439</v>
      </c>
    </row>
    <row r="42" spans="3:7" x14ac:dyDescent="0.35">
      <c r="C42" t="s">
        <v>441</v>
      </c>
      <c r="D42" s="207"/>
      <c r="F42" s="206">
        <v>44900</v>
      </c>
      <c r="G42" t="s">
        <v>439</v>
      </c>
    </row>
    <row r="43" spans="3:7" x14ac:dyDescent="0.35">
      <c r="C43" t="s">
        <v>441</v>
      </c>
      <c r="D43" s="207">
        <v>0.62839093273875879</v>
      </c>
      <c r="E43">
        <v>0.63</v>
      </c>
      <c r="F43" s="206">
        <v>44900</v>
      </c>
      <c r="G43" t="s">
        <v>439</v>
      </c>
    </row>
    <row r="44" spans="3:7" x14ac:dyDescent="0.35">
      <c r="C44" t="s">
        <v>441</v>
      </c>
      <c r="D44" s="207">
        <v>0.62658700522778199</v>
      </c>
      <c r="E44">
        <v>0.63</v>
      </c>
      <c r="F44" s="206">
        <v>44900</v>
      </c>
      <c r="G44" t="s">
        <v>439</v>
      </c>
    </row>
    <row r="45" spans="3:7" x14ac:dyDescent="0.35">
      <c r="C45" t="s">
        <v>441</v>
      </c>
      <c r="D45" s="207">
        <v>0.24585218702865763</v>
      </c>
      <c r="E45">
        <v>0.25</v>
      </c>
      <c r="F45" s="206">
        <v>44900</v>
      </c>
      <c r="G45" t="s">
        <v>439</v>
      </c>
    </row>
    <row r="46" spans="3:7" x14ac:dyDescent="0.35">
      <c r="C46" t="s">
        <v>441</v>
      </c>
      <c r="D46" s="207">
        <v>0.4301994301994303</v>
      </c>
      <c r="E46">
        <v>0.43</v>
      </c>
      <c r="F46" s="206">
        <v>44900</v>
      </c>
      <c r="G46" t="s">
        <v>439</v>
      </c>
    </row>
    <row r="47" spans="3:7" x14ac:dyDescent="0.35">
      <c r="C47" t="s">
        <v>441</v>
      </c>
      <c r="D47" s="207"/>
      <c r="F47" s="206">
        <v>44900</v>
      </c>
      <c r="G47" t="s">
        <v>439</v>
      </c>
    </row>
    <row r="48" spans="3:7" x14ac:dyDescent="0.35">
      <c r="C48" t="s">
        <v>441</v>
      </c>
      <c r="D48" s="207">
        <v>0.65493443754313319</v>
      </c>
      <c r="E48">
        <v>0.65</v>
      </c>
      <c r="F48" s="206">
        <v>44900</v>
      </c>
      <c r="G48" t="s">
        <v>439</v>
      </c>
    </row>
    <row r="49" spans="3:7" x14ac:dyDescent="0.35">
      <c r="C49" t="s">
        <v>441</v>
      </c>
      <c r="D49" s="207">
        <v>0.65325936199722601</v>
      </c>
      <c r="E49">
        <v>0.65</v>
      </c>
      <c r="F49" s="206">
        <v>44900</v>
      </c>
      <c r="G49" t="s">
        <v>439</v>
      </c>
    </row>
    <row r="50" spans="3:7" x14ac:dyDescent="0.35">
      <c r="C50" t="s">
        <v>441</v>
      </c>
      <c r="D50" s="207">
        <v>0.29971988795518212</v>
      </c>
      <c r="E50">
        <v>0.3</v>
      </c>
      <c r="F50" s="206">
        <v>44900</v>
      </c>
      <c r="G50" t="s">
        <v>439</v>
      </c>
    </row>
    <row r="51" spans="3:7" x14ac:dyDescent="0.35">
      <c r="C51" t="s">
        <v>441</v>
      </c>
      <c r="D51" s="207">
        <v>0.47089947089947093</v>
      </c>
      <c r="E51">
        <v>0.47</v>
      </c>
      <c r="F51" s="206">
        <v>44900</v>
      </c>
      <c r="G51" t="s">
        <v>439</v>
      </c>
    </row>
    <row r="52" spans="3:7" x14ac:dyDescent="0.35">
      <c r="C52" t="s">
        <v>442</v>
      </c>
      <c r="D52" s="207">
        <v>0.48309178743961356</v>
      </c>
      <c r="E52">
        <v>0.48</v>
      </c>
      <c r="F52" s="206">
        <v>44900</v>
      </c>
      <c r="G52" t="s">
        <v>439</v>
      </c>
    </row>
    <row r="53" spans="3:7" x14ac:dyDescent="0.35">
      <c r="C53" t="s">
        <v>442</v>
      </c>
      <c r="D53" s="207">
        <v>0.4854368932038835</v>
      </c>
      <c r="E53">
        <v>0.49</v>
      </c>
      <c r="F53" s="206">
        <v>44900</v>
      </c>
      <c r="G53" t="s">
        <v>439</v>
      </c>
    </row>
    <row r="54" spans="3:7" x14ac:dyDescent="0.35">
      <c r="C54" t="s">
        <v>442</v>
      </c>
      <c r="D54" s="207">
        <v>0.98039215686274506</v>
      </c>
      <c r="E54">
        <v>0.98</v>
      </c>
      <c r="F54" s="206">
        <v>44900</v>
      </c>
      <c r="G54" t="s">
        <v>439</v>
      </c>
    </row>
    <row r="55" spans="3:7" x14ac:dyDescent="0.35">
      <c r="C55" t="s">
        <v>442</v>
      </c>
      <c r="D55" s="207">
        <v>0.7407407407407407</v>
      </c>
      <c r="E55">
        <v>0.74</v>
      </c>
      <c r="F55" s="206">
        <v>44900</v>
      </c>
      <c r="G55" t="s">
        <v>439</v>
      </c>
    </row>
    <row r="56" spans="3:7" x14ac:dyDescent="0.35">
      <c r="C56" t="s">
        <v>442</v>
      </c>
      <c r="D56" s="207"/>
      <c r="F56" s="206">
        <v>44900</v>
      </c>
      <c r="G56" t="s">
        <v>439</v>
      </c>
    </row>
    <row r="57" spans="3:7" x14ac:dyDescent="0.35">
      <c r="C57" t="s">
        <v>442</v>
      </c>
      <c r="D57" s="207">
        <v>0.37160906726124121</v>
      </c>
      <c r="E57">
        <v>0.37</v>
      </c>
      <c r="F57" s="206">
        <v>44900</v>
      </c>
      <c r="G57" t="s">
        <v>439</v>
      </c>
    </row>
    <row r="58" spans="3:7" x14ac:dyDescent="0.35">
      <c r="C58" t="s">
        <v>442</v>
      </c>
      <c r="D58" s="207">
        <v>0.37341299477221807</v>
      </c>
      <c r="E58">
        <v>0.37</v>
      </c>
      <c r="F58" s="206">
        <v>44900</v>
      </c>
      <c r="G58" t="s">
        <v>439</v>
      </c>
    </row>
    <row r="59" spans="3:7" x14ac:dyDescent="0.35">
      <c r="C59" t="s">
        <v>442</v>
      </c>
      <c r="D59" s="207">
        <v>0.75414781297134237</v>
      </c>
      <c r="E59">
        <v>0.75</v>
      </c>
      <c r="F59" s="206">
        <v>44900</v>
      </c>
      <c r="G59" t="s">
        <v>439</v>
      </c>
    </row>
    <row r="60" spans="3:7" x14ac:dyDescent="0.35">
      <c r="C60" t="s">
        <v>442</v>
      </c>
      <c r="D60" s="207">
        <v>0.5698005698005697</v>
      </c>
      <c r="E60">
        <v>0.56999999999999995</v>
      </c>
      <c r="F60" s="206">
        <v>44900</v>
      </c>
      <c r="G60" t="s">
        <v>439</v>
      </c>
    </row>
    <row r="61" spans="3:7" x14ac:dyDescent="0.35">
      <c r="C61" t="s">
        <v>442</v>
      </c>
      <c r="D61" s="207"/>
      <c r="F61" s="206">
        <v>44900</v>
      </c>
      <c r="G61" t="s">
        <v>439</v>
      </c>
    </row>
    <row r="62" spans="3:7" x14ac:dyDescent="0.35">
      <c r="C62" t="s">
        <v>442</v>
      </c>
      <c r="D62" s="207">
        <v>0.34506556245686681</v>
      </c>
      <c r="E62">
        <v>0.35</v>
      </c>
      <c r="F62" s="206">
        <v>44900</v>
      </c>
      <c r="G62" t="s">
        <v>439</v>
      </c>
    </row>
    <row r="63" spans="3:7" x14ac:dyDescent="0.35">
      <c r="C63" t="s">
        <v>442</v>
      </c>
      <c r="D63" s="207">
        <v>0.34674063800277394</v>
      </c>
      <c r="E63">
        <v>0.35</v>
      </c>
      <c r="F63" s="206">
        <v>44900</v>
      </c>
      <c r="G63" t="s">
        <v>439</v>
      </c>
    </row>
    <row r="64" spans="3:7" x14ac:dyDescent="0.35">
      <c r="C64" t="s">
        <v>442</v>
      </c>
      <c r="D64" s="207">
        <v>0.70028011204481788</v>
      </c>
      <c r="E64">
        <v>0.7</v>
      </c>
      <c r="F64" s="206">
        <v>44900</v>
      </c>
      <c r="G64" t="s">
        <v>439</v>
      </c>
    </row>
    <row r="65" spans="3:7" x14ac:dyDescent="0.35">
      <c r="C65" t="s">
        <v>442</v>
      </c>
      <c r="D65" s="207">
        <v>0.52910052910052907</v>
      </c>
      <c r="E65">
        <v>0.53</v>
      </c>
      <c r="F65" s="206">
        <v>44900</v>
      </c>
      <c r="G65" t="s">
        <v>439</v>
      </c>
    </row>
    <row r="66" spans="3:7" x14ac:dyDescent="0.35">
      <c r="F66" s="206">
        <v>44900</v>
      </c>
      <c r="G66" t="s">
        <v>439</v>
      </c>
    </row>
    <row r="67" spans="3:7" x14ac:dyDescent="0.35">
      <c r="F67" s="206">
        <v>44900</v>
      </c>
      <c r="G67" t="s">
        <v>439</v>
      </c>
    </row>
    <row r="68" spans="3:7" x14ac:dyDescent="0.35">
      <c r="F68" s="206">
        <v>44900</v>
      </c>
      <c r="G68" t="s">
        <v>439</v>
      </c>
    </row>
    <row r="69" spans="3:7" x14ac:dyDescent="0.35">
      <c r="F69" s="206">
        <v>44900</v>
      </c>
      <c r="G69" t="s">
        <v>439</v>
      </c>
    </row>
    <row r="70" spans="3:7" x14ac:dyDescent="0.35">
      <c r="F70" s="206">
        <v>44900</v>
      </c>
      <c r="G70" t="s">
        <v>439</v>
      </c>
    </row>
    <row r="71" spans="3:7" x14ac:dyDescent="0.35">
      <c r="F71" s="206">
        <v>44900</v>
      </c>
      <c r="G71" t="s">
        <v>439</v>
      </c>
    </row>
    <row r="72" spans="3:7" x14ac:dyDescent="0.35">
      <c r="F72" s="206">
        <v>44900</v>
      </c>
      <c r="G72" t="s">
        <v>439</v>
      </c>
    </row>
    <row r="73" spans="3:7" x14ac:dyDescent="0.35">
      <c r="F73" s="206">
        <v>44900</v>
      </c>
      <c r="G73" t="s">
        <v>439</v>
      </c>
    </row>
    <row r="74" spans="3:7" x14ac:dyDescent="0.35">
      <c r="F74" s="206">
        <v>44900</v>
      </c>
      <c r="G74" t="s">
        <v>439</v>
      </c>
    </row>
    <row r="75" spans="3:7" x14ac:dyDescent="0.35">
      <c r="F75" s="206">
        <v>44900</v>
      </c>
      <c r="G75" t="s">
        <v>439</v>
      </c>
    </row>
    <row r="76" spans="3:7" x14ac:dyDescent="0.35">
      <c r="F76" s="206">
        <v>44900</v>
      </c>
      <c r="G76" t="s">
        <v>439</v>
      </c>
    </row>
    <row r="77" spans="3:7" x14ac:dyDescent="0.35">
      <c r="F77" s="206">
        <v>44900</v>
      </c>
      <c r="G77" t="s">
        <v>439</v>
      </c>
    </row>
    <row r="78" spans="3:7" x14ac:dyDescent="0.35">
      <c r="F78" s="206">
        <v>44900</v>
      </c>
      <c r="G78" t="s">
        <v>439</v>
      </c>
    </row>
    <row r="79" spans="3:7" x14ac:dyDescent="0.35">
      <c r="F79" s="206">
        <v>44900</v>
      </c>
      <c r="G79" t="s">
        <v>439</v>
      </c>
    </row>
    <row r="80" spans="3:7" x14ac:dyDescent="0.35">
      <c r="F80" s="206">
        <v>44900</v>
      </c>
      <c r="G80" t="s">
        <v>439</v>
      </c>
    </row>
    <row r="81" spans="6:7" x14ac:dyDescent="0.35">
      <c r="F81" s="206">
        <v>44900</v>
      </c>
      <c r="G81" t="s">
        <v>439</v>
      </c>
    </row>
    <row r="82" spans="6:7" x14ac:dyDescent="0.35">
      <c r="F82" s="206">
        <v>44900</v>
      </c>
      <c r="G82" t="s">
        <v>439</v>
      </c>
    </row>
    <row r="83" spans="6:7" x14ac:dyDescent="0.35">
      <c r="F83" s="206">
        <v>44900</v>
      </c>
      <c r="G83" t="s">
        <v>439</v>
      </c>
    </row>
    <row r="84" spans="6:7" x14ac:dyDescent="0.35">
      <c r="F84" s="206">
        <v>44900</v>
      </c>
      <c r="G84" t="s">
        <v>439</v>
      </c>
    </row>
    <row r="85" spans="6:7" x14ac:dyDescent="0.35">
      <c r="F85" s="206">
        <v>44900</v>
      </c>
      <c r="G85" t="s">
        <v>439</v>
      </c>
    </row>
    <row r="86" spans="6:7" x14ac:dyDescent="0.35">
      <c r="F86" s="206">
        <v>44900</v>
      </c>
      <c r="G86" t="s">
        <v>439</v>
      </c>
    </row>
    <row r="87" spans="6:7" x14ac:dyDescent="0.35">
      <c r="F87" s="206">
        <v>44900</v>
      </c>
      <c r="G87" t="s">
        <v>439</v>
      </c>
    </row>
    <row r="88" spans="6:7" x14ac:dyDescent="0.35">
      <c r="F88" s="206">
        <v>44900</v>
      </c>
      <c r="G88" t="s">
        <v>439</v>
      </c>
    </row>
    <row r="89" spans="6:7" x14ac:dyDescent="0.35">
      <c r="F89" s="206">
        <v>44900</v>
      </c>
      <c r="G89" t="s">
        <v>439</v>
      </c>
    </row>
    <row r="90" spans="6:7" x14ac:dyDescent="0.35">
      <c r="F90" s="206">
        <v>44900</v>
      </c>
      <c r="G90" t="s">
        <v>439</v>
      </c>
    </row>
    <row r="91" spans="6:7" x14ac:dyDescent="0.35">
      <c r="F91" s="206">
        <v>44900</v>
      </c>
      <c r="G91" t="s">
        <v>439</v>
      </c>
    </row>
    <row r="92" spans="6:7" x14ac:dyDescent="0.35">
      <c r="F92" s="206">
        <v>44900</v>
      </c>
      <c r="G92" t="s">
        <v>439</v>
      </c>
    </row>
    <row r="93" spans="6:7" x14ac:dyDescent="0.35">
      <c r="F93" s="206">
        <v>44900</v>
      </c>
      <c r="G93" t="s">
        <v>439</v>
      </c>
    </row>
    <row r="94" spans="6:7" x14ac:dyDescent="0.35">
      <c r="F94" s="206">
        <v>44900</v>
      </c>
      <c r="G94" t="s">
        <v>439</v>
      </c>
    </row>
    <row r="95" spans="6:7" x14ac:dyDescent="0.35">
      <c r="F95" s="206">
        <v>44900</v>
      </c>
      <c r="G95" t="s">
        <v>439</v>
      </c>
    </row>
    <row r="96" spans="6:7" x14ac:dyDescent="0.35">
      <c r="F96" s="206">
        <v>44900</v>
      </c>
      <c r="G96" t="s">
        <v>439</v>
      </c>
    </row>
    <row r="97" spans="6:7" x14ac:dyDescent="0.35">
      <c r="F97" s="206">
        <v>44900</v>
      </c>
      <c r="G97" t="s">
        <v>439</v>
      </c>
    </row>
    <row r="98" spans="6:7" x14ac:dyDescent="0.35">
      <c r="F98" s="206">
        <v>44900</v>
      </c>
      <c r="G98" t="s">
        <v>439</v>
      </c>
    </row>
    <row r="99" spans="6:7" x14ac:dyDescent="0.35">
      <c r="F99" s="206">
        <v>44900</v>
      </c>
      <c r="G99" t="s">
        <v>439</v>
      </c>
    </row>
    <row r="100" spans="6:7" x14ac:dyDescent="0.35">
      <c r="F100" s="206">
        <v>44900</v>
      </c>
      <c r="G100" t="s">
        <v>439</v>
      </c>
    </row>
    <row r="101" spans="6:7" x14ac:dyDescent="0.35">
      <c r="F101" s="206">
        <v>44900</v>
      </c>
      <c r="G101" t="s">
        <v>439</v>
      </c>
    </row>
    <row r="102" spans="6:7" x14ac:dyDescent="0.35">
      <c r="F102" s="206">
        <v>44900</v>
      </c>
      <c r="G102" t="s">
        <v>439</v>
      </c>
    </row>
    <row r="103" spans="6:7" x14ac:dyDescent="0.35">
      <c r="F103" s="206">
        <v>44900</v>
      </c>
      <c r="G103" t="s">
        <v>439</v>
      </c>
    </row>
    <row r="104" spans="6:7" x14ac:dyDescent="0.35">
      <c r="G104" t="s">
        <v>439</v>
      </c>
    </row>
    <row r="105" spans="6:7" x14ac:dyDescent="0.35">
      <c r="G105" t="s">
        <v>439</v>
      </c>
    </row>
    <row r="106" spans="6:7" x14ac:dyDescent="0.35">
      <c r="G106" t="s">
        <v>439</v>
      </c>
    </row>
    <row r="107" spans="6:7" x14ac:dyDescent="0.35">
      <c r="G107" t="s">
        <v>439</v>
      </c>
    </row>
    <row r="108" spans="6:7" x14ac:dyDescent="0.35">
      <c r="G108" t="s">
        <v>439</v>
      </c>
    </row>
    <row r="109" spans="6:7" x14ac:dyDescent="0.35">
      <c r="G109" t="s">
        <v>439</v>
      </c>
    </row>
    <row r="110" spans="6:7" x14ac:dyDescent="0.35">
      <c r="G110" t="s">
        <v>439</v>
      </c>
    </row>
    <row r="111" spans="6:7" x14ac:dyDescent="0.35">
      <c r="G111" t="s">
        <v>439</v>
      </c>
    </row>
    <row r="112" spans="6:7" x14ac:dyDescent="0.35">
      <c r="G112" t="s">
        <v>439</v>
      </c>
    </row>
    <row r="113" spans="7:7" x14ac:dyDescent="0.35">
      <c r="G113" t="s">
        <v>439</v>
      </c>
    </row>
    <row r="114" spans="7:7" x14ac:dyDescent="0.35">
      <c r="G114" t="s">
        <v>439</v>
      </c>
    </row>
    <row r="115" spans="7:7" x14ac:dyDescent="0.35">
      <c r="G115" t="s">
        <v>439</v>
      </c>
    </row>
    <row r="116" spans="7:7" x14ac:dyDescent="0.35">
      <c r="G116" t="s">
        <v>439</v>
      </c>
    </row>
    <row r="117" spans="7:7" x14ac:dyDescent="0.35">
      <c r="G117" t="s">
        <v>439</v>
      </c>
    </row>
    <row r="118" spans="7:7" x14ac:dyDescent="0.35">
      <c r="G118" t="s">
        <v>439</v>
      </c>
    </row>
    <row r="119" spans="7:7" x14ac:dyDescent="0.35">
      <c r="G119" t="s">
        <v>439</v>
      </c>
    </row>
    <row r="120" spans="7:7" x14ac:dyDescent="0.35">
      <c r="G120" t="s">
        <v>439</v>
      </c>
    </row>
    <row r="121" spans="7:7" x14ac:dyDescent="0.35">
      <c r="G121" t="s">
        <v>439</v>
      </c>
    </row>
    <row r="122" spans="7:7" x14ac:dyDescent="0.35">
      <c r="G122" t="s">
        <v>439</v>
      </c>
    </row>
    <row r="123" spans="7:7" x14ac:dyDescent="0.35">
      <c r="G123" t="s">
        <v>439</v>
      </c>
    </row>
    <row r="124" spans="7:7" x14ac:dyDescent="0.35">
      <c r="G124" t="s">
        <v>439</v>
      </c>
    </row>
    <row r="125" spans="7:7" x14ac:dyDescent="0.35">
      <c r="G125" t="s">
        <v>439</v>
      </c>
    </row>
    <row r="126" spans="7:7" x14ac:dyDescent="0.35">
      <c r="G126" t="s">
        <v>439</v>
      </c>
    </row>
    <row r="127" spans="7:7" x14ac:dyDescent="0.35">
      <c r="G127" t="s">
        <v>439</v>
      </c>
    </row>
    <row r="128" spans="7:7" x14ac:dyDescent="0.35">
      <c r="G128" t="s">
        <v>439</v>
      </c>
    </row>
    <row r="129" spans="7:7" x14ac:dyDescent="0.35">
      <c r="G129" t="s">
        <v>439</v>
      </c>
    </row>
    <row r="130" spans="7:7" x14ac:dyDescent="0.35">
      <c r="G130" t="s">
        <v>439</v>
      </c>
    </row>
    <row r="131" spans="7:7" x14ac:dyDescent="0.35">
      <c r="G131" t="s">
        <v>439</v>
      </c>
    </row>
    <row r="132" spans="7:7" x14ac:dyDescent="0.35">
      <c r="G132" t="s">
        <v>439</v>
      </c>
    </row>
    <row r="133" spans="7:7" x14ac:dyDescent="0.35">
      <c r="G133" t="s">
        <v>439</v>
      </c>
    </row>
    <row r="134" spans="7:7" x14ac:dyDescent="0.35">
      <c r="G134" t="s">
        <v>439</v>
      </c>
    </row>
    <row r="135" spans="7:7" x14ac:dyDescent="0.35">
      <c r="G135" t="s">
        <v>439</v>
      </c>
    </row>
    <row r="136" spans="7:7" x14ac:dyDescent="0.35">
      <c r="G136" t="s">
        <v>439</v>
      </c>
    </row>
    <row r="137" spans="7:7" x14ac:dyDescent="0.35">
      <c r="G137" t="s">
        <v>439</v>
      </c>
    </row>
    <row r="138" spans="7:7" x14ac:dyDescent="0.35">
      <c r="G138" t="s">
        <v>439</v>
      </c>
    </row>
    <row r="139" spans="7:7" x14ac:dyDescent="0.35">
      <c r="G139" t="s">
        <v>439</v>
      </c>
    </row>
    <row r="140" spans="7:7" x14ac:dyDescent="0.35">
      <c r="G140" t="s">
        <v>439</v>
      </c>
    </row>
    <row r="141" spans="7:7" x14ac:dyDescent="0.35">
      <c r="G141" t="s">
        <v>439</v>
      </c>
    </row>
    <row r="142" spans="7:7" x14ac:dyDescent="0.35">
      <c r="G142" t="s">
        <v>439</v>
      </c>
    </row>
    <row r="143" spans="7:7" x14ac:dyDescent="0.35">
      <c r="G143" t="s">
        <v>439</v>
      </c>
    </row>
    <row r="144" spans="7:7" x14ac:dyDescent="0.35">
      <c r="G144" t="s">
        <v>439</v>
      </c>
    </row>
    <row r="145" spans="7:7" x14ac:dyDescent="0.35">
      <c r="G145" t="s">
        <v>439</v>
      </c>
    </row>
    <row r="146" spans="7:7" x14ac:dyDescent="0.35">
      <c r="G146" t="s">
        <v>439</v>
      </c>
    </row>
    <row r="147" spans="7:7" x14ac:dyDescent="0.35">
      <c r="G147" t="s">
        <v>439</v>
      </c>
    </row>
    <row r="148" spans="7:7" x14ac:dyDescent="0.35">
      <c r="G148" t="s">
        <v>439</v>
      </c>
    </row>
    <row r="149" spans="7:7" x14ac:dyDescent="0.35">
      <c r="G149" t="s">
        <v>439</v>
      </c>
    </row>
    <row r="150" spans="7:7" x14ac:dyDescent="0.35">
      <c r="G150" t="s">
        <v>439</v>
      </c>
    </row>
    <row r="151" spans="7:7" x14ac:dyDescent="0.35">
      <c r="G151" t="s">
        <v>439</v>
      </c>
    </row>
    <row r="152" spans="7:7" x14ac:dyDescent="0.35">
      <c r="G152" t="s">
        <v>439</v>
      </c>
    </row>
    <row r="153" spans="7:7" x14ac:dyDescent="0.35">
      <c r="G153" t="s">
        <v>439</v>
      </c>
    </row>
    <row r="154" spans="7:7" x14ac:dyDescent="0.35">
      <c r="G154" t="s">
        <v>439</v>
      </c>
    </row>
    <row r="155" spans="7:7" x14ac:dyDescent="0.35">
      <c r="G155" t="s">
        <v>439</v>
      </c>
    </row>
    <row r="156" spans="7:7" x14ac:dyDescent="0.35">
      <c r="G156" t="s">
        <v>439</v>
      </c>
    </row>
    <row r="157" spans="7:7" x14ac:dyDescent="0.35">
      <c r="G157" t="s">
        <v>439</v>
      </c>
    </row>
    <row r="158" spans="7:7" x14ac:dyDescent="0.35">
      <c r="G158" t="s">
        <v>439</v>
      </c>
    </row>
    <row r="159" spans="7:7" x14ac:dyDescent="0.35">
      <c r="G159" t="s">
        <v>439</v>
      </c>
    </row>
    <row r="160" spans="7:7" x14ac:dyDescent="0.35">
      <c r="G160" t="s">
        <v>439</v>
      </c>
    </row>
    <row r="161" spans="7:7" x14ac:dyDescent="0.35">
      <c r="G161" t="s">
        <v>439</v>
      </c>
    </row>
    <row r="162" spans="7:7" x14ac:dyDescent="0.35">
      <c r="G162" t="s">
        <v>439</v>
      </c>
    </row>
    <row r="163" spans="7:7" x14ac:dyDescent="0.35">
      <c r="G163" t="s">
        <v>439</v>
      </c>
    </row>
    <row r="164" spans="7:7" x14ac:dyDescent="0.35">
      <c r="G164" t="s">
        <v>439</v>
      </c>
    </row>
    <row r="165" spans="7:7" x14ac:dyDescent="0.35">
      <c r="G165" t="s">
        <v>439</v>
      </c>
    </row>
    <row r="166" spans="7:7" x14ac:dyDescent="0.35">
      <c r="G166" t="s">
        <v>439</v>
      </c>
    </row>
    <row r="167" spans="7:7" x14ac:dyDescent="0.35">
      <c r="G167" t="s">
        <v>439</v>
      </c>
    </row>
    <row r="168" spans="7:7" x14ac:dyDescent="0.35">
      <c r="G168" t="s">
        <v>439</v>
      </c>
    </row>
    <row r="169" spans="7:7" x14ac:dyDescent="0.35">
      <c r="G169" t="s">
        <v>439</v>
      </c>
    </row>
    <row r="170" spans="7:7" x14ac:dyDescent="0.35">
      <c r="G170" t="s">
        <v>439</v>
      </c>
    </row>
    <row r="171" spans="7:7" x14ac:dyDescent="0.35">
      <c r="G171" t="s">
        <v>439</v>
      </c>
    </row>
    <row r="172" spans="7:7" x14ac:dyDescent="0.35">
      <c r="G172" t="s">
        <v>439</v>
      </c>
    </row>
    <row r="173" spans="7:7" x14ac:dyDescent="0.35">
      <c r="G173" t="s">
        <v>439</v>
      </c>
    </row>
    <row r="174" spans="7:7" x14ac:dyDescent="0.35">
      <c r="G174" t="s">
        <v>439</v>
      </c>
    </row>
    <row r="175" spans="7:7" x14ac:dyDescent="0.35">
      <c r="G175" t="s">
        <v>439</v>
      </c>
    </row>
    <row r="176" spans="7:7" x14ac:dyDescent="0.35">
      <c r="G176" t="s">
        <v>439</v>
      </c>
    </row>
    <row r="177" spans="7:7" x14ac:dyDescent="0.35">
      <c r="G177" t="s">
        <v>439</v>
      </c>
    </row>
    <row r="178" spans="7:7" x14ac:dyDescent="0.35">
      <c r="G178" t="s">
        <v>439</v>
      </c>
    </row>
    <row r="179" spans="7:7" x14ac:dyDescent="0.35">
      <c r="G179" t="s">
        <v>439</v>
      </c>
    </row>
    <row r="180" spans="7:7" x14ac:dyDescent="0.35">
      <c r="G180" t="s">
        <v>439</v>
      </c>
    </row>
    <row r="181" spans="7:7" x14ac:dyDescent="0.35">
      <c r="G181" t="s">
        <v>439</v>
      </c>
    </row>
    <row r="182" spans="7:7" x14ac:dyDescent="0.35">
      <c r="G182" t="s">
        <v>439</v>
      </c>
    </row>
    <row r="183" spans="7:7" x14ac:dyDescent="0.35">
      <c r="G183" t="s">
        <v>439</v>
      </c>
    </row>
    <row r="184" spans="7:7" x14ac:dyDescent="0.35">
      <c r="G184" t="s">
        <v>439</v>
      </c>
    </row>
    <row r="185" spans="7:7" x14ac:dyDescent="0.35">
      <c r="G185" t="s">
        <v>439</v>
      </c>
    </row>
    <row r="186" spans="7:7" x14ac:dyDescent="0.35">
      <c r="G186" t="s">
        <v>439</v>
      </c>
    </row>
    <row r="187" spans="7:7" x14ac:dyDescent="0.35">
      <c r="G187" t="s">
        <v>439</v>
      </c>
    </row>
    <row r="188" spans="7:7" x14ac:dyDescent="0.35">
      <c r="G188" t="s">
        <v>439</v>
      </c>
    </row>
    <row r="189" spans="7:7" x14ac:dyDescent="0.35">
      <c r="G189" t="s">
        <v>439</v>
      </c>
    </row>
    <row r="190" spans="7:7" x14ac:dyDescent="0.35">
      <c r="G190" t="s">
        <v>439</v>
      </c>
    </row>
    <row r="191" spans="7:7" x14ac:dyDescent="0.35">
      <c r="G191" t="s">
        <v>439</v>
      </c>
    </row>
    <row r="192" spans="7:7" x14ac:dyDescent="0.35">
      <c r="G192" t="s">
        <v>439</v>
      </c>
    </row>
    <row r="193" spans="7:7" x14ac:dyDescent="0.35">
      <c r="G193" t="s">
        <v>439</v>
      </c>
    </row>
    <row r="194" spans="7:7" x14ac:dyDescent="0.35">
      <c r="G194" t="s">
        <v>439</v>
      </c>
    </row>
    <row r="195" spans="7:7" x14ac:dyDescent="0.35">
      <c r="G195" t="s">
        <v>439</v>
      </c>
    </row>
    <row r="196" spans="7:7" x14ac:dyDescent="0.35">
      <c r="G196" t="s">
        <v>439</v>
      </c>
    </row>
    <row r="197" spans="7:7" x14ac:dyDescent="0.35">
      <c r="G197" t="s">
        <v>439</v>
      </c>
    </row>
    <row r="198" spans="7:7" x14ac:dyDescent="0.35">
      <c r="G198" t="s">
        <v>439</v>
      </c>
    </row>
    <row r="199" spans="7:7" x14ac:dyDescent="0.35">
      <c r="G199" t="s">
        <v>439</v>
      </c>
    </row>
    <row r="200" spans="7:7" x14ac:dyDescent="0.35">
      <c r="G200" t="s">
        <v>439</v>
      </c>
    </row>
    <row r="201" spans="7:7" x14ac:dyDescent="0.35">
      <c r="G201" t="s">
        <v>439</v>
      </c>
    </row>
    <row r="202" spans="7:7" x14ac:dyDescent="0.35">
      <c r="G202" t="s">
        <v>439</v>
      </c>
    </row>
    <row r="203" spans="7:7" x14ac:dyDescent="0.35">
      <c r="G203" t="s">
        <v>439</v>
      </c>
    </row>
    <row r="204" spans="7:7" x14ac:dyDescent="0.35">
      <c r="G204" t="s">
        <v>439</v>
      </c>
    </row>
    <row r="205" spans="7:7" x14ac:dyDescent="0.35">
      <c r="G205" t="s">
        <v>439</v>
      </c>
    </row>
    <row r="206" spans="7:7" x14ac:dyDescent="0.35">
      <c r="G206" t="s">
        <v>439</v>
      </c>
    </row>
    <row r="207" spans="7:7" x14ac:dyDescent="0.35">
      <c r="G207" t="s">
        <v>439</v>
      </c>
    </row>
    <row r="208" spans="7:7" x14ac:dyDescent="0.35">
      <c r="G208" t="s">
        <v>439</v>
      </c>
    </row>
    <row r="209" spans="7:7" x14ac:dyDescent="0.35">
      <c r="G209" t="s">
        <v>439</v>
      </c>
    </row>
    <row r="210" spans="7:7" x14ac:dyDescent="0.35">
      <c r="G210" t="s">
        <v>439</v>
      </c>
    </row>
    <row r="211" spans="7:7" x14ac:dyDescent="0.35">
      <c r="G211" t="s">
        <v>439</v>
      </c>
    </row>
    <row r="212" spans="7:7" x14ac:dyDescent="0.35">
      <c r="G212" t="s">
        <v>439</v>
      </c>
    </row>
    <row r="213" spans="7:7" x14ac:dyDescent="0.35">
      <c r="G213" t="s">
        <v>439</v>
      </c>
    </row>
    <row r="214" spans="7:7" x14ac:dyDescent="0.35">
      <c r="G214" t="s">
        <v>439</v>
      </c>
    </row>
    <row r="215" spans="7:7" x14ac:dyDescent="0.35">
      <c r="G215" t="s">
        <v>439</v>
      </c>
    </row>
    <row r="216" spans="7:7" x14ac:dyDescent="0.35">
      <c r="G216" t="s">
        <v>439</v>
      </c>
    </row>
    <row r="217" spans="7:7" x14ac:dyDescent="0.35">
      <c r="G217" t="s">
        <v>439</v>
      </c>
    </row>
    <row r="218" spans="7:7" x14ac:dyDescent="0.35">
      <c r="G218" t="s">
        <v>439</v>
      </c>
    </row>
    <row r="219" spans="7:7" x14ac:dyDescent="0.35">
      <c r="G219" t="s">
        <v>439</v>
      </c>
    </row>
    <row r="220" spans="7:7" x14ac:dyDescent="0.35">
      <c r="G220" t="s">
        <v>439</v>
      </c>
    </row>
    <row r="221" spans="7:7" x14ac:dyDescent="0.35">
      <c r="G221" t="s">
        <v>439</v>
      </c>
    </row>
    <row r="222" spans="7:7" x14ac:dyDescent="0.35">
      <c r="G222" t="s">
        <v>439</v>
      </c>
    </row>
    <row r="223" spans="7:7" x14ac:dyDescent="0.35">
      <c r="G223" t="s">
        <v>439</v>
      </c>
    </row>
    <row r="224" spans="7:7" x14ac:dyDescent="0.35">
      <c r="G224" t="s">
        <v>439</v>
      </c>
    </row>
    <row r="225" spans="7:7" x14ac:dyDescent="0.35">
      <c r="G225" t="s">
        <v>439</v>
      </c>
    </row>
    <row r="226" spans="7:7" x14ac:dyDescent="0.35">
      <c r="G226" t="s">
        <v>439</v>
      </c>
    </row>
    <row r="227" spans="7:7" x14ac:dyDescent="0.35">
      <c r="G227" t="s">
        <v>439</v>
      </c>
    </row>
    <row r="228" spans="7:7" x14ac:dyDescent="0.35">
      <c r="G228" t="s">
        <v>439</v>
      </c>
    </row>
    <row r="229" spans="7:7" x14ac:dyDescent="0.35">
      <c r="G229" t="s">
        <v>439</v>
      </c>
    </row>
    <row r="230" spans="7:7" x14ac:dyDescent="0.35">
      <c r="G230" t="s">
        <v>439</v>
      </c>
    </row>
    <row r="231" spans="7:7" x14ac:dyDescent="0.35">
      <c r="G231" t="s">
        <v>439</v>
      </c>
    </row>
    <row r="232" spans="7:7" x14ac:dyDescent="0.35">
      <c r="G232" t="s">
        <v>439</v>
      </c>
    </row>
    <row r="233" spans="7:7" x14ac:dyDescent="0.35">
      <c r="G233" t="s">
        <v>439</v>
      </c>
    </row>
    <row r="234" spans="7:7" x14ac:dyDescent="0.35">
      <c r="G234" t="s">
        <v>439</v>
      </c>
    </row>
    <row r="235" spans="7:7" x14ac:dyDescent="0.35">
      <c r="G235" t="s">
        <v>439</v>
      </c>
    </row>
    <row r="236" spans="7:7" x14ac:dyDescent="0.35">
      <c r="G236" t="s">
        <v>439</v>
      </c>
    </row>
    <row r="237" spans="7:7" x14ac:dyDescent="0.35">
      <c r="G237" t="s">
        <v>439</v>
      </c>
    </row>
    <row r="238" spans="7:7" x14ac:dyDescent="0.35">
      <c r="G238" t="s">
        <v>439</v>
      </c>
    </row>
    <row r="239" spans="7:7" x14ac:dyDescent="0.35">
      <c r="G239" t="s">
        <v>439</v>
      </c>
    </row>
    <row r="240" spans="7:7" x14ac:dyDescent="0.35">
      <c r="G240" t="s">
        <v>439</v>
      </c>
    </row>
    <row r="241" spans="7:7" x14ac:dyDescent="0.35">
      <c r="G241" t="s">
        <v>439</v>
      </c>
    </row>
    <row r="242" spans="7:7" x14ac:dyDescent="0.35">
      <c r="G242" t="s">
        <v>439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104"/>
  <sheetViews>
    <sheetView topLeftCell="B1" zoomScale="70" zoomScaleNormal="70" workbookViewId="0">
      <selection activeCell="D5" sqref="D5:K5"/>
    </sheetView>
  </sheetViews>
  <sheetFormatPr defaultColWidth="11" defaultRowHeight="14.5" x14ac:dyDescent="0.35"/>
  <cols>
    <col min="1" max="1" width="4.5" style="79" customWidth="1"/>
    <col min="2" max="2" width="11" style="79"/>
    <col min="3" max="3" width="27.58203125" style="79" customWidth="1"/>
    <col min="4" max="5" width="16.75" style="79" customWidth="1"/>
    <col min="6" max="21" width="12.5" style="79" customWidth="1"/>
    <col min="22" max="51" width="11" style="79"/>
    <col min="52" max="52" width="101.33203125" style="119" hidden="1" customWidth="1"/>
    <col min="53" max="53" width="182" style="119" hidden="1" customWidth="1"/>
    <col min="54" max="16384" width="11" style="79"/>
  </cols>
  <sheetData>
    <row r="1" spans="1:52" ht="21" x14ac:dyDescent="0.5">
      <c r="A1" s="4" t="s">
        <v>178</v>
      </c>
      <c r="B1" s="183"/>
      <c r="C1" s="183"/>
      <c r="D1" s="109"/>
      <c r="E1" s="183"/>
      <c r="F1" s="183"/>
      <c r="G1" s="183"/>
      <c r="H1" s="183"/>
      <c r="I1" s="183"/>
      <c r="J1" s="183"/>
      <c r="K1" s="183"/>
      <c r="L1" s="183"/>
      <c r="M1" s="183"/>
      <c r="N1" s="183"/>
      <c r="O1" s="183"/>
      <c r="P1" s="183"/>
      <c r="Q1" s="183"/>
      <c r="R1" s="183"/>
      <c r="S1" s="183"/>
      <c r="T1" s="183"/>
      <c r="U1" s="183"/>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row>
    <row r="2" spans="1:52" x14ac:dyDescent="0.35">
      <c r="A2" s="109" t="s">
        <v>179</v>
      </c>
      <c r="B2" s="183"/>
      <c r="C2" s="183"/>
      <c r="D2" s="109"/>
      <c r="E2" s="183"/>
      <c r="F2" s="183"/>
      <c r="G2" s="183"/>
      <c r="H2" s="183"/>
      <c r="I2" s="183"/>
      <c r="J2" s="183"/>
      <c r="K2" s="183"/>
      <c r="L2" s="183"/>
      <c r="M2" s="183"/>
      <c r="N2" s="183"/>
      <c r="O2" s="183"/>
      <c r="P2" s="183"/>
      <c r="Q2" s="183"/>
      <c r="R2" s="183"/>
      <c r="S2" s="183"/>
      <c r="T2" s="183"/>
      <c r="U2" s="183"/>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row>
    <row r="3" spans="1:52" x14ac:dyDescent="0.35">
      <c r="A3" s="183"/>
      <c r="B3" s="183"/>
      <c r="C3" s="183"/>
      <c r="D3" s="183"/>
      <c r="E3" s="183"/>
      <c r="F3" s="183"/>
      <c r="G3" s="183"/>
      <c r="H3" s="183"/>
      <c r="I3" s="183"/>
      <c r="J3" s="183"/>
      <c r="K3" s="183"/>
      <c r="L3" s="183"/>
      <c r="M3" s="183"/>
      <c r="N3" s="183"/>
      <c r="O3" s="183"/>
      <c r="P3" s="183"/>
      <c r="Q3" s="183"/>
      <c r="R3" s="183"/>
      <c r="S3" s="183"/>
      <c r="T3" s="183"/>
      <c r="U3" s="183"/>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row>
    <row r="4" spans="1:52" ht="21" customHeight="1" x14ac:dyDescent="0.35">
      <c r="A4" s="183"/>
      <c r="B4" s="240" t="s">
        <v>180</v>
      </c>
      <c r="C4" s="241"/>
      <c r="D4" s="241"/>
      <c r="E4" s="241"/>
      <c r="F4" s="241"/>
      <c r="G4" s="241"/>
      <c r="H4" s="241"/>
      <c r="I4" s="241"/>
      <c r="J4" s="241"/>
      <c r="K4" s="242"/>
      <c r="L4" s="83"/>
      <c r="M4" s="83" t="s">
        <v>403</v>
      </c>
      <c r="N4" s="83"/>
      <c r="O4" s="83"/>
      <c r="P4" s="183"/>
      <c r="Q4" s="183"/>
      <c r="R4" s="183"/>
      <c r="S4" s="183"/>
      <c r="T4" s="183"/>
      <c r="U4" s="183"/>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row>
    <row r="5" spans="1:52" ht="15.75" customHeight="1" x14ac:dyDescent="0.35">
      <c r="A5" s="183"/>
      <c r="B5" s="243" t="s">
        <v>181</v>
      </c>
      <c r="C5" s="243"/>
      <c r="D5" s="244" t="s">
        <v>397</v>
      </c>
      <c r="E5" s="245"/>
      <c r="F5" s="245"/>
      <c r="G5" s="245"/>
      <c r="H5" s="245"/>
      <c r="I5" s="245"/>
      <c r="J5" s="245"/>
      <c r="K5" s="246"/>
      <c r="L5" s="84"/>
      <c r="M5" s="84"/>
      <c r="N5" s="84"/>
      <c r="O5" s="84"/>
      <c r="P5" s="183"/>
      <c r="Q5" s="183"/>
      <c r="R5" s="183"/>
      <c r="S5" s="183"/>
      <c r="T5" s="183"/>
      <c r="U5" s="183"/>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row>
    <row r="6" spans="1:52" ht="15.75" customHeight="1" x14ac:dyDescent="0.35">
      <c r="A6" s="183"/>
      <c r="B6" s="243" t="s">
        <v>183</v>
      </c>
      <c r="C6" s="243"/>
      <c r="D6" s="247">
        <v>44041</v>
      </c>
      <c r="E6" s="248"/>
      <c r="F6" s="248"/>
      <c r="G6" s="248"/>
      <c r="H6" s="248"/>
      <c r="I6" s="248"/>
      <c r="J6" s="248"/>
      <c r="K6" s="249"/>
      <c r="L6" s="84"/>
      <c r="M6" s="84"/>
      <c r="N6" s="84"/>
      <c r="O6" s="84"/>
      <c r="P6" s="183"/>
      <c r="Q6" s="183"/>
      <c r="R6" s="183"/>
      <c r="S6" s="183"/>
      <c r="T6" s="183"/>
      <c r="U6" s="183"/>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row>
    <row r="7" spans="1:52" ht="15.75" customHeight="1" x14ac:dyDescent="0.35">
      <c r="A7" s="183"/>
      <c r="B7" s="250" t="s">
        <v>384</v>
      </c>
      <c r="C7" s="251"/>
      <c r="D7" s="244" t="s">
        <v>395</v>
      </c>
      <c r="E7" s="245"/>
      <c r="F7" s="245"/>
      <c r="G7" s="245"/>
      <c r="H7" s="245"/>
      <c r="I7" s="245"/>
      <c r="J7" s="245"/>
      <c r="K7" s="246"/>
      <c r="L7" s="84"/>
      <c r="M7" s="84"/>
      <c r="N7" s="84"/>
      <c r="O7" s="84"/>
      <c r="P7" s="183"/>
      <c r="Q7" s="183"/>
      <c r="R7" s="183"/>
      <c r="S7" s="183"/>
      <c r="T7" s="183"/>
      <c r="U7" s="183"/>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row>
    <row r="8" spans="1:52" x14ac:dyDescent="0.35">
      <c r="A8" s="183"/>
      <c r="B8" s="261" t="s">
        <v>18</v>
      </c>
      <c r="C8" s="262"/>
      <c r="D8" s="265" t="s">
        <v>279</v>
      </c>
      <c r="E8" s="266"/>
      <c r="F8" s="266"/>
      <c r="G8" s="266"/>
      <c r="H8" s="266"/>
      <c r="I8" s="266"/>
      <c r="J8" s="266"/>
      <c r="K8" s="267"/>
      <c r="L8" s="81"/>
      <c r="M8" s="81"/>
      <c r="N8" s="81"/>
      <c r="O8" s="81"/>
      <c r="P8" s="183"/>
      <c r="Q8" s="183"/>
      <c r="R8" s="183"/>
      <c r="S8" s="183"/>
      <c r="T8" s="183"/>
      <c r="U8" s="183"/>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row>
    <row r="9" spans="1:52" ht="15.75" customHeight="1" x14ac:dyDescent="0.35">
      <c r="A9" s="183"/>
      <c r="B9" s="263"/>
      <c r="C9" s="264"/>
      <c r="D9" s="265" t="s">
        <v>185</v>
      </c>
      <c r="E9" s="266"/>
      <c r="F9" s="266"/>
      <c r="G9" s="266"/>
      <c r="H9" s="266"/>
      <c r="I9" s="266"/>
      <c r="J9" s="266"/>
      <c r="K9" s="267"/>
      <c r="L9" s="81"/>
      <c r="M9" s="81"/>
      <c r="N9" s="81"/>
      <c r="O9" s="81"/>
      <c r="P9" s="183"/>
      <c r="Q9" s="183"/>
      <c r="R9" s="183"/>
      <c r="S9" s="183"/>
      <c r="T9" s="183"/>
      <c r="U9" s="183"/>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row>
    <row r="10" spans="1:52" ht="15.75" customHeight="1" x14ac:dyDescent="0.35">
      <c r="A10" s="183"/>
      <c r="B10" s="268" t="s">
        <v>22</v>
      </c>
      <c r="C10" s="268"/>
      <c r="D10" s="269" t="s">
        <v>258</v>
      </c>
      <c r="E10" s="270"/>
      <c r="F10" s="270"/>
      <c r="G10" s="270"/>
      <c r="H10" s="270"/>
      <c r="I10" s="270"/>
      <c r="J10" s="270"/>
      <c r="K10" s="271"/>
      <c r="L10" s="82"/>
      <c r="M10" s="82"/>
      <c r="N10" s="82"/>
      <c r="O10" s="82"/>
      <c r="P10" s="183"/>
      <c r="Q10" s="183"/>
      <c r="R10" s="183"/>
      <c r="S10" s="183"/>
      <c r="T10" s="183"/>
      <c r="U10" s="183"/>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row>
    <row r="11" spans="1:52" ht="15.75" customHeight="1" x14ac:dyDescent="0.35">
      <c r="A11" s="183"/>
      <c r="B11" s="268" t="s">
        <v>24</v>
      </c>
      <c r="C11" s="268"/>
      <c r="D11" s="269" t="s">
        <v>267</v>
      </c>
      <c r="E11" s="270"/>
      <c r="F11" s="270"/>
      <c r="G11" s="270"/>
      <c r="H11" s="270"/>
      <c r="I11" s="270"/>
      <c r="J11" s="270"/>
      <c r="K11" s="271"/>
      <c r="L11" s="84"/>
      <c r="M11" s="84"/>
      <c r="N11" s="84"/>
      <c r="O11" s="84"/>
      <c r="P11" s="183"/>
      <c r="Q11" s="183"/>
      <c r="R11" s="183"/>
      <c r="S11" s="183"/>
      <c r="T11" s="183"/>
      <c r="U11" s="183"/>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row>
    <row r="12" spans="1:52" ht="362.5" x14ac:dyDescent="0.35">
      <c r="A12" s="183"/>
      <c r="B12" s="252" t="s">
        <v>27</v>
      </c>
      <c r="C12" s="252"/>
      <c r="D12" s="253" t="s">
        <v>427</v>
      </c>
      <c r="E12" s="254"/>
      <c r="F12" s="254"/>
      <c r="G12" s="254"/>
      <c r="H12" s="254"/>
      <c r="I12" s="254"/>
      <c r="J12" s="254"/>
      <c r="K12" s="255"/>
      <c r="L12" s="81"/>
      <c r="M12" s="81"/>
      <c r="N12" s="81"/>
      <c r="O12" s="81"/>
      <c r="P12" s="183"/>
      <c r="Q12" s="183"/>
      <c r="R12" s="183"/>
      <c r="S12" s="183"/>
      <c r="T12" s="183"/>
      <c r="U12" s="183"/>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20" t="str">
        <f>D12</f>
        <v>This factsheet describes an air source heat pump used for heating a dwelling. It considers an air source heat pump with a supply temperature ranging from 65 °C to 80 °C that works in combination with traditional wet radiators in homes. This technology is also called a high temperature air-to-water heat pump.
There are different supply temperatures for residential heat pumps depending on type of refrigerant and refrigerant cycle (for instance single or cascade systems). Regular residential air source heat pumps typically supply heat at a temperature of up to 55°C  (Khoa Xuan Le et al. (2019). This however does not work efficiently with traditional wet radiators in homes that are usually designed for an inlet temperature of 75°C and a return temperature of 65°C (Khoa Xuan Le et al. (2019). High temperature heat pumps can achieve these temperatures; typically these heat pumps reach a temperature of 65 ᵒC up to 80 ᵒC  (Carbon Trust and Rawlings Support Services, 2016). This temperature level is sufficient for space heating and domestic hot water. No (significant) adjustments to the heating system in the dwelling are required in that case.
The working principle of a heat pump is a reversed refrigeration cycle (see also Staffell et al., 2012). An air source heat pump extracts heat from the outside air (ambient heat) using an evaporator where a refrigerant flows through that absorbs heat. After evaporation, an electric driven compressor increases the pressure, after which the refrigerant condenses back to a liquid (within the condenser) to release heat to a heat exchanger. An expander makes the refrigerant ready for heat absorption. Heat released (within the condenser) is transferred to the dwelling. The transport medium for heat in the dwelling is water (e.g. wet radiators or underfloor heating).
The efficiency of a heat pump is expressed as the coefficient of performance (COP): the ratio between heat output and electricity input. The COP depends on the temperature difference between supply temperature and heat source, in technical terms the temperature difference between heat source and heat sink. The higher the temperature lift the lower the COP. For instance, in winter, the temperature there is a larger temperature lift, resulting in a lower COP. At a certain point the temperature difference will be too great for the heat pump to operate (efficiently) and the heat pump has to be stopped. For most air source heat pumps this will occur at temperatures in the range of –15°C to -20°C (Forsén, 2005). At that point auxiliary heating is required.</v>
      </c>
    </row>
    <row r="13" spans="1:52" ht="15.75" customHeight="1" x14ac:dyDescent="0.35">
      <c r="A13" s="183"/>
      <c r="B13" s="256" t="s">
        <v>186</v>
      </c>
      <c r="C13" s="256"/>
      <c r="D13" s="257" t="s">
        <v>34</v>
      </c>
      <c r="E13" s="248"/>
      <c r="F13" s="248"/>
      <c r="G13" s="248"/>
      <c r="H13" s="248"/>
      <c r="I13" s="248"/>
      <c r="J13" s="248"/>
      <c r="K13" s="249"/>
      <c r="L13" s="84"/>
      <c r="M13" s="84"/>
      <c r="N13" s="84"/>
      <c r="O13" s="84"/>
      <c r="P13" s="183"/>
      <c r="Q13" s="183"/>
      <c r="R13" s="183"/>
      <c r="S13" s="183"/>
      <c r="T13" s="183"/>
      <c r="U13" s="183"/>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row>
    <row r="14" spans="1:52" ht="49.5" customHeight="1" x14ac:dyDescent="0.35">
      <c r="A14" s="183"/>
      <c r="B14" s="256"/>
      <c r="C14" s="256"/>
      <c r="D14" s="258" t="s">
        <v>398</v>
      </c>
      <c r="E14" s="259"/>
      <c r="F14" s="259"/>
      <c r="G14" s="259"/>
      <c r="H14" s="259"/>
      <c r="I14" s="259"/>
      <c r="J14" s="259"/>
      <c r="K14" s="260"/>
      <c r="L14" s="81"/>
      <c r="M14" s="81"/>
      <c r="N14" s="81"/>
      <c r="O14" s="81"/>
      <c r="P14" s="183"/>
      <c r="Q14" s="183"/>
      <c r="R14" s="183"/>
      <c r="S14" s="183"/>
      <c r="T14" s="183"/>
      <c r="U14" s="183"/>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20" t="str">
        <f>D14</f>
        <v xml:space="preserve">The European Heat Pump Association report (2018) indicates that 'normal' heat pumps provide temperatures up to 80°C and can use energy sources from renewable and waste sources with temperatures up to 40°C. These are commercially available. (EHPA, 2018).
</v>
      </c>
    </row>
    <row r="15" spans="1:52" ht="21" customHeight="1" x14ac:dyDescent="0.35">
      <c r="A15" s="183"/>
      <c r="B15" s="240" t="s">
        <v>52</v>
      </c>
      <c r="C15" s="241"/>
      <c r="D15" s="241"/>
      <c r="E15" s="241"/>
      <c r="F15" s="241"/>
      <c r="G15" s="241"/>
      <c r="H15" s="241"/>
      <c r="I15" s="241"/>
      <c r="J15" s="241"/>
      <c r="K15" s="242"/>
      <c r="L15" s="83"/>
      <c r="M15" s="83"/>
      <c r="N15" s="83"/>
      <c r="O15" s="83"/>
      <c r="P15" s="183"/>
      <c r="Q15" s="183"/>
      <c r="R15" s="183"/>
      <c r="S15" s="183"/>
      <c r="T15" s="183"/>
      <c r="U15" s="183"/>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row>
    <row r="16" spans="1:52" ht="15" customHeight="1" x14ac:dyDescent="0.35">
      <c r="A16" s="183"/>
      <c r="B16" s="287" t="s">
        <v>53</v>
      </c>
      <c r="C16" s="287"/>
      <c r="D16" s="288" t="s">
        <v>435</v>
      </c>
      <c r="E16" s="289"/>
      <c r="F16" s="289"/>
      <c r="G16" s="289"/>
      <c r="H16" s="289"/>
      <c r="I16" s="289"/>
      <c r="J16" s="289"/>
      <c r="K16" s="290"/>
      <c r="L16" s="83"/>
      <c r="M16" s="83"/>
      <c r="N16" s="83"/>
      <c r="O16" s="83"/>
      <c r="P16" s="183"/>
      <c r="Q16" s="183"/>
      <c r="R16" s="183"/>
      <c r="S16" s="183"/>
      <c r="T16" s="183"/>
      <c r="U16" s="183"/>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row>
    <row r="17" spans="1:51" ht="15" customHeight="1" x14ac:dyDescent="0.35">
      <c r="A17" s="183"/>
      <c r="B17" s="287"/>
      <c r="C17" s="287"/>
      <c r="D17" s="291"/>
      <c r="E17" s="292"/>
      <c r="F17" s="292"/>
      <c r="G17" s="292"/>
      <c r="H17" s="292"/>
      <c r="I17" s="292"/>
      <c r="J17" s="292"/>
      <c r="K17" s="293"/>
      <c r="L17" s="83"/>
      <c r="M17" s="83"/>
      <c r="N17" s="83"/>
      <c r="O17" s="83"/>
      <c r="P17" s="183"/>
      <c r="Q17" s="183"/>
      <c r="R17" s="183"/>
      <c r="S17" s="183"/>
      <c r="T17" s="183"/>
      <c r="U17" s="183"/>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row>
    <row r="18" spans="1:51" x14ac:dyDescent="0.35">
      <c r="A18" s="183"/>
      <c r="B18" s="294"/>
      <c r="C18" s="294"/>
      <c r="D18" s="295" t="s">
        <v>187</v>
      </c>
      <c r="E18" s="295"/>
      <c r="F18" s="295"/>
      <c r="G18" s="170" t="s">
        <v>188</v>
      </c>
      <c r="H18" s="170" t="s">
        <v>189</v>
      </c>
      <c r="I18" s="170" t="s">
        <v>190</v>
      </c>
      <c r="J18" s="170" t="s">
        <v>191</v>
      </c>
      <c r="K18" s="170" t="s">
        <v>192</v>
      </c>
      <c r="L18" s="85"/>
      <c r="M18" s="85"/>
      <c r="N18" s="85"/>
      <c r="O18" s="85"/>
      <c r="P18" s="183"/>
      <c r="Q18" s="183"/>
      <c r="R18" s="183"/>
      <c r="S18" s="183"/>
      <c r="T18" s="183"/>
      <c r="U18" s="183"/>
    </row>
    <row r="19" spans="1:51" ht="15.75" customHeight="1" x14ac:dyDescent="0.35">
      <c r="A19" s="183"/>
      <c r="B19" s="287" t="s">
        <v>57</v>
      </c>
      <c r="C19" s="287"/>
      <c r="D19" s="296" t="str">
        <f>IF(D16="Please select","Select Functional Unit above",D16)</f>
        <v>kW</v>
      </c>
      <c r="E19" s="296"/>
      <c r="F19" s="296"/>
      <c r="G19" s="103">
        <v>11</v>
      </c>
      <c r="H19" s="102">
        <v>6</v>
      </c>
      <c r="I19" s="102">
        <v>16</v>
      </c>
      <c r="J19" s="102"/>
      <c r="K19" s="102"/>
      <c r="L19" s="86"/>
      <c r="M19" s="86"/>
      <c r="N19" s="86"/>
      <c r="O19" s="86"/>
      <c r="P19" s="183"/>
      <c r="Q19" s="183"/>
      <c r="R19" s="183"/>
      <c r="S19" s="183"/>
      <c r="T19" s="183"/>
      <c r="U19" s="183"/>
    </row>
    <row r="20" spans="1:51" ht="15.75" customHeight="1" x14ac:dyDescent="0.35">
      <c r="A20" s="183"/>
      <c r="B20" s="287"/>
      <c r="C20" s="287"/>
      <c r="D20" s="296"/>
      <c r="E20" s="296"/>
      <c r="F20" s="296"/>
      <c r="G20" s="114" t="s">
        <v>405</v>
      </c>
      <c r="H20" s="114" t="s">
        <v>405</v>
      </c>
      <c r="I20" s="114" t="s">
        <v>405</v>
      </c>
      <c r="J20" s="113" t="s">
        <v>193</v>
      </c>
      <c r="K20" s="113" t="s">
        <v>193</v>
      </c>
      <c r="L20" s="86"/>
      <c r="M20" s="86"/>
      <c r="N20" s="86"/>
      <c r="O20" s="86"/>
      <c r="P20" s="183"/>
      <c r="Q20" s="183"/>
      <c r="R20" s="183"/>
      <c r="S20" s="183"/>
      <c r="T20" s="183"/>
      <c r="U20" s="183"/>
    </row>
    <row r="21" spans="1:51" ht="15.75" customHeight="1" x14ac:dyDescent="0.35">
      <c r="A21" s="183"/>
      <c r="B21" s="294"/>
      <c r="C21" s="294"/>
      <c r="D21" s="306" t="s">
        <v>194</v>
      </c>
      <c r="E21" s="307"/>
      <c r="F21" s="171" t="s">
        <v>195</v>
      </c>
      <c r="G21" s="273" t="s">
        <v>196</v>
      </c>
      <c r="H21" s="273"/>
      <c r="I21" s="273"/>
      <c r="J21" s="273"/>
      <c r="K21" s="273"/>
      <c r="L21" s="272">
        <v>2030</v>
      </c>
      <c r="M21" s="272"/>
      <c r="N21" s="272"/>
      <c r="O21" s="272"/>
      <c r="P21" s="272"/>
      <c r="Q21" s="273">
        <v>2050</v>
      </c>
      <c r="R21" s="273"/>
      <c r="S21" s="273"/>
      <c r="T21" s="273"/>
      <c r="U21" s="273"/>
    </row>
    <row r="22" spans="1:51" ht="15.75" customHeight="1" x14ac:dyDescent="0.35">
      <c r="A22" s="183"/>
      <c r="B22" s="274" t="s">
        <v>62</v>
      </c>
      <c r="C22" s="275"/>
      <c r="D22" s="280" t="s">
        <v>197</v>
      </c>
      <c r="E22" s="281"/>
      <c r="F22" s="284" t="s">
        <v>184</v>
      </c>
      <c r="G22" s="170" t="s">
        <v>188</v>
      </c>
      <c r="H22" s="170" t="s">
        <v>189</v>
      </c>
      <c r="I22" s="170" t="s">
        <v>190</v>
      </c>
      <c r="J22" s="170" t="s">
        <v>191</v>
      </c>
      <c r="K22" s="170" t="s">
        <v>192</v>
      </c>
      <c r="L22" s="169" t="s">
        <v>188</v>
      </c>
      <c r="M22" s="169" t="s">
        <v>189</v>
      </c>
      <c r="N22" s="169" t="s">
        <v>190</v>
      </c>
      <c r="O22" s="169" t="s">
        <v>191</v>
      </c>
      <c r="P22" s="169" t="s">
        <v>192</v>
      </c>
      <c r="Q22" s="170" t="s">
        <v>188</v>
      </c>
      <c r="R22" s="170" t="s">
        <v>189</v>
      </c>
      <c r="S22" s="170" t="s">
        <v>190</v>
      </c>
      <c r="T22" s="170" t="s">
        <v>191</v>
      </c>
      <c r="U22" s="170" t="s">
        <v>192</v>
      </c>
    </row>
    <row r="23" spans="1:51" ht="15" customHeight="1" x14ac:dyDescent="0.35">
      <c r="A23" s="183"/>
      <c r="B23" s="276"/>
      <c r="C23" s="277"/>
      <c r="D23" s="282"/>
      <c r="E23" s="283"/>
      <c r="F23" s="285"/>
      <c r="G23" s="103"/>
      <c r="H23" s="102"/>
      <c r="I23" s="102"/>
      <c r="J23" s="102"/>
      <c r="K23" s="102"/>
      <c r="L23" s="101"/>
      <c r="M23" s="112"/>
      <c r="N23" s="112"/>
      <c r="O23" s="112"/>
      <c r="P23" s="112"/>
      <c r="Q23" s="101"/>
      <c r="R23" s="112"/>
      <c r="S23" s="112"/>
      <c r="T23" s="112"/>
      <c r="U23" s="112"/>
    </row>
    <row r="24" spans="1:51" x14ac:dyDescent="0.35">
      <c r="A24" s="183"/>
      <c r="B24" s="278"/>
      <c r="C24" s="279"/>
      <c r="D24" s="282"/>
      <c r="E24" s="283"/>
      <c r="F24" s="286"/>
      <c r="G24" s="113" t="s">
        <v>193</v>
      </c>
      <c r="H24" s="113" t="s">
        <v>193</v>
      </c>
      <c r="I24" s="113" t="s">
        <v>193</v>
      </c>
      <c r="J24" s="113" t="s">
        <v>193</v>
      </c>
      <c r="K24" s="113" t="s">
        <v>193</v>
      </c>
      <c r="L24" s="113" t="s">
        <v>193</v>
      </c>
      <c r="M24" s="113" t="s">
        <v>193</v>
      </c>
      <c r="N24" s="113" t="s">
        <v>193</v>
      </c>
      <c r="O24" s="113" t="s">
        <v>193</v>
      </c>
      <c r="P24" s="113" t="s">
        <v>193</v>
      </c>
      <c r="Q24" s="113" t="s">
        <v>193</v>
      </c>
      <c r="R24" s="113" t="s">
        <v>193</v>
      </c>
      <c r="S24" s="113" t="s">
        <v>193</v>
      </c>
      <c r="T24" s="113" t="s">
        <v>193</v>
      </c>
      <c r="U24" s="113" t="s">
        <v>193</v>
      </c>
    </row>
    <row r="25" spans="1:51" ht="15.75" customHeight="1" x14ac:dyDescent="0.35">
      <c r="A25" s="183"/>
      <c r="B25" s="287" t="s">
        <v>198</v>
      </c>
      <c r="C25" s="287"/>
      <c r="D25" s="288" t="s">
        <v>199</v>
      </c>
      <c r="E25" s="290"/>
      <c r="F25" s="297" t="s">
        <v>200</v>
      </c>
      <c r="G25" s="103"/>
      <c r="H25" s="102"/>
      <c r="I25" s="102"/>
      <c r="J25" s="102"/>
      <c r="K25" s="102"/>
      <c r="L25" s="101"/>
      <c r="M25" s="112"/>
      <c r="N25" s="112"/>
      <c r="O25" s="112"/>
      <c r="P25" s="112"/>
      <c r="Q25" s="101"/>
      <c r="R25" s="112"/>
      <c r="S25" s="112"/>
      <c r="T25" s="112"/>
      <c r="U25" s="112"/>
    </row>
    <row r="26" spans="1:51" ht="15.75" customHeight="1" x14ac:dyDescent="0.35">
      <c r="A26" s="183"/>
      <c r="B26" s="287"/>
      <c r="C26" s="287"/>
      <c r="D26" s="291"/>
      <c r="E26" s="293"/>
      <c r="F26" s="298"/>
      <c r="G26" s="113" t="s">
        <v>193</v>
      </c>
      <c r="H26" s="113" t="s">
        <v>193</v>
      </c>
      <c r="I26" s="113" t="s">
        <v>193</v>
      </c>
      <c r="J26" s="113" t="s">
        <v>193</v>
      </c>
      <c r="K26" s="113" t="s">
        <v>193</v>
      </c>
      <c r="L26" s="113" t="s">
        <v>193</v>
      </c>
      <c r="M26" s="113" t="s">
        <v>193</v>
      </c>
      <c r="N26" s="113" t="s">
        <v>193</v>
      </c>
      <c r="O26" s="113" t="s">
        <v>193</v>
      </c>
      <c r="P26" s="113" t="s">
        <v>193</v>
      </c>
      <c r="Q26" s="113" t="s">
        <v>193</v>
      </c>
      <c r="R26" s="113" t="s">
        <v>193</v>
      </c>
      <c r="S26" s="113" t="s">
        <v>193</v>
      </c>
      <c r="T26" s="113" t="s">
        <v>193</v>
      </c>
      <c r="U26" s="113" t="s">
        <v>193</v>
      </c>
    </row>
    <row r="27" spans="1:51" x14ac:dyDescent="0.35">
      <c r="A27" s="183"/>
      <c r="B27" s="299" t="s">
        <v>71</v>
      </c>
      <c r="C27" s="299"/>
      <c r="D27" s="300" t="s">
        <v>201</v>
      </c>
      <c r="E27" s="301"/>
      <c r="F27" s="301"/>
      <c r="G27" s="301"/>
      <c r="H27" s="301"/>
      <c r="I27" s="301"/>
      <c r="J27" s="301"/>
      <c r="K27" s="302"/>
      <c r="L27" s="88"/>
      <c r="M27" s="88"/>
      <c r="N27" s="88"/>
      <c r="O27" s="88"/>
      <c r="P27" s="183"/>
      <c r="Q27" s="183"/>
      <c r="R27" s="183"/>
      <c r="S27" s="183"/>
      <c r="T27" s="183"/>
      <c r="U27" s="183"/>
    </row>
    <row r="28" spans="1:51" x14ac:dyDescent="0.35">
      <c r="A28" s="183"/>
      <c r="B28" s="299" t="s">
        <v>74</v>
      </c>
      <c r="C28" s="299"/>
      <c r="D28" s="303">
        <v>1100</v>
      </c>
      <c r="E28" s="304"/>
      <c r="F28" s="304"/>
      <c r="G28" s="304"/>
      <c r="H28" s="304"/>
      <c r="I28" s="304"/>
      <c r="J28" s="304"/>
      <c r="K28" s="305"/>
      <c r="L28" s="190">
        <f>45*1000/3.6/11</f>
        <v>1136.3636363636363</v>
      </c>
      <c r="M28" s="190">
        <f>1600*35.17/1000*80%</f>
        <v>45.017600000000002</v>
      </c>
      <c r="N28" s="88"/>
      <c r="O28" s="88"/>
      <c r="P28" s="183"/>
      <c r="Q28" s="183"/>
      <c r="R28" s="183"/>
      <c r="S28" s="183"/>
      <c r="T28" s="183"/>
      <c r="U28" s="183"/>
    </row>
    <row r="29" spans="1:51" ht="15" customHeight="1" x14ac:dyDescent="0.35">
      <c r="A29" s="183"/>
      <c r="B29" s="299" t="s">
        <v>76</v>
      </c>
      <c r="C29" s="299"/>
      <c r="D29" s="244" t="s">
        <v>402</v>
      </c>
      <c r="E29" s="245"/>
      <c r="F29" s="245"/>
      <c r="G29" s="245"/>
      <c r="H29" s="245"/>
      <c r="I29" s="245"/>
      <c r="J29" s="245"/>
      <c r="K29" s="246"/>
      <c r="L29" s="88"/>
      <c r="M29" s="88"/>
      <c r="N29" s="88"/>
      <c r="O29" s="88"/>
      <c r="P29" s="183"/>
      <c r="Q29" s="183"/>
      <c r="R29" s="183"/>
      <c r="S29" s="183"/>
      <c r="T29" s="183"/>
      <c r="U29" s="183"/>
    </row>
    <row r="30" spans="1:51" ht="15.75" customHeight="1" x14ac:dyDescent="0.35">
      <c r="A30" s="183"/>
      <c r="B30" s="299" t="s">
        <v>79</v>
      </c>
      <c r="C30" s="299"/>
      <c r="D30" s="303">
        <v>45</v>
      </c>
      <c r="E30" s="304"/>
      <c r="F30" s="304"/>
      <c r="G30" s="304"/>
      <c r="H30" s="304"/>
      <c r="I30" s="304"/>
      <c r="J30" s="304"/>
      <c r="K30" s="305"/>
      <c r="L30" s="87"/>
      <c r="M30" s="87"/>
      <c r="N30" s="87"/>
      <c r="O30" s="87"/>
      <c r="P30" s="183"/>
      <c r="Q30" s="183"/>
      <c r="R30" s="183"/>
      <c r="S30" s="183"/>
      <c r="T30" s="183"/>
      <c r="U30" s="183"/>
    </row>
    <row r="31" spans="1:51" x14ac:dyDescent="0.35">
      <c r="A31" s="183"/>
      <c r="B31" s="299" t="s">
        <v>84</v>
      </c>
      <c r="C31" s="299"/>
      <c r="D31" s="300">
        <v>17.5</v>
      </c>
      <c r="E31" s="301"/>
      <c r="F31" s="301"/>
      <c r="G31" s="301"/>
      <c r="H31" s="301"/>
      <c r="I31" s="301"/>
      <c r="J31" s="301"/>
      <c r="K31" s="302"/>
      <c r="L31" s="88"/>
      <c r="M31" s="88"/>
      <c r="N31" s="88"/>
      <c r="O31" s="88"/>
      <c r="P31" s="183"/>
      <c r="Q31" s="183"/>
      <c r="R31" s="183"/>
      <c r="S31" s="183"/>
      <c r="T31" s="183"/>
      <c r="U31" s="183"/>
    </row>
    <row r="32" spans="1:51" x14ac:dyDescent="0.35">
      <c r="A32" s="183"/>
      <c r="B32" s="299" t="s">
        <v>86</v>
      </c>
      <c r="C32" s="299"/>
      <c r="D32" s="300" t="s">
        <v>182</v>
      </c>
      <c r="E32" s="301"/>
      <c r="F32" s="301"/>
      <c r="G32" s="301"/>
      <c r="H32" s="301"/>
      <c r="I32" s="301"/>
      <c r="J32" s="301"/>
      <c r="K32" s="302"/>
      <c r="L32" s="88"/>
      <c r="M32" s="88"/>
      <c r="N32" s="88"/>
      <c r="O32" s="88"/>
      <c r="P32" s="183"/>
      <c r="Q32" s="183"/>
      <c r="R32" s="183"/>
      <c r="S32" s="183"/>
      <c r="T32" s="183"/>
      <c r="U32" s="183"/>
    </row>
    <row r="33" spans="1:53" x14ac:dyDescent="0.35">
      <c r="A33" s="183"/>
      <c r="B33" s="299" t="s">
        <v>88</v>
      </c>
      <c r="C33" s="299"/>
      <c r="D33" s="244" t="s">
        <v>278</v>
      </c>
      <c r="E33" s="245"/>
      <c r="F33" s="245"/>
      <c r="G33" s="245"/>
      <c r="H33" s="245"/>
      <c r="I33" s="245"/>
      <c r="J33" s="245"/>
      <c r="K33" s="246"/>
      <c r="L33" s="88"/>
      <c r="M33" s="88"/>
      <c r="N33" s="88"/>
      <c r="O33" s="88"/>
      <c r="P33" s="183"/>
      <c r="Q33" s="183"/>
      <c r="R33" s="183"/>
      <c r="S33" s="183"/>
      <c r="T33" s="183"/>
      <c r="U33" s="183"/>
    </row>
    <row r="34" spans="1:53" ht="339.75" customHeight="1" x14ac:dyDescent="0.35">
      <c r="A34" s="183"/>
      <c r="B34" s="287" t="s">
        <v>202</v>
      </c>
      <c r="C34" s="287"/>
      <c r="D34" s="308" t="s">
        <v>428</v>
      </c>
      <c r="E34" s="309"/>
      <c r="F34" s="309"/>
      <c r="G34" s="309"/>
      <c r="H34" s="309"/>
      <c r="I34" s="309"/>
      <c r="J34" s="309"/>
      <c r="K34" s="310"/>
      <c r="L34" s="81"/>
      <c r="M34" s="81"/>
      <c r="N34" s="81"/>
      <c r="O34" s="81"/>
      <c r="P34" s="183"/>
      <c r="Q34" s="183"/>
      <c r="R34" s="183"/>
      <c r="S34" s="183"/>
      <c r="T34" s="183"/>
      <c r="U34" s="183"/>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20" t="str">
        <f>D34</f>
        <v>The typical thermal capacity of a high temperature air source heat pump used by a household is between 6 and 16 kWth (Carbon Trust and Rawlings Support Services, 2016). Values outside this range are possible. Khoa Xuan Le et al. (2019) mentiones a capacity of 11kWth. From a field trial using the Daikin high temperature heat pump of 11kWth, it was concluded that heat pump should be properly sized, comparable to gas-fired boiler in capacity in order to reach thermal comfort in the same time as a gas boiler (Shah &amp; Hewitt, 2015).
There are currently no statistics available on the number of high temperature (supply T &gt;65 ᵒC) air source heat pumps used by households in the Netherlands (It is very small at present). At the end of 2019 there were in total 119.692 air-water heat pumps used by households in the Netherlands (CBS, 2020). Almost all of these heat pumps operate at lower temperatures (note that dwellings frequently use a gas boiler for high T heat demand - a hybrid heating system).
The future market share of residential heat pumps is uncertain. It depends on technical and system innovations (competitiveness with other heating options) and stimulation through energy policies. It is uncertain whether home owners would opt more often for low or high temperature heating systems in the future; this depends for instance on house renovation possibilities.
Annual full load hours of a heat pump depend on the heat demand (profile) of a dwelling and the thermal capacity of the heat pump. If we assume a dwelling with 45 GJ as final heat demand and a heat pump with a capacity of 11kWth, then there are around 1100 full load hours. These are full load hours are for space heating and hot tapwater combined.
The lifetime of a high temperature heat pump can be expected to be similar to that of a regular low temperature heat pump which is about 15 to 20 years (Carbon Trust and Rawlings Support Services, 2016).</v>
      </c>
    </row>
    <row r="35" spans="1:53" ht="21" customHeight="1" x14ac:dyDescent="0.35">
      <c r="A35" s="183"/>
      <c r="B35" s="316" t="s">
        <v>203</v>
      </c>
      <c r="C35" s="316"/>
      <c r="D35" s="316"/>
      <c r="E35" s="316"/>
      <c r="F35" s="316"/>
      <c r="G35" s="316"/>
      <c r="H35" s="316"/>
      <c r="I35" s="316"/>
      <c r="J35" s="316"/>
      <c r="K35" s="316"/>
      <c r="L35" s="316"/>
      <c r="M35" s="316"/>
      <c r="N35" s="316"/>
      <c r="O35" s="316"/>
      <c r="P35" s="316"/>
      <c r="Q35" s="316"/>
      <c r="R35" s="316"/>
      <c r="S35" s="316"/>
      <c r="T35" s="316"/>
      <c r="U35" s="316"/>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row>
    <row r="36" spans="1:53" ht="15.75" customHeight="1" x14ac:dyDescent="0.35">
      <c r="A36" s="183"/>
      <c r="B36" s="317" t="s">
        <v>204</v>
      </c>
      <c r="C36" s="317"/>
      <c r="D36" s="317"/>
      <c r="E36" s="317"/>
      <c r="F36" s="317"/>
      <c r="G36" s="273" t="s">
        <v>196</v>
      </c>
      <c r="H36" s="273"/>
      <c r="I36" s="273"/>
      <c r="J36" s="273"/>
      <c r="K36" s="273"/>
      <c r="L36" s="272">
        <v>2030</v>
      </c>
      <c r="M36" s="272"/>
      <c r="N36" s="272"/>
      <c r="O36" s="272"/>
      <c r="P36" s="272"/>
      <c r="Q36" s="273">
        <v>2050</v>
      </c>
      <c r="R36" s="273"/>
      <c r="S36" s="273"/>
      <c r="T36" s="273"/>
      <c r="U36" s="273"/>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row>
    <row r="37" spans="1:53" ht="15.75" customHeight="1" x14ac:dyDescent="0.35">
      <c r="A37" s="183"/>
      <c r="B37" s="317"/>
      <c r="C37" s="317"/>
      <c r="D37" s="318"/>
      <c r="E37" s="318"/>
      <c r="F37" s="318"/>
      <c r="G37" s="170" t="s">
        <v>188</v>
      </c>
      <c r="H37" s="170" t="s">
        <v>189</v>
      </c>
      <c r="I37" s="170" t="s">
        <v>190</v>
      </c>
      <c r="J37" s="170" t="s">
        <v>191</v>
      </c>
      <c r="K37" s="170" t="s">
        <v>192</v>
      </c>
      <c r="L37" s="169" t="s">
        <v>188</v>
      </c>
      <c r="M37" s="169" t="s">
        <v>189</v>
      </c>
      <c r="N37" s="169" t="s">
        <v>190</v>
      </c>
      <c r="O37" s="169" t="s">
        <v>191</v>
      </c>
      <c r="P37" s="169" t="s">
        <v>192</v>
      </c>
      <c r="Q37" s="170" t="s">
        <v>188</v>
      </c>
      <c r="R37" s="170" t="s">
        <v>189</v>
      </c>
      <c r="S37" s="170" t="s">
        <v>190</v>
      </c>
      <c r="T37" s="170" t="s">
        <v>191</v>
      </c>
      <c r="U37" s="170" t="s">
        <v>192</v>
      </c>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row>
    <row r="38" spans="1:53" ht="15.75" customHeight="1" x14ac:dyDescent="0.35">
      <c r="A38" s="183"/>
      <c r="B38" s="256" t="s">
        <v>95</v>
      </c>
      <c r="C38" s="319"/>
      <c r="D38" s="311" t="s">
        <v>205</v>
      </c>
      <c r="E38" s="313" t="str">
        <f>IF(D16="Please select","Please select 'Functional Unit' above",D16)</f>
        <v>kW</v>
      </c>
      <c r="F38" s="314"/>
      <c r="G38" s="191">
        <v>1052</v>
      </c>
      <c r="H38" s="192">
        <v>631</v>
      </c>
      <c r="I38" s="204">
        <v>1473</v>
      </c>
      <c r="J38" s="192">
        <v>708</v>
      </c>
      <c r="K38" s="112"/>
      <c r="L38" s="191">
        <v>842</v>
      </c>
      <c r="M38" s="192">
        <v>505</v>
      </c>
      <c r="N38" s="192">
        <v>1178</v>
      </c>
      <c r="O38" s="192">
        <v>567</v>
      </c>
      <c r="P38" s="112"/>
      <c r="Q38" s="191">
        <v>736</v>
      </c>
      <c r="R38" s="192">
        <v>442</v>
      </c>
      <c r="S38" s="192">
        <v>1031</v>
      </c>
      <c r="T38" s="192">
        <v>496</v>
      </c>
      <c r="U38" s="112"/>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row>
    <row r="39" spans="1:53" x14ac:dyDescent="0.35">
      <c r="A39" s="183"/>
      <c r="B39" s="256"/>
      <c r="C39" s="319"/>
      <c r="D39" s="312"/>
      <c r="E39" s="315"/>
      <c r="F39" s="211"/>
      <c r="G39" s="114" t="s">
        <v>405</v>
      </c>
      <c r="H39" s="114" t="s">
        <v>405</v>
      </c>
      <c r="I39" s="114" t="s">
        <v>405</v>
      </c>
      <c r="J39" s="113" t="s">
        <v>414</v>
      </c>
      <c r="K39" s="113" t="s">
        <v>193</v>
      </c>
      <c r="L39" s="113" t="s">
        <v>415</v>
      </c>
      <c r="M39" s="113" t="s">
        <v>415</v>
      </c>
      <c r="N39" s="113" t="s">
        <v>415</v>
      </c>
      <c r="O39" s="113" t="s">
        <v>414</v>
      </c>
      <c r="P39" s="113" t="s">
        <v>193</v>
      </c>
      <c r="Q39" s="113" t="s">
        <v>416</v>
      </c>
      <c r="R39" s="113" t="s">
        <v>416</v>
      </c>
      <c r="S39" s="113" t="s">
        <v>416</v>
      </c>
      <c r="T39" s="113" t="s">
        <v>414</v>
      </c>
      <c r="U39" s="113" t="s">
        <v>193</v>
      </c>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row>
    <row r="40" spans="1:53" ht="15" customHeight="1" x14ac:dyDescent="0.35">
      <c r="A40" s="183"/>
      <c r="B40" s="256" t="s">
        <v>206</v>
      </c>
      <c r="C40" s="256"/>
      <c r="D40" s="311" t="s">
        <v>205</v>
      </c>
      <c r="E40" s="313" t="str">
        <f>IF(D16="Please select","Please select 'Functional Unit' above",D16)</f>
        <v>kW</v>
      </c>
      <c r="F40" s="314"/>
      <c r="G40" s="103"/>
      <c r="H40" s="112"/>
      <c r="I40" s="112"/>
      <c r="J40" s="112"/>
      <c r="K40" s="192"/>
      <c r="L40" s="103"/>
      <c r="M40" s="112"/>
      <c r="N40" s="112"/>
      <c r="O40" s="112"/>
      <c r="P40" s="112"/>
      <c r="Q40" s="103"/>
      <c r="R40" s="112"/>
      <c r="S40" s="112"/>
      <c r="T40" s="112"/>
      <c r="U40" s="112"/>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row>
    <row r="41" spans="1:53" ht="15" customHeight="1" x14ac:dyDescent="0.35">
      <c r="A41" s="183"/>
      <c r="B41" s="256"/>
      <c r="C41" s="256"/>
      <c r="D41" s="312"/>
      <c r="E41" s="315"/>
      <c r="F41" s="211"/>
      <c r="G41" s="113" t="s">
        <v>193</v>
      </c>
      <c r="H41" s="113" t="s">
        <v>193</v>
      </c>
      <c r="I41" s="113" t="s">
        <v>193</v>
      </c>
      <c r="J41" s="113" t="s">
        <v>193</v>
      </c>
      <c r="K41" s="113" t="s">
        <v>193</v>
      </c>
      <c r="L41" s="113" t="s">
        <v>193</v>
      </c>
      <c r="M41" s="113" t="s">
        <v>193</v>
      </c>
      <c r="N41" s="113" t="s">
        <v>193</v>
      </c>
      <c r="O41" s="113" t="s">
        <v>193</v>
      </c>
      <c r="P41" s="113" t="s">
        <v>193</v>
      </c>
      <c r="Q41" s="113" t="s">
        <v>193</v>
      </c>
      <c r="R41" s="113" t="s">
        <v>193</v>
      </c>
      <c r="S41" s="113" t="s">
        <v>193</v>
      </c>
      <c r="T41" s="113" t="s">
        <v>193</v>
      </c>
      <c r="U41" s="113" t="s">
        <v>193</v>
      </c>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row>
    <row r="42" spans="1:53" ht="15.75" customHeight="1" x14ac:dyDescent="0.35">
      <c r="A42" s="183"/>
      <c r="B42" s="256" t="s">
        <v>207</v>
      </c>
      <c r="C42" s="256"/>
      <c r="D42" s="311" t="s">
        <v>205</v>
      </c>
      <c r="E42" s="313" t="str">
        <f>IF(D16="Please select","Please select 'Functional Unit' above",D16)</f>
        <v>kW</v>
      </c>
      <c r="F42" s="314"/>
      <c r="G42" s="191">
        <v>21</v>
      </c>
      <c r="H42" s="192">
        <v>11</v>
      </c>
      <c r="I42" s="192">
        <v>105</v>
      </c>
      <c r="J42" s="192">
        <v>14</v>
      </c>
      <c r="K42" s="112"/>
      <c r="L42" s="191">
        <v>17</v>
      </c>
      <c r="M42" s="192">
        <v>8</v>
      </c>
      <c r="N42" s="192">
        <v>84</v>
      </c>
      <c r="O42" s="192">
        <v>11</v>
      </c>
      <c r="P42" s="112"/>
      <c r="Q42" s="191">
        <v>15</v>
      </c>
      <c r="R42" s="192">
        <v>7</v>
      </c>
      <c r="S42" s="192">
        <v>74</v>
      </c>
      <c r="T42" s="192">
        <v>10</v>
      </c>
      <c r="U42" s="112"/>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row>
    <row r="43" spans="1:53" ht="15" customHeight="1" x14ac:dyDescent="0.35">
      <c r="A43" s="183"/>
      <c r="B43" s="256"/>
      <c r="C43" s="256"/>
      <c r="D43" s="312"/>
      <c r="E43" s="315"/>
      <c r="F43" s="211"/>
      <c r="G43" s="114" t="s">
        <v>405</v>
      </c>
      <c r="H43" s="114" t="s">
        <v>405</v>
      </c>
      <c r="I43" s="114" t="s">
        <v>405</v>
      </c>
      <c r="J43" s="113" t="s">
        <v>417</v>
      </c>
      <c r="K43" s="113" t="s">
        <v>193</v>
      </c>
      <c r="L43" s="113" t="s">
        <v>415</v>
      </c>
      <c r="M43" s="113" t="s">
        <v>415</v>
      </c>
      <c r="N43" s="113" t="s">
        <v>415</v>
      </c>
      <c r="O43" s="113" t="s">
        <v>417</v>
      </c>
      <c r="P43" s="113" t="s">
        <v>193</v>
      </c>
      <c r="Q43" s="113" t="s">
        <v>416</v>
      </c>
      <c r="R43" s="113" t="s">
        <v>416</v>
      </c>
      <c r="S43" s="113" t="s">
        <v>416</v>
      </c>
      <c r="T43" s="113" t="s">
        <v>417</v>
      </c>
      <c r="U43" s="113" t="s">
        <v>193</v>
      </c>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row>
    <row r="44" spans="1:53" ht="15.75" customHeight="1" x14ac:dyDescent="0.35">
      <c r="A44" s="183"/>
      <c r="B44" s="256" t="s">
        <v>208</v>
      </c>
      <c r="C44" s="256"/>
      <c r="D44" s="311" t="s">
        <v>205</v>
      </c>
      <c r="E44" s="313" t="s">
        <v>269</v>
      </c>
      <c r="F44" s="314"/>
      <c r="G44" s="103"/>
      <c r="H44" s="112"/>
      <c r="I44" s="112"/>
      <c r="J44" s="112"/>
      <c r="K44" s="192"/>
      <c r="L44" s="103"/>
      <c r="M44" s="112"/>
      <c r="N44" s="112"/>
      <c r="O44" s="112"/>
      <c r="P44" s="112"/>
      <c r="Q44" s="103"/>
      <c r="R44" s="112"/>
      <c r="S44" s="112"/>
      <c r="T44" s="112"/>
      <c r="U44" s="112"/>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row>
    <row r="45" spans="1:53" ht="15" customHeight="1" x14ac:dyDescent="0.35">
      <c r="A45" s="183"/>
      <c r="B45" s="256"/>
      <c r="C45" s="256"/>
      <c r="D45" s="312"/>
      <c r="E45" s="315"/>
      <c r="F45" s="211"/>
      <c r="G45" s="113" t="s">
        <v>193</v>
      </c>
      <c r="H45" s="113" t="s">
        <v>193</v>
      </c>
      <c r="I45" s="113" t="s">
        <v>193</v>
      </c>
      <c r="J45" s="113" t="s">
        <v>193</v>
      </c>
      <c r="K45" s="113" t="s">
        <v>193</v>
      </c>
      <c r="L45" s="113" t="s">
        <v>193</v>
      </c>
      <c r="M45" s="113" t="s">
        <v>193</v>
      </c>
      <c r="N45" s="113" t="s">
        <v>193</v>
      </c>
      <c r="O45" s="113" t="s">
        <v>193</v>
      </c>
      <c r="P45" s="113" t="s">
        <v>193</v>
      </c>
      <c r="Q45" s="113" t="s">
        <v>193</v>
      </c>
      <c r="R45" s="113" t="s">
        <v>193</v>
      </c>
      <c r="S45" s="113" t="s">
        <v>193</v>
      </c>
      <c r="T45" s="113" t="s">
        <v>193</v>
      </c>
      <c r="U45" s="113" t="s">
        <v>193</v>
      </c>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row>
    <row r="46" spans="1:53" ht="409.5" x14ac:dyDescent="0.35">
      <c r="A46" s="183"/>
      <c r="B46" s="252" t="s">
        <v>210</v>
      </c>
      <c r="C46" s="252"/>
      <c r="D46" s="325" t="s">
        <v>426</v>
      </c>
      <c r="E46" s="325"/>
      <c r="F46" s="325"/>
      <c r="G46" s="325"/>
      <c r="H46" s="325"/>
      <c r="I46" s="325"/>
      <c r="J46" s="325"/>
      <c r="K46" s="325"/>
      <c r="L46" s="325"/>
      <c r="M46" s="325"/>
      <c r="N46" s="325"/>
      <c r="O46" s="325"/>
      <c r="P46" s="325"/>
      <c r="Q46" s="325"/>
      <c r="R46" s="325"/>
      <c r="S46" s="325"/>
      <c r="T46" s="325"/>
      <c r="U46" s="325"/>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BA46" s="120" t="str">
        <f>D46</f>
        <v>Cost unit:  Euros2015/kWthermal
In case costs were not expressed per kWth in the source, the reported costs in the source were divided by the typical capacity of the heat pump (i.e. 11 kWth, which is an assumption, see 'Capacity'). The table above presents costs excluding VAT. In case VAT was included in the source, VAT in the associated country was subtracted.
Explanation per source:
A review study conducted by Carbon Trust found that product purchasing cost (CAPEX) of high temperature heat pumps are higher than standard heat pumps by 20-35% (Carbon Trust and Rawlings Support Services, 2016).The difference is to some extent related to the technology itself, and the temperatures reached. For cascade systems (which can achieve supply temperatures of up to 80°C), there is a premium related to the fact that they effectively comprise two heat pumps, including two compressors, additional heat exchangers etc. The increase in total heating system investment compared to low temperature heating systems is compensated to some extent by the reduced need for replacing heat emitters (radiators). The additional heating system investment costs based on fully  installed system costs is estimated at 10-20% (Carbon Trust and Rawlings Support Services, 2016). The fully installed costs for high temperature air source heat pumps identified in the review  ranges from £6,000 to £14,000 (Carbon Trust and Rawlings Support Services, 2016). Heat pumps that reach 80 °C or higher are more expensive (total investment &gt; 9,000 £) than the ones that reach 65°C or higher. According to Carbon Trust the installation costs amounts to £2,000 to £5,000 (Carbon Trust and Rawlings Support Services, 2016). Domestic hot water cylinder &amp; accessories cost amount to £0 to £2,000 (Carbon Trust and Rawlings Support Services, 2016). 
Note: In the UK (in 2016) there is a reduced VAT rate for electricity, natural gas and district heating (for dwellings), a number of energy-saving domestic installations and goods, LPG and heating oil (for domestic use only) and some renovation and repairs of private dwellings. Taking this reduced VAT into account, 5% of investment costs were subtracted (instead of the standard UK VAT rate of 20%). Costs were converted to euros using an average exchange rate (conversion factor) of 0,82 from Euro (EUR2015) to British pound sterling (GBP2015). 
Daikin Altherma HT is a cascading system that can reach temperatures of 80 °C and comes in three capacities: 11, 14 and 16 kWth (Daikin, 2017; Daikin, 2019). The fully installed system costs of these are (approximately) 10.000 euros including 21% VAT. 
Fixed operational costs:
Maintenance costs vary from £100 per year to £1,000 per year (typically £200 per year) (Carbon Trust and Rawlings Support Services, 2016).
Projections:
Based on costs reduction factors for heat pumps mentioned in a factsheet made by IEA (IEA ETSAP, 2013) the installed costs of heat pumps in 2030 are projected to be 20-30% lower (compared to 2013). For 2050, a cost decrease of 30-40% is projected (IEA ETSAP, 2013). Because the costs reduction projection is compared to 2013 we take the minimum cost reduction percentage mentioned in each case (so we assume a 20% reduction in 2030 and 30% reduction in 2050) and use these reductions on the 2030 and 2050 costs in table above. 
For comparison: EHPA (2019) reports that at current market growth levels the European heat pump sales will double every 8 – 10 years which should result in a cost reduction of approximately 22% by 2024 and approx. 39% by 2030, both compared to 2019 (EHPA, 2019). Combining both sources gives a cost reduction range of 20-40% by 2030.</v>
      </c>
    </row>
    <row r="47" spans="1:53" ht="21" customHeight="1" x14ac:dyDescent="0.35">
      <c r="A47" s="183"/>
      <c r="B47" s="316" t="s">
        <v>109</v>
      </c>
      <c r="C47" s="316"/>
      <c r="D47" s="316"/>
      <c r="E47" s="316"/>
      <c r="F47" s="316"/>
      <c r="G47" s="316"/>
      <c r="H47" s="316"/>
      <c r="I47" s="316"/>
      <c r="J47" s="316"/>
      <c r="K47" s="316"/>
      <c r="L47" s="316"/>
      <c r="M47" s="316"/>
      <c r="N47" s="316"/>
      <c r="O47" s="316"/>
      <c r="P47" s="316"/>
      <c r="Q47" s="316"/>
      <c r="R47" s="316"/>
      <c r="S47" s="316"/>
      <c r="T47" s="316"/>
      <c r="U47" s="316"/>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row>
    <row r="48" spans="1:53" ht="15.75" customHeight="1" x14ac:dyDescent="0.35">
      <c r="A48" s="183"/>
      <c r="B48" s="320" t="s">
        <v>211</v>
      </c>
      <c r="C48" s="321"/>
      <c r="D48" s="324" t="s">
        <v>212</v>
      </c>
      <c r="E48" s="324"/>
      <c r="F48" s="324" t="s">
        <v>195</v>
      </c>
      <c r="G48" s="273" t="s">
        <v>196</v>
      </c>
      <c r="H48" s="273"/>
      <c r="I48" s="273"/>
      <c r="J48" s="273"/>
      <c r="K48" s="273"/>
      <c r="L48" s="272">
        <v>2030</v>
      </c>
      <c r="M48" s="272"/>
      <c r="N48" s="272"/>
      <c r="O48" s="272"/>
      <c r="P48" s="272"/>
      <c r="Q48" s="273">
        <v>2050</v>
      </c>
      <c r="R48" s="273"/>
      <c r="S48" s="273"/>
      <c r="T48" s="273"/>
      <c r="U48" s="273"/>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row>
    <row r="49" spans="1:53" x14ac:dyDescent="0.35">
      <c r="A49" s="183"/>
      <c r="B49" s="322"/>
      <c r="C49" s="323"/>
      <c r="D49" s="324"/>
      <c r="E49" s="324"/>
      <c r="F49" s="324"/>
      <c r="G49" s="170" t="s">
        <v>188</v>
      </c>
      <c r="H49" s="170" t="s">
        <v>189</v>
      </c>
      <c r="I49" s="170" t="s">
        <v>190</v>
      </c>
      <c r="J49" s="170" t="s">
        <v>191</v>
      </c>
      <c r="K49" s="170" t="s">
        <v>192</v>
      </c>
      <c r="L49" s="169" t="s">
        <v>188</v>
      </c>
      <c r="M49" s="169" t="s">
        <v>189</v>
      </c>
      <c r="N49" s="169" t="s">
        <v>190</v>
      </c>
      <c r="O49" s="169" t="s">
        <v>191</v>
      </c>
      <c r="P49" s="169" t="s">
        <v>192</v>
      </c>
      <c r="Q49" s="170" t="s">
        <v>188</v>
      </c>
      <c r="R49" s="170" t="s">
        <v>189</v>
      </c>
      <c r="S49" s="170" t="s">
        <v>190</v>
      </c>
      <c r="T49" s="170" t="s">
        <v>191</v>
      </c>
      <c r="U49" s="170" t="s">
        <v>192</v>
      </c>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row>
    <row r="50" spans="1:53" ht="15.75" customHeight="1" x14ac:dyDescent="0.35">
      <c r="A50" s="183"/>
      <c r="B50" s="326" t="s">
        <v>213</v>
      </c>
      <c r="C50" s="327"/>
      <c r="D50" s="332" t="s">
        <v>338</v>
      </c>
      <c r="E50" s="332"/>
      <c r="F50" s="333" t="s">
        <v>413</v>
      </c>
      <c r="G50" s="103">
        <v>-1</v>
      </c>
      <c r="H50" s="112">
        <v>-1</v>
      </c>
      <c r="I50" s="112">
        <v>-1</v>
      </c>
      <c r="J50" s="112">
        <v>-1</v>
      </c>
      <c r="K50" s="112"/>
      <c r="L50" s="103">
        <v>-1</v>
      </c>
      <c r="M50" s="112">
        <v>-1</v>
      </c>
      <c r="N50" s="112">
        <v>-1</v>
      </c>
      <c r="O50" s="112">
        <v>-1</v>
      </c>
      <c r="P50" s="112"/>
      <c r="Q50" s="103">
        <v>-1</v>
      </c>
      <c r="R50" s="112">
        <v>-1</v>
      </c>
      <c r="S50" s="112">
        <v>-1</v>
      </c>
      <c r="T50" s="112">
        <v>-1</v>
      </c>
      <c r="U50" s="112"/>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row>
    <row r="51" spans="1:53" x14ac:dyDescent="0.35">
      <c r="A51" s="183"/>
      <c r="B51" s="328"/>
      <c r="C51" s="329"/>
      <c r="D51" s="332"/>
      <c r="E51" s="332"/>
      <c r="F51" s="333"/>
      <c r="G51" s="114" t="s">
        <v>411</v>
      </c>
      <c r="H51" s="114" t="s">
        <v>412</v>
      </c>
      <c r="I51" s="114" t="s">
        <v>405</v>
      </c>
      <c r="J51" s="114" t="s">
        <v>405</v>
      </c>
      <c r="K51" s="113" t="s">
        <v>193</v>
      </c>
      <c r="L51" s="114" t="s">
        <v>411</v>
      </c>
      <c r="M51" s="114" t="s">
        <v>412</v>
      </c>
      <c r="N51" s="114" t="s">
        <v>405</v>
      </c>
      <c r="O51" s="114" t="s">
        <v>405</v>
      </c>
      <c r="P51" s="113" t="s">
        <v>193</v>
      </c>
      <c r="Q51" s="114" t="s">
        <v>411</v>
      </c>
      <c r="R51" s="114" t="s">
        <v>412</v>
      </c>
      <c r="S51" s="114" t="s">
        <v>405</v>
      </c>
      <c r="T51" s="114" t="s">
        <v>405</v>
      </c>
      <c r="U51" s="113" t="s">
        <v>193</v>
      </c>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row>
    <row r="52" spans="1:53" ht="15" customHeight="1" x14ac:dyDescent="0.35">
      <c r="A52" s="183"/>
      <c r="B52" s="328"/>
      <c r="C52" s="329"/>
      <c r="D52" s="334" t="s">
        <v>256</v>
      </c>
      <c r="E52" s="335"/>
      <c r="F52" s="333" t="s">
        <v>413</v>
      </c>
      <c r="G52" s="103">
        <v>0.52</v>
      </c>
      <c r="H52" s="112">
        <v>0.51</v>
      </c>
      <c r="I52" s="112">
        <v>0.02</v>
      </c>
      <c r="J52" s="112">
        <v>0.26</v>
      </c>
      <c r="K52" s="112"/>
      <c r="L52" s="103">
        <v>0.63</v>
      </c>
      <c r="M52" s="112">
        <v>0.63</v>
      </c>
      <c r="N52" s="112">
        <v>0.25</v>
      </c>
      <c r="O52" s="112">
        <v>0.43</v>
      </c>
      <c r="P52" s="112"/>
      <c r="Q52" s="103">
        <v>0.65</v>
      </c>
      <c r="R52" s="112">
        <v>0.65</v>
      </c>
      <c r="S52" s="112">
        <v>0.3</v>
      </c>
      <c r="T52" s="112">
        <v>0.47</v>
      </c>
      <c r="U52" s="112"/>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row>
    <row r="53" spans="1:53" x14ac:dyDescent="0.35">
      <c r="A53" s="183"/>
      <c r="B53" s="328"/>
      <c r="C53" s="329"/>
      <c r="D53" s="336"/>
      <c r="E53" s="337"/>
      <c r="F53" s="333"/>
      <c r="G53" s="114" t="s">
        <v>411</v>
      </c>
      <c r="H53" s="114" t="s">
        <v>412</v>
      </c>
      <c r="I53" s="114" t="s">
        <v>405</v>
      </c>
      <c r="J53" s="114" t="s">
        <v>405</v>
      </c>
      <c r="K53" s="113" t="s">
        <v>193</v>
      </c>
      <c r="L53" s="114" t="s">
        <v>411</v>
      </c>
      <c r="M53" s="114" t="s">
        <v>412</v>
      </c>
      <c r="N53" s="114" t="s">
        <v>405</v>
      </c>
      <c r="O53" s="114" t="s">
        <v>405</v>
      </c>
      <c r="P53" s="113" t="s">
        <v>193</v>
      </c>
      <c r="Q53" s="114" t="s">
        <v>411</v>
      </c>
      <c r="R53" s="114" t="s">
        <v>412</v>
      </c>
      <c r="S53" s="114" t="s">
        <v>405</v>
      </c>
      <c r="T53" s="114" t="s">
        <v>405</v>
      </c>
      <c r="U53" s="113" t="s">
        <v>193</v>
      </c>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row>
    <row r="54" spans="1:53" x14ac:dyDescent="0.35">
      <c r="A54" s="183"/>
      <c r="B54" s="328"/>
      <c r="C54" s="329"/>
      <c r="D54" s="332" t="s">
        <v>333</v>
      </c>
      <c r="E54" s="332"/>
      <c r="F54" s="333" t="s">
        <v>413</v>
      </c>
      <c r="G54" s="103">
        <v>0.48</v>
      </c>
      <c r="H54" s="112">
        <v>0.49</v>
      </c>
      <c r="I54" s="112">
        <v>0.98</v>
      </c>
      <c r="J54" s="112">
        <v>0.74</v>
      </c>
      <c r="K54" s="112"/>
      <c r="L54" s="103">
        <v>0.37</v>
      </c>
      <c r="M54" s="112">
        <v>0.37</v>
      </c>
      <c r="N54" s="112">
        <v>0.75</v>
      </c>
      <c r="O54" s="112">
        <v>0.56999999999999995</v>
      </c>
      <c r="P54" s="112"/>
      <c r="Q54" s="103">
        <v>0.35</v>
      </c>
      <c r="R54" s="112">
        <v>0.35</v>
      </c>
      <c r="S54" s="112">
        <v>0.7</v>
      </c>
      <c r="T54" s="112">
        <v>0.53</v>
      </c>
      <c r="U54" s="112"/>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row>
    <row r="55" spans="1:53" x14ac:dyDescent="0.35">
      <c r="A55" s="183"/>
      <c r="B55" s="328"/>
      <c r="C55" s="329"/>
      <c r="D55" s="332"/>
      <c r="E55" s="332"/>
      <c r="F55" s="333"/>
      <c r="G55" s="114" t="s">
        <v>411</v>
      </c>
      <c r="H55" s="114" t="s">
        <v>412</v>
      </c>
      <c r="I55" s="114" t="s">
        <v>405</v>
      </c>
      <c r="J55" s="114" t="s">
        <v>405</v>
      </c>
      <c r="K55" s="113" t="s">
        <v>193</v>
      </c>
      <c r="L55" s="114" t="s">
        <v>411</v>
      </c>
      <c r="M55" s="114" t="s">
        <v>412</v>
      </c>
      <c r="N55" s="114" t="s">
        <v>405</v>
      </c>
      <c r="O55" s="114" t="s">
        <v>405</v>
      </c>
      <c r="P55" s="113" t="s">
        <v>193</v>
      </c>
      <c r="Q55" s="114" t="s">
        <v>411</v>
      </c>
      <c r="R55" s="114" t="s">
        <v>412</v>
      </c>
      <c r="S55" s="114" t="s">
        <v>405</v>
      </c>
      <c r="T55" s="114" t="s">
        <v>405</v>
      </c>
      <c r="U55" s="113" t="s">
        <v>193</v>
      </c>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row>
    <row r="56" spans="1:53" x14ac:dyDescent="0.35">
      <c r="A56" s="183"/>
      <c r="B56" s="328"/>
      <c r="C56" s="329"/>
      <c r="D56" s="332" t="s">
        <v>184</v>
      </c>
      <c r="E56" s="332"/>
      <c r="F56" s="333" t="s">
        <v>413</v>
      </c>
      <c r="G56" s="193"/>
      <c r="H56" s="112"/>
      <c r="I56" s="112"/>
      <c r="J56" s="112"/>
      <c r="K56" s="112"/>
      <c r="L56" s="193"/>
      <c r="M56" s="112"/>
      <c r="N56" s="112"/>
      <c r="O56" s="112"/>
      <c r="P56" s="112"/>
      <c r="Q56" s="193"/>
      <c r="R56" s="112"/>
      <c r="S56" s="112"/>
      <c r="T56" s="112"/>
      <c r="U56" s="112"/>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row>
    <row r="57" spans="1:53" x14ac:dyDescent="0.35">
      <c r="A57" s="183"/>
      <c r="B57" s="330"/>
      <c r="C57" s="331"/>
      <c r="D57" s="332"/>
      <c r="E57" s="332"/>
      <c r="F57" s="333"/>
      <c r="G57" s="113" t="s">
        <v>193</v>
      </c>
      <c r="H57" s="113" t="s">
        <v>193</v>
      </c>
      <c r="I57" s="113" t="s">
        <v>193</v>
      </c>
      <c r="J57" s="113" t="s">
        <v>193</v>
      </c>
      <c r="K57" s="113" t="s">
        <v>193</v>
      </c>
      <c r="L57" s="113" t="s">
        <v>193</v>
      </c>
      <c r="M57" s="113" t="s">
        <v>193</v>
      </c>
      <c r="N57" s="113" t="s">
        <v>193</v>
      </c>
      <c r="O57" s="113" t="s">
        <v>193</v>
      </c>
      <c r="P57" s="113" t="s">
        <v>193</v>
      </c>
      <c r="Q57" s="113" t="s">
        <v>193</v>
      </c>
      <c r="R57" s="113" t="s">
        <v>193</v>
      </c>
      <c r="S57" s="113" t="s">
        <v>193</v>
      </c>
      <c r="T57" s="113" t="s">
        <v>193</v>
      </c>
      <c r="U57" s="113" t="s">
        <v>193</v>
      </c>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row>
    <row r="58" spans="1:53" ht="409.5" x14ac:dyDescent="0.35">
      <c r="A58" s="183"/>
      <c r="B58" s="256" t="s">
        <v>215</v>
      </c>
      <c r="C58" s="256"/>
      <c r="D58" s="325" t="s">
        <v>429</v>
      </c>
      <c r="E58" s="325"/>
      <c r="F58" s="325"/>
      <c r="G58" s="325"/>
      <c r="H58" s="325"/>
      <c r="I58" s="325"/>
      <c r="J58" s="325"/>
      <c r="K58" s="325"/>
      <c r="L58" s="325"/>
      <c r="M58" s="325"/>
      <c r="N58" s="325"/>
      <c r="O58" s="325"/>
      <c r="P58" s="325"/>
      <c r="Q58" s="325"/>
      <c r="R58" s="325"/>
      <c r="S58" s="325"/>
      <c r="T58" s="325"/>
      <c r="U58" s="325"/>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BA58" s="120" t="str">
        <f>D58</f>
        <v xml:space="preserve">In the table energy in- and ouputs ranges related to the annual  (seasonal) average COP (SCOP) or SPF values (seasonal performance factor) are given. The efficiency of a heat pump is expressed as the coefficient of performance (COP), which is the ratio between heat output and electricity input, and it depends on the difference between heat supply temperature and source temperature, in other words the temperature lift. For example, a COP of 3 means that 1 unit of electricity is used in order to produce 3 units of heat and 2 units are ambient heat. The higher the temperature lift the lower the COP. For instance, in winter, the temperature lift is larger, resulting in a lower COP. High temperature heat pumps have lower COPs compared to low temperature heat pumps since the temperature life is higher.
Whilst 'standard' high temperature residential heat pumps have been specifically designed for high supply temperatures, the designs of regular low temperature residential heat pumps (supply T &lt;55 °C) are increasingly being improved to reach 60-65°C at a reasonable efficiency (Carbon Trust and Rawlings Support Services, 2016). The European Heat Pump Association (EHPA) writes that increasingly often heat pumps provide hot water at 65°C in an efficient manner (EHPA, 2019).
Based on the sources found the total SPF-range for high temperature air-water heat pumps (supply T above 65°C) between 1,02 and 2,07 was found. The total COP-range found is 2,2 to 4.
Explanation by source:
Khoa Xuan Le et al. (2019) studied the performance of an air-water high temperature heat pump with could deliver heat at 80  °C under 3 conditions: 1. direct mode, 2. storage mode and 3. combined mode. They found that direct mode (without storage in a tank) had the highest overall SPF. The values reported in their study come from field trails in Northern Ireland with an 11 kWth heat pump with nominal COP of 2,5. The SPF value reported for direct mode is 2,06. For mode 2 it is 1,49 overall and for mode 3 it is 1,83 overall (overall refers to a seasonal system performance factor in which storage loss is included).
A study by Watanabe et al. (2017) obtained experimental results, in which the heating COP reaches 4,0 when the hot water temperature is 80 °C and the source water temperature is 26 °C, and the heating COP reaches 4,0 when the hot water temperature is 65 °C and the source water temperature is 8 °C. (Watanabe et al., 2017). No SPF values reported by this source.
Daikin Altherma HT is a cascading system that can reach temperatures of  80 °C and comes in three capacities: 11, 14 and 16 kWth (Daikin, 2019). The manufacturer reports the SPF of the 11 kWth system for space heating at a delivery T of 55 °C (internal operating T of 25-80°C) is 2,65, that of the 14  kWth system is 2,66 and that of the 16 kWth system is 2,61 (Daikin, 2019). The COP of this heat pump can reach up to 3,08 (Daikin, 2019). Shah &amp; Hewitt (2015) found that during a five months operation testing of this heat exact pump that the 11 kWth Daikin heat pump had a SPF of 2,07 on average (Shah &amp; Hewitt, 2015). Performance testing occurred during winter period (from 26/11/2014 to 10/02/2015) which also included the coldest days of the year. During this period the COP (in direct mode meaning without tank storage) varied within the range 1.82 to 2.38 with an average of 2.07. 
According to a review study conducted by Carbon Trust (2016) there is a lack of in-use performance data, but there are lab test results available (Carbon Trust and Rawlings Support Services, 2016). Comparing standardized test results between low and high temperature heat pumps gives an idea of the differences in performance. The study indicates lab test COPs ranging from 2,2 to 3,1 for the air source heat pump studied at an outside air temperature of 7 °C and at a 65 °C delivery temperature. Too few results were obtained for the SCOP (in the study refered to as the "SSHEE") at 65°C to indicate a value, but results at 55°C (at an air temperature of 7 °C) indicate SCOP values from 1,02 to 1,35 for air source heat pumps. It can be expected that the SCOP at a delivery T of 65°C is even lower, but here we assume the same SCOP (between 1,02 and 1,35). This results seems somewhat on the low side, considering it is only slightly higher than electrical resistance heating (COP=1). We do take these results into account to estimate the SPF-range in the table above. 
Projections (targets):
Based on COP improvement percentages mentioned by IEA (IEA ETSAP, 2013) the COPs in 2030 are projected to be 30-50% higher compared to 2013. For 2050, an increase of 40 to 60% compared to 2013 is projected (IEA ETSAP, 2013). Because this is compared to 2013 we take the minimum percentage improvement in each case (so above we show 30% improvement in 2030 and 40% in 2050, both compared to 2020). </v>
      </c>
    </row>
    <row r="59" spans="1:53" ht="21" customHeight="1" x14ac:dyDescent="0.35">
      <c r="A59" s="183"/>
      <c r="B59" s="339" t="s">
        <v>216</v>
      </c>
      <c r="C59" s="340"/>
      <c r="D59" s="340"/>
      <c r="E59" s="340"/>
      <c r="F59" s="340"/>
      <c r="G59" s="340"/>
      <c r="H59" s="340"/>
      <c r="I59" s="340"/>
      <c r="J59" s="340"/>
      <c r="K59" s="340"/>
      <c r="L59" s="340"/>
      <c r="M59" s="340"/>
      <c r="N59" s="340"/>
      <c r="O59" s="340"/>
      <c r="P59" s="340"/>
      <c r="Q59" s="340"/>
      <c r="R59" s="340"/>
      <c r="S59" s="340"/>
      <c r="T59" s="340"/>
      <c r="U59" s="340"/>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row>
    <row r="60" spans="1:53" ht="16.5" customHeight="1" x14ac:dyDescent="0.35">
      <c r="A60" s="183"/>
      <c r="B60" s="326" t="s">
        <v>217</v>
      </c>
      <c r="C60" s="327"/>
      <c r="D60" s="341" t="s">
        <v>218</v>
      </c>
      <c r="E60" s="342"/>
      <c r="F60" s="345" t="s">
        <v>195</v>
      </c>
      <c r="G60" s="273" t="s">
        <v>196</v>
      </c>
      <c r="H60" s="273"/>
      <c r="I60" s="273"/>
      <c r="J60" s="273"/>
      <c r="K60" s="273"/>
      <c r="L60" s="272">
        <v>2030</v>
      </c>
      <c r="M60" s="272"/>
      <c r="N60" s="272"/>
      <c r="O60" s="272"/>
      <c r="P60" s="272"/>
      <c r="Q60" s="273">
        <v>2050</v>
      </c>
      <c r="R60" s="273"/>
      <c r="S60" s="273"/>
      <c r="T60" s="273"/>
      <c r="U60" s="273"/>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row>
    <row r="61" spans="1:53" x14ac:dyDescent="0.35">
      <c r="A61" s="183"/>
      <c r="B61" s="328"/>
      <c r="C61" s="329"/>
      <c r="D61" s="343"/>
      <c r="E61" s="344"/>
      <c r="F61" s="346"/>
      <c r="G61" s="170" t="s">
        <v>188</v>
      </c>
      <c r="H61" s="170" t="s">
        <v>189</v>
      </c>
      <c r="I61" s="170" t="s">
        <v>190</v>
      </c>
      <c r="J61" s="170" t="s">
        <v>191</v>
      </c>
      <c r="K61" s="170" t="s">
        <v>192</v>
      </c>
      <c r="L61" s="169" t="s">
        <v>188</v>
      </c>
      <c r="M61" s="169" t="s">
        <v>189</v>
      </c>
      <c r="N61" s="169" t="s">
        <v>190</v>
      </c>
      <c r="O61" s="169" t="s">
        <v>191</v>
      </c>
      <c r="P61" s="169" t="s">
        <v>192</v>
      </c>
      <c r="Q61" s="170" t="s">
        <v>188</v>
      </c>
      <c r="R61" s="170" t="s">
        <v>189</v>
      </c>
      <c r="S61" s="170" t="s">
        <v>190</v>
      </c>
      <c r="T61" s="170" t="s">
        <v>191</v>
      </c>
      <c r="U61" s="170" t="s">
        <v>192</v>
      </c>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row>
    <row r="62" spans="1:53" ht="15.75" customHeight="1" x14ac:dyDescent="0.35">
      <c r="A62" s="183"/>
      <c r="B62" s="328"/>
      <c r="C62" s="329"/>
      <c r="D62" s="332" t="s">
        <v>182</v>
      </c>
      <c r="E62" s="332"/>
      <c r="F62" s="338" t="s">
        <v>182</v>
      </c>
      <c r="G62" s="103"/>
      <c r="H62" s="112"/>
      <c r="I62" s="112"/>
      <c r="J62" s="112"/>
      <c r="K62" s="112"/>
      <c r="L62" s="103"/>
      <c r="M62" s="112"/>
      <c r="N62" s="112"/>
      <c r="O62" s="112"/>
      <c r="P62" s="112"/>
      <c r="Q62" s="103"/>
      <c r="R62" s="112"/>
      <c r="S62" s="112"/>
      <c r="T62" s="112"/>
      <c r="U62" s="112"/>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row>
    <row r="63" spans="1:53" x14ac:dyDescent="0.35">
      <c r="A63" s="183"/>
      <c r="B63" s="328"/>
      <c r="C63" s="329"/>
      <c r="D63" s="332"/>
      <c r="E63" s="332"/>
      <c r="F63" s="338"/>
      <c r="G63" s="114" t="s">
        <v>193</v>
      </c>
      <c r="H63" s="113" t="s">
        <v>193</v>
      </c>
      <c r="I63" s="113" t="s">
        <v>193</v>
      </c>
      <c r="J63" s="113" t="s">
        <v>193</v>
      </c>
      <c r="K63" s="113" t="s">
        <v>193</v>
      </c>
      <c r="L63" s="114" t="s">
        <v>193</v>
      </c>
      <c r="M63" s="113" t="s">
        <v>193</v>
      </c>
      <c r="N63" s="113" t="s">
        <v>193</v>
      </c>
      <c r="O63" s="113" t="s">
        <v>193</v>
      </c>
      <c r="P63" s="113" t="s">
        <v>193</v>
      </c>
      <c r="Q63" s="114" t="s">
        <v>193</v>
      </c>
      <c r="R63" s="113" t="s">
        <v>193</v>
      </c>
      <c r="S63" s="113" t="s">
        <v>193</v>
      </c>
      <c r="T63" s="113" t="s">
        <v>193</v>
      </c>
      <c r="U63" s="113" t="s">
        <v>193</v>
      </c>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row>
    <row r="64" spans="1:53" x14ac:dyDescent="0.35">
      <c r="A64" s="183"/>
      <c r="B64" s="328"/>
      <c r="C64" s="329"/>
      <c r="D64" s="332" t="s">
        <v>182</v>
      </c>
      <c r="E64" s="332"/>
      <c r="F64" s="338" t="s">
        <v>182</v>
      </c>
      <c r="G64" s="103"/>
      <c r="H64" s="112"/>
      <c r="I64" s="112"/>
      <c r="J64" s="112"/>
      <c r="K64" s="112"/>
      <c r="L64" s="103"/>
      <c r="M64" s="112"/>
      <c r="N64" s="112"/>
      <c r="O64" s="112"/>
      <c r="P64" s="112"/>
      <c r="Q64" s="103"/>
      <c r="R64" s="112"/>
      <c r="S64" s="112"/>
      <c r="T64" s="112"/>
      <c r="U64" s="112"/>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row>
    <row r="65" spans="1:53" x14ac:dyDescent="0.35">
      <c r="A65" s="183"/>
      <c r="B65" s="330"/>
      <c r="C65" s="331"/>
      <c r="D65" s="332"/>
      <c r="E65" s="332"/>
      <c r="F65" s="338"/>
      <c r="G65" s="113" t="s">
        <v>193</v>
      </c>
      <c r="H65" s="113" t="s">
        <v>193</v>
      </c>
      <c r="I65" s="113" t="s">
        <v>193</v>
      </c>
      <c r="J65" s="113" t="s">
        <v>193</v>
      </c>
      <c r="K65" s="113" t="s">
        <v>193</v>
      </c>
      <c r="L65" s="113" t="s">
        <v>193</v>
      </c>
      <c r="M65" s="113" t="s">
        <v>193</v>
      </c>
      <c r="N65" s="113" t="s">
        <v>193</v>
      </c>
      <c r="O65" s="113" t="s">
        <v>193</v>
      </c>
      <c r="P65" s="113" t="s">
        <v>193</v>
      </c>
      <c r="Q65" s="113" t="s">
        <v>193</v>
      </c>
      <c r="R65" s="113" t="s">
        <v>193</v>
      </c>
      <c r="S65" s="113" t="s">
        <v>193</v>
      </c>
      <c r="T65" s="113" t="s">
        <v>193</v>
      </c>
      <c r="U65" s="113" t="s">
        <v>193</v>
      </c>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row>
    <row r="66" spans="1:53" ht="40.5" customHeight="1" x14ac:dyDescent="0.35">
      <c r="A66" s="183"/>
      <c r="B66" s="256" t="s">
        <v>219</v>
      </c>
      <c r="C66" s="256"/>
      <c r="D66" s="325" t="s">
        <v>220</v>
      </c>
      <c r="E66" s="325"/>
      <c r="F66" s="325"/>
      <c r="G66" s="325"/>
      <c r="H66" s="325"/>
      <c r="I66" s="325"/>
      <c r="J66" s="325"/>
      <c r="K66" s="325"/>
      <c r="L66" s="325"/>
      <c r="M66" s="325"/>
      <c r="N66" s="325"/>
      <c r="O66" s="325"/>
      <c r="P66" s="325"/>
      <c r="Q66" s="325"/>
      <c r="R66" s="325"/>
      <c r="S66" s="325"/>
      <c r="T66" s="325"/>
      <c r="U66" s="325"/>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BA66" s="120" t="str">
        <f>D66</f>
        <v>Explain here</v>
      </c>
    </row>
    <row r="67" spans="1:53" ht="21" customHeight="1" x14ac:dyDescent="0.35">
      <c r="A67" s="183"/>
      <c r="B67" s="316" t="s">
        <v>221</v>
      </c>
      <c r="C67" s="316"/>
      <c r="D67" s="316"/>
      <c r="E67" s="316"/>
      <c r="F67" s="316"/>
      <c r="G67" s="316"/>
      <c r="H67" s="316"/>
      <c r="I67" s="316"/>
      <c r="J67" s="316"/>
      <c r="K67" s="316"/>
      <c r="L67" s="316"/>
      <c r="M67" s="316"/>
      <c r="N67" s="316"/>
      <c r="O67" s="316"/>
      <c r="P67" s="316"/>
      <c r="Q67" s="316"/>
      <c r="R67" s="316"/>
      <c r="S67" s="316"/>
      <c r="T67" s="316"/>
      <c r="U67" s="316"/>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row>
    <row r="68" spans="1:53" ht="16.5" customHeight="1" x14ac:dyDescent="0.35">
      <c r="A68" s="183"/>
      <c r="B68" s="356" t="s">
        <v>121</v>
      </c>
      <c r="C68" s="356"/>
      <c r="D68" s="324" t="s">
        <v>222</v>
      </c>
      <c r="E68" s="324"/>
      <c r="F68" s="324" t="s">
        <v>195</v>
      </c>
      <c r="G68" s="273" t="s">
        <v>196</v>
      </c>
      <c r="H68" s="273"/>
      <c r="I68" s="273"/>
      <c r="J68" s="273"/>
      <c r="K68" s="273"/>
      <c r="L68" s="272">
        <v>2030</v>
      </c>
      <c r="M68" s="272"/>
      <c r="N68" s="272"/>
      <c r="O68" s="272"/>
      <c r="P68" s="272"/>
      <c r="Q68" s="273">
        <v>2050</v>
      </c>
      <c r="R68" s="273"/>
      <c r="S68" s="273"/>
      <c r="T68" s="273"/>
      <c r="U68" s="273"/>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row>
    <row r="69" spans="1:53" ht="15.75" customHeight="1" x14ac:dyDescent="0.35">
      <c r="A69" s="183"/>
      <c r="B69" s="356"/>
      <c r="C69" s="356"/>
      <c r="D69" s="324"/>
      <c r="E69" s="324"/>
      <c r="F69" s="324"/>
      <c r="G69" s="170" t="s">
        <v>188</v>
      </c>
      <c r="H69" s="170" t="s">
        <v>189</v>
      </c>
      <c r="I69" s="170" t="s">
        <v>190</v>
      </c>
      <c r="J69" s="170" t="s">
        <v>191</v>
      </c>
      <c r="K69" s="170" t="s">
        <v>192</v>
      </c>
      <c r="L69" s="169" t="s">
        <v>188</v>
      </c>
      <c r="M69" s="169" t="s">
        <v>189</v>
      </c>
      <c r="N69" s="169" t="s">
        <v>190</v>
      </c>
      <c r="O69" s="169" t="s">
        <v>191</v>
      </c>
      <c r="P69" s="169" t="s">
        <v>192</v>
      </c>
      <c r="Q69" s="170" t="s">
        <v>188</v>
      </c>
      <c r="R69" s="170" t="s">
        <v>189</v>
      </c>
      <c r="S69" s="170" t="s">
        <v>190</v>
      </c>
      <c r="T69" s="170" t="s">
        <v>191</v>
      </c>
      <c r="U69" s="170" t="s">
        <v>192</v>
      </c>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row>
    <row r="70" spans="1:53" ht="15.75" customHeight="1" x14ac:dyDescent="0.35">
      <c r="A70" s="183"/>
      <c r="B70" s="356"/>
      <c r="C70" s="356"/>
      <c r="D70" s="332" t="s">
        <v>184</v>
      </c>
      <c r="E70" s="332"/>
      <c r="F70" s="338" t="s">
        <v>184</v>
      </c>
      <c r="G70" s="103"/>
      <c r="H70" s="112"/>
      <c r="I70" s="112"/>
      <c r="J70" s="112"/>
      <c r="K70" s="112"/>
      <c r="L70" s="103"/>
      <c r="M70" s="112"/>
      <c r="N70" s="112"/>
      <c r="O70" s="112"/>
      <c r="P70" s="112"/>
      <c r="Q70" s="103"/>
      <c r="R70" s="112"/>
      <c r="S70" s="112"/>
      <c r="T70" s="112"/>
      <c r="U70" s="112"/>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row>
    <row r="71" spans="1:53" ht="15.75" customHeight="1" x14ac:dyDescent="0.35">
      <c r="A71" s="183"/>
      <c r="B71" s="356"/>
      <c r="C71" s="356"/>
      <c r="D71" s="332"/>
      <c r="E71" s="332"/>
      <c r="F71" s="338"/>
      <c r="G71" s="114" t="s">
        <v>193</v>
      </c>
      <c r="H71" s="113" t="s">
        <v>193</v>
      </c>
      <c r="I71" s="113" t="s">
        <v>193</v>
      </c>
      <c r="J71" s="113" t="s">
        <v>193</v>
      </c>
      <c r="K71" s="113" t="s">
        <v>193</v>
      </c>
      <c r="L71" s="114" t="s">
        <v>193</v>
      </c>
      <c r="M71" s="113" t="s">
        <v>193</v>
      </c>
      <c r="N71" s="113" t="s">
        <v>193</v>
      </c>
      <c r="O71" s="113" t="s">
        <v>193</v>
      </c>
      <c r="P71" s="113" t="s">
        <v>193</v>
      </c>
      <c r="Q71" s="114" t="s">
        <v>193</v>
      </c>
      <c r="R71" s="113" t="s">
        <v>193</v>
      </c>
      <c r="S71" s="113" t="s">
        <v>193</v>
      </c>
      <c r="T71" s="113" t="s">
        <v>193</v>
      </c>
      <c r="U71" s="113" t="s">
        <v>193</v>
      </c>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row>
    <row r="72" spans="1:53" ht="15.75" customHeight="1" x14ac:dyDescent="0.35">
      <c r="A72" s="183"/>
      <c r="B72" s="356"/>
      <c r="C72" s="356"/>
      <c r="D72" s="332" t="s">
        <v>184</v>
      </c>
      <c r="E72" s="332"/>
      <c r="F72" s="338" t="s">
        <v>184</v>
      </c>
      <c r="G72" s="103"/>
      <c r="H72" s="112"/>
      <c r="I72" s="112"/>
      <c r="J72" s="112"/>
      <c r="K72" s="112"/>
      <c r="L72" s="103"/>
      <c r="M72" s="112"/>
      <c r="N72" s="112"/>
      <c r="O72" s="112"/>
      <c r="P72" s="112"/>
      <c r="Q72" s="103"/>
      <c r="R72" s="112"/>
      <c r="S72" s="112"/>
      <c r="T72" s="112"/>
      <c r="U72" s="112"/>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row>
    <row r="73" spans="1:53" ht="15.75" customHeight="1" x14ac:dyDescent="0.35">
      <c r="A73" s="183"/>
      <c r="B73" s="356"/>
      <c r="C73" s="356"/>
      <c r="D73" s="332"/>
      <c r="E73" s="332"/>
      <c r="F73" s="338"/>
      <c r="G73" s="113" t="s">
        <v>193</v>
      </c>
      <c r="H73" s="113" t="s">
        <v>193</v>
      </c>
      <c r="I73" s="113" t="s">
        <v>193</v>
      </c>
      <c r="J73" s="113" t="s">
        <v>193</v>
      </c>
      <c r="K73" s="113" t="s">
        <v>193</v>
      </c>
      <c r="L73" s="113" t="s">
        <v>193</v>
      </c>
      <c r="M73" s="113" t="s">
        <v>193</v>
      </c>
      <c r="N73" s="113" t="s">
        <v>193</v>
      </c>
      <c r="O73" s="113" t="s">
        <v>193</v>
      </c>
      <c r="P73" s="113" t="s">
        <v>193</v>
      </c>
      <c r="Q73" s="113" t="s">
        <v>193</v>
      </c>
      <c r="R73" s="113" t="s">
        <v>193</v>
      </c>
      <c r="S73" s="113" t="s">
        <v>193</v>
      </c>
      <c r="T73" s="113" t="s">
        <v>193</v>
      </c>
      <c r="U73" s="113" t="s">
        <v>193</v>
      </c>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row>
    <row r="74" spans="1:53" ht="15.75" customHeight="1" x14ac:dyDescent="0.35">
      <c r="A74" s="183"/>
      <c r="B74" s="356"/>
      <c r="C74" s="356"/>
      <c r="D74" s="332" t="s">
        <v>184</v>
      </c>
      <c r="E74" s="332"/>
      <c r="F74" s="338" t="s">
        <v>184</v>
      </c>
      <c r="G74" s="103"/>
      <c r="H74" s="112"/>
      <c r="I74" s="112"/>
      <c r="J74" s="112"/>
      <c r="K74" s="112"/>
      <c r="L74" s="103"/>
      <c r="M74" s="112"/>
      <c r="N74" s="112"/>
      <c r="O74" s="112"/>
      <c r="P74" s="112"/>
      <c r="Q74" s="103"/>
      <c r="R74" s="112"/>
      <c r="S74" s="112"/>
      <c r="T74" s="112"/>
      <c r="U74" s="112"/>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row>
    <row r="75" spans="1:53" ht="15.75" customHeight="1" x14ac:dyDescent="0.35">
      <c r="A75" s="183"/>
      <c r="B75" s="356"/>
      <c r="C75" s="356"/>
      <c r="D75" s="332"/>
      <c r="E75" s="332"/>
      <c r="F75" s="338"/>
      <c r="G75" s="113" t="s">
        <v>193</v>
      </c>
      <c r="H75" s="113" t="s">
        <v>193</v>
      </c>
      <c r="I75" s="113" t="s">
        <v>193</v>
      </c>
      <c r="J75" s="113" t="s">
        <v>193</v>
      </c>
      <c r="K75" s="113" t="s">
        <v>193</v>
      </c>
      <c r="L75" s="113" t="s">
        <v>193</v>
      </c>
      <c r="M75" s="113" t="s">
        <v>193</v>
      </c>
      <c r="N75" s="113" t="s">
        <v>193</v>
      </c>
      <c r="O75" s="113" t="s">
        <v>193</v>
      </c>
      <c r="P75" s="113" t="s">
        <v>193</v>
      </c>
      <c r="Q75" s="113" t="s">
        <v>193</v>
      </c>
      <c r="R75" s="113" t="s">
        <v>193</v>
      </c>
      <c r="S75" s="113" t="s">
        <v>193</v>
      </c>
      <c r="T75" s="113" t="s">
        <v>193</v>
      </c>
      <c r="U75" s="113" t="s">
        <v>193</v>
      </c>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row>
    <row r="76" spans="1:53" ht="15.75" customHeight="1" x14ac:dyDescent="0.35">
      <c r="A76" s="183"/>
      <c r="B76" s="356"/>
      <c r="C76" s="356"/>
      <c r="D76" s="332" t="s">
        <v>184</v>
      </c>
      <c r="E76" s="332"/>
      <c r="F76" s="338" t="s">
        <v>184</v>
      </c>
      <c r="G76" s="103"/>
      <c r="H76" s="112"/>
      <c r="I76" s="112"/>
      <c r="J76" s="112"/>
      <c r="K76" s="112"/>
      <c r="L76" s="103"/>
      <c r="M76" s="112"/>
      <c r="N76" s="112"/>
      <c r="O76" s="112"/>
      <c r="P76" s="112"/>
      <c r="Q76" s="103"/>
      <c r="R76" s="112"/>
      <c r="S76" s="112"/>
      <c r="T76" s="112"/>
      <c r="U76" s="112"/>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row>
    <row r="77" spans="1:53" ht="16.5" customHeight="1" x14ac:dyDescent="0.35">
      <c r="A77" s="183"/>
      <c r="B77" s="356"/>
      <c r="C77" s="356"/>
      <c r="D77" s="332"/>
      <c r="E77" s="332"/>
      <c r="F77" s="338"/>
      <c r="G77" s="113" t="s">
        <v>193</v>
      </c>
      <c r="H77" s="113" t="s">
        <v>193</v>
      </c>
      <c r="I77" s="113" t="s">
        <v>193</v>
      </c>
      <c r="J77" s="113" t="s">
        <v>193</v>
      </c>
      <c r="K77" s="113" t="s">
        <v>193</v>
      </c>
      <c r="L77" s="113" t="s">
        <v>193</v>
      </c>
      <c r="M77" s="113" t="s">
        <v>193</v>
      </c>
      <c r="N77" s="113" t="s">
        <v>193</v>
      </c>
      <c r="O77" s="113" t="s">
        <v>193</v>
      </c>
      <c r="P77" s="113" t="s">
        <v>193</v>
      </c>
      <c r="Q77" s="113" t="s">
        <v>193</v>
      </c>
      <c r="R77" s="113" t="s">
        <v>193</v>
      </c>
      <c r="S77" s="113" t="s">
        <v>193</v>
      </c>
      <c r="T77" s="113" t="s">
        <v>193</v>
      </c>
      <c r="U77" s="113" t="s">
        <v>193</v>
      </c>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row>
    <row r="78" spans="1:53" ht="40.5" customHeight="1" x14ac:dyDescent="0.35">
      <c r="A78" s="183"/>
      <c r="B78" s="256" t="s">
        <v>223</v>
      </c>
      <c r="C78" s="256"/>
      <c r="D78" s="253" t="s">
        <v>224</v>
      </c>
      <c r="E78" s="254"/>
      <c r="F78" s="254"/>
      <c r="G78" s="254"/>
      <c r="H78" s="254"/>
      <c r="I78" s="254"/>
      <c r="J78" s="254"/>
      <c r="K78" s="254"/>
      <c r="L78" s="254"/>
      <c r="M78" s="254"/>
      <c r="N78" s="254"/>
      <c r="O78" s="254"/>
      <c r="P78" s="254"/>
      <c r="Q78" s="254"/>
      <c r="R78" s="254"/>
      <c r="S78" s="254"/>
      <c r="T78" s="254"/>
      <c r="U78" s="255"/>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BA78" s="120" t="str">
        <f>D78</f>
        <v>Explain here (e.g. emission factors if calculated)</v>
      </c>
    </row>
    <row r="79" spans="1:53" ht="21" customHeight="1" x14ac:dyDescent="0.35">
      <c r="A79" s="183"/>
      <c r="B79" s="347" t="s">
        <v>225</v>
      </c>
      <c r="C79" s="348"/>
      <c r="D79" s="348"/>
      <c r="E79" s="348"/>
      <c r="F79" s="348"/>
      <c r="G79" s="348"/>
      <c r="H79" s="348"/>
      <c r="I79" s="348"/>
      <c r="J79" s="348"/>
      <c r="K79" s="348"/>
      <c r="L79" s="348"/>
      <c r="M79" s="348"/>
      <c r="N79" s="348"/>
      <c r="O79" s="348"/>
      <c r="P79" s="348"/>
      <c r="Q79" s="348"/>
      <c r="R79" s="348"/>
      <c r="S79" s="348"/>
      <c r="T79" s="348"/>
      <c r="U79" s="349"/>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row>
    <row r="80" spans="1:53" ht="15.75" customHeight="1" x14ac:dyDescent="0.35">
      <c r="A80" s="183"/>
      <c r="B80" s="320" t="s">
        <v>226</v>
      </c>
      <c r="C80" s="321"/>
      <c r="D80" s="350" t="s">
        <v>195</v>
      </c>
      <c r="E80" s="351"/>
      <c r="F80" s="352"/>
      <c r="G80" s="273" t="s">
        <v>196</v>
      </c>
      <c r="H80" s="273"/>
      <c r="I80" s="273"/>
      <c r="J80" s="273"/>
      <c r="K80" s="273"/>
      <c r="L80" s="272">
        <v>2030</v>
      </c>
      <c r="M80" s="272"/>
      <c r="N80" s="272"/>
      <c r="O80" s="272"/>
      <c r="P80" s="272"/>
      <c r="Q80" s="273">
        <v>2050</v>
      </c>
      <c r="R80" s="273"/>
      <c r="S80" s="273"/>
      <c r="T80" s="273"/>
      <c r="U80" s="273"/>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row>
    <row r="81" spans="1:53" x14ac:dyDescent="0.35">
      <c r="A81" s="183"/>
      <c r="B81" s="322"/>
      <c r="C81" s="323"/>
      <c r="D81" s="353"/>
      <c r="E81" s="354"/>
      <c r="F81" s="355"/>
      <c r="G81" s="170" t="s">
        <v>188</v>
      </c>
      <c r="H81" s="170" t="s">
        <v>189</v>
      </c>
      <c r="I81" s="170" t="s">
        <v>190</v>
      </c>
      <c r="J81" s="170" t="s">
        <v>191</v>
      </c>
      <c r="K81" s="170" t="s">
        <v>192</v>
      </c>
      <c r="L81" s="169" t="s">
        <v>188</v>
      </c>
      <c r="M81" s="169" t="s">
        <v>189</v>
      </c>
      <c r="N81" s="169" t="s">
        <v>190</v>
      </c>
      <c r="O81" s="169" t="s">
        <v>191</v>
      </c>
      <c r="P81" s="169" t="s">
        <v>192</v>
      </c>
      <c r="Q81" s="170" t="s">
        <v>188</v>
      </c>
      <c r="R81" s="170" t="s">
        <v>189</v>
      </c>
      <c r="S81" s="170" t="s">
        <v>190</v>
      </c>
      <c r="T81" s="170" t="s">
        <v>191</v>
      </c>
      <c r="U81" s="170" t="s">
        <v>192</v>
      </c>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row>
    <row r="82" spans="1:53" x14ac:dyDescent="0.35">
      <c r="A82" s="183"/>
      <c r="B82" s="357" t="s">
        <v>423</v>
      </c>
      <c r="C82" s="358"/>
      <c r="D82" s="296" t="s">
        <v>409</v>
      </c>
      <c r="E82" s="296"/>
      <c r="F82" s="296"/>
      <c r="G82" s="191">
        <f>900/0.82*(1-5%)*100/100.11</f>
        <v>1041.5372358698116</v>
      </c>
      <c r="H82" s="192">
        <f>300/0.82*(1-5%)*100/100.11</f>
        <v>347.17907862327053</v>
      </c>
      <c r="I82" s="192">
        <f>1500/0.82*(1-5%)*100/100.11</f>
        <v>1735.8953931163526</v>
      </c>
      <c r="J82" s="112"/>
      <c r="K82" s="112"/>
      <c r="L82" s="103"/>
      <c r="M82" s="112"/>
      <c r="N82" s="112"/>
      <c r="O82" s="112"/>
      <c r="P82" s="112"/>
      <c r="Q82" s="103"/>
      <c r="R82" s="112"/>
      <c r="S82" s="112"/>
      <c r="T82" s="112"/>
      <c r="U82" s="112"/>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row>
    <row r="83" spans="1:53" x14ac:dyDescent="0.35">
      <c r="A83" s="183"/>
      <c r="B83" s="359"/>
      <c r="C83" s="360"/>
      <c r="D83" s="296"/>
      <c r="E83" s="296"/>
      <c r="F83" s="296"/>
      <c r="G83" s="113" t="s">
        <v>410</v>
      </c>
      <c r="H83" s="113" t="s">
        <v>410</v>
      </c>
      <c r="I83" s="113" t="s">
        <v>410</v>
      </c>
      <c r="J83" s="113" t="s">
        <v>193</v>
      </c>
      <c r="K83" s="113" t="s">
        <v>193</v>
      </c>
      <c r="L83" s="114" t="s">
        <v>193</v>
      </c>
      <c r="M83" s="113" t="s">
        <v>193</v>
      </c>
      <c r="N83" s="113" t="s">
        <v>193</v>
      </c>
      <c r="O83" s="113" t="s">
        <v>193</v>
      </c>
      <c r="P83" s="113" t="s">
        <v>193</v>
      </c>
      <c r="Q83" s="114" t="s">
        <v>193</v>
      </c>
      <c r="R83" s="113" t="s">
        <v>193</v>
      </c>
      <c r="S83" s="113" t="s">
        <v>193</v>
      </c>
      <c r="T83" s="113" t="s">
        <v>193</v>
      </c>
      <c r="U83" s="113" t="s">
        <v>193</v>
      </c>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row>
    <row r="84" spans="1:53" x14ac:dyDescent="0.35">
      <c r="A84" s="183"/>
      <c r="B84" s="357" t="s">
        <v>227</v>
      </c>
      <c r="C84" s="358"/>
      <c r="D84" s="296" t="s">
        <v>182</v>
      </c>
      <c r="E84" s="296"/>
      <c r="F84" s="296"/>
      <c r="G84" s="191"/>
      <c r="H84" s="112"/>
      <c r="I84" s="112"/>
      <c r="J84" s="112"/>
      <c r="K84" s="112"/>
      <c r="L84" s="103"/>
      <c r="M84" s="112"/>
      <c r="N84" s="112"/>
      <c r="O84" s="112"/>
      <c r="P84" s="112"/>
      <c r="Q84" s="103"/>
      <c r="R84" s="112"/>
      <c r="S84" s="112"/>
      <c r="T84" s="112"/>
      <c r="U84" s="112"/>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row>
    <row r="85" spans="1:53" x14ac:dyDescent="0.35">
      <c r="A85" s="183"/>
      <c r="B85" s="359"/>
      <c r="C85" s="360"/>
      <c r="D85" s="296"/>
      <c r="E85" s="296"/>
      <c r="F85" s="296"/>
      <c r="G85" s="113" t="s">
        <v>193</v>
      </c>
      <c r="H85" s="113" t="s">
        <v>193</v>
      </c>
      <c r="I85" s="113" t="s">
        <v>193</v>
      </c>
      <c r="J85" s="113" t="s">
        <v>193</v>
      </c>
      <c r="K85" s="113" t="s">
        <v>193</v>
      </c>
      <c r="L85" s="113" t="s">
        <v>193</v>
      </c>
      <c r="M85" s="113" t="s">
        <v>193</v>
      </c>
      <c r="N85" s="113" t="s">
        <v>193</v>
      </c>
      <c r="O85" s="113" t="s">
        <v>193</v>
      </c>
      <c r="P85" s="113" t="s">
        <v>193</v>
      </c>
      <c r="Q85" s="113" t="s">
        <v>193</v>
      </c>
      <c r="R85" s="113" t="s">
        <v>193</v>
      </c>
      <c r="S85" s="113" t="s">
        <v>193</v>
      </c>
      <c r="T85" s="113" t="s">
        <v>193</v>
      </c>
      <c r="U85" s="113" t="s">
        <v>193</v>
      </c>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row>
    <row r="86" spans="1:53" x14ac:dyDescent="0.35">
      <c r="A86" s="183"/>
      <c r="B86" s="357" t="s">
        <v>227</v>
      </c>
      <c r="C86" s="358"/>
      <c r="D86" s="296" t="s">
        <v>182</v>
      </c>
      <c r="E86" s="296"/>
      <c r="F86" s="296"/>
      <c r="G86" s="191"/>
      <c r="H86" s="112"/>
      <c r="I86" s="112"/>
      <c r="J86" s="112"/>
      <c r="K86" s="112"/>
      <c r="L86" s="103"/>
      <c r="M86" s="112"/>
      <c r="N86" s="112"/>
      <c r="O86" s="112"/>
      <c r="P86" s="112"/>
      <c r="Q86" s="103"/>
      <c r="R86" s="112"/>
      <c r="S86" s="112"/>
      <c r="T86" s="112"/>
      <c r="U86" s="112"/>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row>
    <row r="87" spans="1:53" x14ac:dyDescent="0.35">
      <c r="A87" s="183"/>
      <c r="B87" s="359"/>
      <c r="C87" s="360"/>
      <c r="D87" s="296"/>
      <c r="E87" s="296"/>
      <c r="F87" s="296"/>
      <c r="G87" s="113" t="s">
        <v>193</v>
      </c>
      <c r="H87" s="113" t="s">
        <v>193</v>
      </c>
      <c r="I87" s="113" t="s">
        <v>193</v>
      </c>
      <c r="J87" s="113" t="s">
        <v>193</v>
      </c>
      <c r="K87" s="113" t="s">
        <v>193</v>
      </c>
      <c r="L87" s="113" t="s">
        <v>193</v>
      </c>
      <c r="M87" s="113" t="s">
        <v>193</v>
      </c>
      <c r="N87" s="113" t="s">
        <v>193</v>
      </c>
      <c r="O87" s="113" t="s">
        <v>193</v>
      </c>
      <c r="P87" s="113" t="s">
        <v>193</v>
      </c>
      <c r="Q87" s="113" t="s">
        <v>193</v>
      </c>
      <c r="R87" s="113" t="s">
        <v>193</v>
      </c>
      <c r="S87" s="113" t="s">
        <v>193</v>
      </c>
      <c r="T87" s="113" t="s">
        <v>193</v>
      </c>
      <c r="U87" s="113" t="s">
        <v>193</v>
      </c>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row>
    <row r="88" spans="1:53" x14ac:dyDescent="0.35">
      <c r="A88" s="183"/>
      <c r="B88" s="357" t="s">
        <v>227</v>
      </c>
      <c r="C88" s="358"/>
      <c r="D88" s="296" t="s">
        <v>182</v>
      </c>
      <c r="E88" s="296"/>
      <c r="F88" s="296"/>
      <c r="G88" s="103"/>
      <c r="H88" s="112"/>
      <c r="I88" s="112"/>
      <c r="J88" s="112"/>
      <c r="K88" s="112"/>
      <c r="L88" s="103"/>
      <c r="M88" s="112"/>
      <c r="N88" s="112"/>
      <c r="O88" s="112"/>
      <c r="P88" s="112"/>
      <c r="Q88" s="103"/>
      <c r="R88" s="112"/>
      <c r="S88" s="112"/>
      <c r="T88" s="112"/>
      <c r="U88" s="112"/>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row>
    <row r="89" spans="1:53" x14ac:dyDescent="0.35">
      <c r="A89" s="183"/>
      <c r="B89" s="359"/>
      <c r="C89" s="360"/>
      <c r="D89" s="296"/>
      <c r="E89" s="296"/>
      <c r="F89" s="296"/>
      <c r="G89" s="113" t="s">
        <v>193</v>
      </c>
      <c r="H89" s="113" t="s">
        <v>193</v>
      </c>
      <c r="I89" s="113" t="s">
        <v>193</v>
      </c>
      <c r="J89" s="113" t="s">
        <v>193</v>
      </c>
      <c r="K89" s="113" t="s">
        <v>193</v>
      </c>
      <c r="L89" s="113" t="s">
        <v>193</v>
      </c>
      <c r="M89" s="113" t="s">
        <v>193</v>
      </c>
      <c r="N89" s="113" t="s">
        <v>193</v>
      </c>
      <c r="O89" s="113" t="s">
        <v>193</v>
      </c>
      <c r="P89" s="113" t="s">
        <v>193</v>
      </c>
      <c r="Q89" s="113" t="s">
        <v>193</v>
      </c>
      <c r="R89" s="113" t="s">
        <v>193</v>
      </c>
      <c r="S89" s="113" t="s">
        <v>193</v>
      </c>
      <c r="T89" s="113" t="s">
        <v>193</v>
      </c>
      <c r="U89" s="113" t="s">
        <v>193</v>
      </c>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row>
    <row r="90" spans="1:53" ht="123" customHeight="1" x14ac:dyDescent="0.35">
      <c r="A90" s="183"/>
      <c r="B90" s="256" t="s">
        <v>202</v>
      </c>
      <c r="C90" s="256"/>
      <c r="D90" s="253" t="s">
        <v>425</v>
      </c>
      <c r="E90" s="254"/>
      <c r="F90" s="254"/>
      <c r="G90" s="254"/>
      <c r="H90" s="254"/>
      <c r="I90" s="254"/>
      <c r="J90" s="254"/>
      <c r="K90" s="254"/>
      <c r="L90" s="254"/>
      <c r="M90" s="254"/>
      <c r="N90" s="254"/>
      <c r="O90" s="254"/>
      <c r="P90" s="254"/>
      <c r="Q90" s="254"/>
      <c r="R90" s="254"/>
      <c r="S90" s="254"/>
      <c r="T90" s="254"/>
      <c r="U90" s="255"/>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row>
    <row r="91" spans="1:53" ht="21" customHeight="1" x14ac:dyDescent="0.35">
      <c r="A91" s="183"/>
      <c r="B91" s="347" t="s">
        <v>130</v>
      </c>
      <c r="C91" s="348"/>
      <c r="D91" s="348"/>
      <c r="E91" s="348"/>
      <c r="F91" s="348"/>
      <c r="G91" s="348"/>
      <c r="H91" s="348"/>
      <c r="I91" s="348"/>
      <c r="J91" s="348"/>
      <c r="K91" s="348"/>
      <c r="L91" s="348"/>
      <c r="M91" s="348"/>
      <c r="N91" s="348"/>
      <c r="O91" s="348"/>
      <c r="P91" s="348"/>
      <c r="Q91" s="348"/>
      <c r="R91" s="348"/>
      <c r="S91" s="348"/>
      <c r="T91" s="348"/>
      <c r="U91" s="349"/>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row>
    <row r="92" spans="1:53" ht="15" customHeight="1" x14ac:dyDescent="0.35">
      <c r="A92" s="183"/>
      <c r="B92" s="90">
        <v>1</v>
      </c>
      <c r="C92" s="361" t="s">
        <v>420</v>
      </c>
      <c r="D92" s="361"/>
      <c r="E92" s="361"/>
      <c r="F92" s="361"/>
      <c r="G92" s="361"/>
      <c r="H92" s="361"/>
      <c r="I92" s="361"/>
      <c r="J92" s="361"/>
      <c r="K92" s="361"/>
      <c r="L92" s="361"/>
      <c r="M92" s="361"/>
      <c r="N92" s="361"/>
      <c r="O92" s="361"/>
      <c r="P92" s="361"/>
      <c r="Q92" s="361"/>
      <c r="R92" s="361"/>
      <c r="S92" s="361"/>
      <c r="T92" s="361"/>
      <c r="U92" s="361"/>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BA92" s="120" t="str">
        <f>C92</f>
        <v xml:space="preserve">Carbon Trust and Rawlings Support Services (2016). Evidence gathering Low Carbon Heating Technologies - Domestic High Temperature Heat Pumps </v>
      </c>
    </row>
    <row r="93" spans="1:53" ht="15" customHeight="1" x14ac:dyDescent="0.35">
      <c r="A93" s="183"/>
      <c r="B93" s="90">
        <v>2</v>
      </c>
      <c r="C93" s="361" t="s">
        <v>399</v>
      </c>
      <c r="D93" s="361"/>
      <c r="E93" s="361"/>
      <c r="F93" s="361"/>
      <c r="G93" s="361"/>
      <c r="H93" s="361"/>
      <c r="I93" s="361"/>
      <c r="J93" s="361"/>
      <c r="K93" s="361"/>
      <c r="L93" s="361"/>
      <c r="M93" s="361"/>
      <c r="N93" s="361"/>
      <c r="O93" s="361"/>
      <c r="P93" s="361"/>
      <c r="Q93" s="361"/>
      <c r="R93" s="361"/>
      <c r="S93" s="361"/>
      <c r="T93" s="361"/>
      <c r="U93" s="361"/>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BA93" s="120" t="str">
        <f t="shared" ref="BA93:BA102" si="0">C93</f>
        <v>Khoa Xuan Le et al. (2019). High Temperature Air Source Heat Pump Coupled with Thermal Energy Storage: Comparative Performances and Retrofit Analysis, Energy Procedia, Volume 158, 2019, Pages 3878-3885, ISSN 1876-6102, https://doi.org/10.1016/j.egypro.2019.01.857. (http://www.sciencedirect.com/science/article/pii/S1876610219308987)</v>
      </c>
    </row>
    <row r="94" spans="1:53" ht="15" customHeight="1" x14ac:dyDescent="0.35">
      <c r="A94" s="183"/>
      <c r="B94" s="90">
        <v>3</v>
      </c>
      <c r="C94" s="361" t="s">
        <v>419</v>
      </c>
      <c r="D94" s="361"/>
      <c r="E94" s="361"/>
      <c r="F94" s="361"/>
      <c r="G94" s="361"/>
      <c r="H94" s="361"/>
      <c r="I94" s="361"/>
      <c r="J94" s="361"/>
      <c r="K94" s="361"/>
      <c r="L94" s="361"/>
      <c r="M94" s="361"/>
      <c r="N94" s="361"/>
      <c r="O94" s="361"/>
      <c r="P94" s="361"/>
      <c r="Q94" s="361"/>
      <c r="R94" s="361"/>
      <c r="S94" s="361"/>
      <c r="T94" s="361"/>
      <c r="U94" s="361"/>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BA94" s="120" t="str">
        <f t="shared" si="0"/>
        <v>IEA ETSAP (2013). Heat Pumps. IEA-ETSAP and IRENA - Technology Policy Brief E19 – January 2013: https://iea-etsap.org/E-TechDS/PDF/E19IR_Heat%20Pumps_HN_Jan2013_GSOK.pdf</v>
      </c>
    </row>
    <row r="95" spans="1:53" ht="15" customHeight="1" x14ac:dyDescent="0.35">
      <c r="A95" s="183"/>
      <c r="B95" s="90">
        <v>4</v>
      </c>
      <c r="C95" s="361" t="s">
        <v>408</v>
      </c>
      <c r="D95" s="361"/>
      <c r="E95" s="361"/>
      <c r="F95" s="361"/>
      <c r="G95" s="361"/>
      <c r="H95" s="361"/>
      <c r="I95" s="361"/>
      <c r="J95" s="361"/>
      <c r="K95" s="361"/>
      <c r="L95" s="361"/>
      <c r="M95" s="361"/>
      <c r="N95" s="361"/>
      <c r="O95" s="361"/>
      <c r="P95" s="361"/>
      <c r="Q95" s="361"/>
      <c r="R95" s="361"/>
      <c r="S95" s="361"/>
      <c r="T95" s="361"/>
      <c r="U95" s="361"/>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BA95" s="120" t="str">
        <f t="shared" si="0"/>
        <v>CBS statline (2020). Warmtepompen, aantal, vermogen, energieproductie</v>
      </c>
    </row>
    <row r="96" spans="1:53" ht="15" customHeight="1" x14ac:dyDescent="0.35">
      <c r="A96" s="183"/>
      <c r="B96" s="90">
        <v>5</v>
      </c>
      <c r="C96" s="361" t="s">
        <v>396</v>
      </c>
      <c r="D96" s="361"/>
      <c r="E96" s="361"/>
      <c r="F96" s="361"/>
      <c r="G96" s="361"/>
      <c r="H96" s="361"/>
      <c r="I96" s="361"/>
      <c r="J96" s="361"/>
      <c r="K96" s="361"/>
      <c r="L96" s="361"/>
      <c r="M96" s="361"/>
      <c r="N96" s="361"/>
      <c r="O96" s="361"/>
      <c r="P96" s="361"/>
      <c r="Q96" s="361"/>
      <c r="R96" s="361"/>
      <c r="S96" s="361"/>
      <c r="T96" s="361"/>
      <c r="U96" s="361"/>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BA96" s="120" t="str">
        <f t="shared" si="0"/>
        <v>EHPA (2018). Heat Pumps Integrating technologies to decarbonise heating and cooling (White paper)</v>
      </c>
    </row>
    <row r="97" spans="1:53" ht="15" customHeight="1" x14ac:dyDescent="0.35">
      <c r="A97" s="183"/>
      <c r="B97" s="90">
        <v>6</v>
      </c>
      <c r="C97" s="361" t="s">
        <v>406</v>
      </c>
      <c r="D97" s="361"/>
      <c r="E97" s="361"/>
      <c r="F97" s="361"/>
      <c r="G97" s="361"/>
      <c r="H97" s="361"/>
      <c r="I97" s="361"/>
      <c r="J97" s="361"/>
      <c r="K97" s="361"/>
      <c r="L97" s="361"/>
      <c r="M97" s="361"/>
      <c r="N97" s="361"/>
      <c r="O97" s="361"/>
      <c r="P97" s="361"/>
      <c r="Q97" s="361"/>
      <c r="R97" s="361"/>
      <c r="S97" s="361"/>
      <c r="T97" s="361"/>
      <c r="U97" s="361"/>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BA97" s="120" t="str">
        <f t="shared" si="0"/>
        <v>Shah &amp; Hewitt (2015). High temperature heat pump operational experience as a retrofit technology in domestic sector. Centre for Sustainable Technologies, Ulster University, Jordanstown (U.K.)</v>
      </c>
    </row>
    <row r="98" spans="1:53" x14ac:dyDescent="0.35">
      <c r="A98" s="183"/>
      <c r="B98" s="90">
        <v>7</v>
      </c>
      <c r="C98" s="361" t="s">
        <v>404</v>
      </c>
      <c r="D98" s="361"/>
      <c r="E98" s="361"/>
      <c r="F98" s="361"/>
      <c r="G98" s="361"/>
      <c r="H98" s="361"/>
      <c r="I98" s="361"/>
      <c r="J98" s="361"/>
      <c r="K98" s="361"/>
      <c r="L98" s="361"/>
      <c r="M98" s="361"/>
      <c r="N98" s="361"/>
      <c r="O98" s="361"/>
      <c r="P98" s="361"/>
      <c r="Q98" s="361"/>
      <c r="R98" s="361"/>
      <c r="S98" s="361"/>
      <c r="T98" s="361"/>
      <c r="U98" s="361"/>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BA98" s="120" t="str">
        <f t="shared" si="0"/>
        <v xml:space="preserve">Staffell, Iain &amp; Brett, D.J.L. &amp; Brandon, Nigel &amp; Hawkes, Adam. (2012). A review of domestic heat pumps. Energy Environ. Sci.. 5. 9291-9306. 10.1039/C2EE22653G. </v>
      </c>
    </row>
    <row r="99" spans="1:53" x14ac:dyDescent="0.35">
      <c r="A99" s="183"/>
      <c r="B99" s="90">
        <v>8</v>
      </c>
      <c r="C99" s="361" t="s">
        <v>418</v>
      </c>
      <c r="D99" s="361"/>
      <c r="E99" s="361"/>
      <c r="F99" s="361"/>
      <c r="G99" s="361"/>
      <c r="H99" s="361"/>
      <c r="I99" s="361"/>
      <c r="J99" s="361"/>
      <c r="K99" s="361"/>
      <c r="L99" s="361"/>
      <c r="M99" s="361"/>
      <c r="N99" s="361"/>
      <c r="O99" s="361"/>
      <c r="P99" s="361"/>
      <c r="Q99" s="361"/>
      <c r="R99" s="361"/>
      <c r="S99" s="361"/>
      <c r="T99" s="361"/>
      <c r="U99" s="361"/>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BA99" s="120" t="str">
        <f t="shared" si="0"/>
        <v>CE (2018). Factsheets individuele warmtetechnieken. Factsheet Luchtwarmtepomp</v>
      </c>
    </row>
    <row r="100" spans="1:53" ht="29" x14ac:dyDescent="0.35">
      <c r="A100" s="183"/>
      <c r="B100" s="90">
        <v>9</v>
      </c>
      <c r="C100" s="361" t="s">
        <v>422</v>
      </c>
      <c r="D100" s="361"/>
      <c r="E100" s="361"/>
      <c r="F100" s="361"/>
      <c r="G100" s="361"/>
      <c r="H100" s="361"/>
      <c r="I100" s="361"/>
      <c r="J100" s="361"/>
      <c r="K100" s="361"/>
      <c r="L100" s="361"/>
      <c r="M100" s="361"/>
      <c r="N100" s="361"/>
      <c r="O100" s="361"/>
      <c r="P100" s="361"/>
      <c r="Q100" s="361"/>
      <c r="R100" s="361"/>
      <c r="S100" s="361"/>
      <c r="T100" s="361"/>
      <c r="U100" s="361"/>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BA100" s="120" t="str">
        <f t="shared" si="0"/>
        <v xml:space="preserve">Watanabe, C., Ikegame, T., Imagawa, T., Nakashima, Y.,  Hayashi Y. and Yamamoto T. (2017). Theoretical and Experimental Study on High-Temperature Heat Pumps Using a Low GWP Refrigerant. 12th IEA Heat Pump Conference (2017) O.3.3.2 </v>
      </c>
    </row>
    <row r="101" spans="1:53" x14ac:dyDescent="0.35">
      <c r="A101" s="183"/>
      <c r="B101" s="90">
        <v>10</v>
      </c>
      <c r="C101" s="362" t="s">
        <v>421</v>
      </c>
      <c r="D101" s="362"/>
      <c r="E101" s="362"/>
      <c r="F101" s="362"/>
      <c r="G101" s="362"/>
      <c r="H101" s="362"/>
      <c r="I101" s="362"/>
      <c r="J101" s="362"/>
      <c r="K101" s="362"/>
      <c r="L101" s="362"/>
      <c r="M101" s="362"/>
      <c r="N101" s="362"/>
      <c r="O101" s="362"/>
      <c r="P101" s="362"/>
      <c r="Q101" s="362"/>
      <c r="R101" s="362"/>
      <c r="S101" s="362"/>
      <c r="T101" s="362"/>
      <c r="U101" s="362"/>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BA101" s="120" t="str">
        <f t="shared" si="0"/>
        <v>EHPA (2019). European Heat Pump Market and Statistics Report 2019. https://www.ehpa.org/market-data/market-report/report-2019/</v>
      </c>
    </row>
    <row r="102" spans="1:53" ht="58" x14ac:dyDescent="0.35">
      <c r="A102" s="183"/>
      <c r="B102" s="363" t="s">
        <v>228</v>
      </c>
      <c r="C102" s="362" t="s">
        <v>424</v>
      </c>
      <c r="D102" s="362"/>
      <c r="E102" s="362"/>
      <c r="F102" s="362"/>
      <c r="G102" s="362"/>
      <c r="H102" s="362"/>
      <c r="I102" s="362"/>
      <c r="J102" s="362"/>
      <c r="K102" s="362"/>
      <c r="L102" s="362"/>
      <c r="M102" s="362"/>
      <c r="N102" s="362"/>
      <c r="O102" s="362"/>
      <c r="P102" s="362"/>
      <c r="Q102" s="362"/>
      <c r="R102" s="362"/>
      <c r="S102" s="362"/>
      <c r="T102" s="362"/>
      <c r="U102" s="362"/>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BA102" s="120" t="str">
        <f t="shared" si="0"/>
        <v xml:space="preserve">Forsén, M. (2005). Heat Pumps - Technology And Environmental Impact, Swedish Heat pump Association (SVEP) 
Daikin (2019). Daikin HT warmtepomp. Available at: https://storage.googleapis.com/nl-saman-pim-prod/public/warmtepomp/5d887d44e1edc702919856.pdf
Daikin (2017). Brochure Daikin Altherma HT (hoge temperatuur warmtepomp) 
</v>
      </c>
    </row>
    <row r="103" spans="1:53" x14ac:dyDescent="0.35">
      <c r="A103" s="183"/>
      <c r="B103" s="363"/>
      <c r="C103" s="362"/>
      <c r="D103" s="362"/>
      <c r="E103" s="362"/>
      <c r="F103" s="362"/>
      <c r="G103" s="362"/>
      <c r="H103" s="362"/>
      <c r="I103" s="362"/>
      <c r="J103" s="362"/>
      <c r="K103" s="362"/>
      <c r="L103" s="362"/>
      <c r="M103" s="362"/>
      <c r="N103" s="362"/>
      <c r="O103" s="362"/>
      <c r="P103" s="362"/>
      <c r="Q103" s="362"/>
      <c r="R103" s="362"/>
      <c r="S103" s="362"/>
      <c r="T103" s="362"/>
      <c r="U103" s="362"/>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row>
    <row r="104" spans="1:53" x14ac:dyDescent="0.35">
      <c r="A104" s="183"/>
      <c r="B104" s="363"/>
      <c r="C104" s="362"/>
      <c r="D104" s="362"/>
      <c r="E104" s="362"/>
      <c r="F104" s="362"/>
      <c r="G104" s="362"/>
      <c r="H104" s="362"/>
      <c r="I104" s="362"/>
      <c r="J104" s="362"/>
      <c r="K104" s="362"/>
      <c r="L104" s="362"/>
      <c r="M104" s="362"/>
      <c r="N104" s="362"/>
      <c r="O104" s="362"/>
      <c r="P104" s="362"/>
      <c r="Q104" s="362"/>
      <c r="R104" s="362"/>
      <c r="S104" s="362"/>
      <c r="T104" s="362"/>
      <c r="U104" s="362"/>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row>
  </sheetData>
  <mergeCells count="149">
    <mergeCell ref="F22:F24"/>
    <mergeCell ref="F25:F26"/>
    <mergeCell ref="B90:C90"/>
    <mergeCell ref="D90:U90"/>
    <mergeCell ref="D82:F83"/>
    <mergeCell ref="D84:F85"/>
    <mergeCell ref="D86:F87"/>
    <mergeCell ref="D88:F89"/>
    <mergeCell ref="B82:C83"/>
    <mergeCell ref="B84:C85"/>
    <mergeCell ref="B86:C87"/>
    <mergeCell ref="B88:C89"/>
    <mergeCell ref="L48:P48"/>
    <mergeCell ref="B47:U47"/>
    <mergeCell ref="Q36:U36"/>
    <mergeCell ref="G36:K36"/>
    <mergeCell ref="L36:P36"/>
    <mergeCell ref="F52:F53"/>
    <mergeCell ref="D54:E55"/>
    <mergeCell ref="F54:F55"/>
    <mergeCell ref="D56:E57"/>
    <mergeCell ref="D46:U46"/>
    <mergeCell ref="B36:F37"/>
    <mergeCell ref="D38:D39"/>
    <mergeCell ref="C101:U101"/>
    <mergeCell ref="B32:C32"/>
    <mergeCell ref="F56:F57"/>
    <mergeCell ref="D27:K27"/>
    <mergeCell ref="D32:K32"/>
    <mergeCell ref="D33:K33"/>
    <mergeCell ref="D34:K34"/>
    <mergeCell ref="F48:F49"/>
    <mergeCell ref="D48:E49"/>
    <mergeCell ref="G68:K68"/>
    <mergeCell ref="L68:P68"/>
    <mergeCell ref="Q68:U68"/>
    <mergeCell ref="G80:K80"/>
    <mergeCell ref="L80:P80"/>
    <mergeCell ref="Q80:U80"/>
    <mergeCell ref="B27:C27"/>
    <mergeCell ref="D40:D41"/>
    <mergeCell ref="E40:F41"/>
    <mergeCell ref="D42:D43"/>
    <mergeCell ref="E42:F43"/>
    <mergeCell ref="D44:D45"/>
    <mergeCell ref="E44:F45"/>
    <mergeCell ref="C100:U100"/>
    <mergeCell ref="B60:C65"/>
    <mergeCell ref="E38:F39"/>
    <mergeCell ref="D64:E65"/>
    <mergeCell ref="F64:F65"/>
    <mergeCell ref="B48:C49"/>
    <mergeCell ref="B50:C57"/>
    <mergeCell ref="C102:U104"/>
    <mergeCell ref="F70:F71"/>
    <mergeCell ref="D16:K17"/>
    <mergeCell ref="B18:C18"/>
    <mergeCell ref="D18:F18"/>
    <mergeCell ref="B16:C17"/>
    <mergeCell ref="B33:C33"/>
    <mergeCell ref="B31:C31"/>
    <mergeCell ref="B28:C28"/>
    <mergeCell ref="B25:C26"/>
    <mergeCell ref="Q60:U60"/>
    <mergeCell ref="D62:E63"/>
    <mergeCell ref="F62:F63"/>
    <mergeCell ref="B58:C58"/>
    <mergeCell ref="Q48:U48"/>
    <mergeCell ref="D50:E51"/>
    <mergeCell ref="F50:F51"/>
    <mergeCell ref="D52:E53"/>
    <mergeCell ref="B46:C46"/>
    <mergeCell ref="G48:K48"/>
    <mergeCell ref="B34:C34"/>
    <mergeCell ref="D19:F20"/>
    <mergeCell ref="D60:E61"/>
    <mergeCell ref="F60:F61"/>
    <mergeCell ref="B19:C20"/>
    <mergeCell ref="B38:C39"/>
    <mergeCell ref="B40:C41"/>
    <mergeCell ref="B42:C43"/>
    <mergeCell ref="B44:C45"/>
    <mergeCell ref="B35:U35"/>
    <mergeCell ref="D31:K31"/>
    <mergeCell ref="D28:K28"/>
    <mergeCell ref="G21:K21"/>
    <mergeCell ref="Q21:U21"/>
    <mergeCell ref="B22:C24"/>
    <mergeCell ref="D22:E24"/>
    <mergeCell ref="B21:C21"/>
    <mergeCell ref="D21:E21"/>
    <mergeCell ref="L21:P21"/>
    <mergeCell ref="D29:K29"/>
    <mergeCell ref="D30:K30"/>
    <mergeCell ref="B29:C29"/>
    <mergeCell ref="B30:C30"/>
    <mergeCell ref="B78:C78"/>
    <mergeCell ref="D76:E77"/>
    <mergeCell ref="F76:F77"/>
    <mergeCell ref="D74:E75"/>
    <mergeCell ref="F74:F75"/>
    <mergeCell ref="D72:E73"/>
    <mergeCell ref="F72:F73"/>
    <mergeCell ref="D70:E71"/>
    <mergeCell ref="B66:C66"/>
    <mergeCell ref="B4:K4"/>
    <mergeCell ref="B15:K15"/>
    <mergeCell ref="D5:K5"/>
    <mergeCell ref="D6:K6"/>
    <mergeCell ref="D8:K8"/>
    <mergeCell ref="D9:K9"/>
    <mergeCell ref="D10:K10"/>
    <mergeCell ref="D11:K11"/>
    <mergeCell ref="D12:K12"/>
    <mergeCell ref="D13:K13"/>
    <mergeCell ref="D14:K14"/>
    <mergeCell ref="B5:C5"/>
    <mergeCell ref="B13:C14"/>
    <mergeCell ref="B6:C6"/>
    <mergeCell ref="B12:C12"/>
    <mergeCell ref="B10:C10"/>
    <mergeCell ref="B11:C11"/>
    <mergeCell ref="B8:C9"/>
    <mergeCell ref="D7:K7"/>
    <mergeCell ref="B7:C7"/>
    <mergeCell ref="B102:B104"/>
    <mergeCell ref="D25:E26"/>
    <mergeCell ref="C95:U95"/>
    <mergeCell ref="C96:U96"/>
    <mergeCell ref="C97:U97"/>
    <mergeCell ref="C98:U98"/>
    <mergeCell ref="C99:U99"/>
    <mergeCell ref="C92:U92"/>
    <mergeCell ref="C93:U93"/>
    <mergeCell ref="C94:U94"/>
    <mergeCell ref="D80:F81"/>
    <mergeCell ref="B79:U79"/>
    <mergeCell ref="B91:U91"/>
    <mergeCell ref="B67:U67"/>
    <mergeCell ref="D68:E69"/>
    <mergeCell ref="F68:F69"/>
    <mergeCell ref="B68:C77"/>
    <mergeCell ref="D78:U78"/>
    <mergeCell ref="D58:U58"/>
    <mergeCell ref="B59:U59"/>
    <mergeCell ref="G60:K60"/>
    <mergeCell ref="L60:P60"/>
    <mergeCell ref="B80:C81"/>
    <mergeCell ref="D66:U66"/>
  </mergeCells>
  <conditionalFormatting sqref="D8">
    <cfRule type="containsText" dxfId="669" priority="369" operator="containsText" text="Please select">
      <formula>NOT(ISERROR(SEARCH("Please select",D8)))</formula>
    </cfRule>
  </conditionalFormatting>
  <conditionalFormatting sqref="D9 L9:O9">
    <cfRule type="containsText" dxfId="668" priority="368" operator="containsText" text="Other (specify here)">
      <formula>NOT(ISERROR(SEARCH("Other (specify here)",D9)))</formula>
    </cfRule>
  </conditionalFormatting>
  <conditionalFormatting sqref="D10">
    <cfRule type="containsText" dxfId="667" priority="367" operator="containsText" text="Please select">
      <formula>NOT(ISERROR(SEARCH("Please select",D10)))</formula>
    </cfRule>
  </conditionalFormatting>
  <conditionalFormatting sqref="L11:O11">
    <cfRule type="containsText" dxfId="666" priority="366" operator="containsText" text="Specify here">
      <formula>NOT(ISERROR(SEARCH("Specify here",L11)))</formula>
    </cfRule>
  </conditionalFormatting>
  <conditionalFormatting sqref="D12 L12:O12">
    <cfRule type="containsText" dxfId="665" priority="365" operator="containsText" text="Specify here">
      <formula>NOT(ISERROR(SEARCH("Specify here",D12)))</formula>
    </cfRule>
  </conditionalFormatting>
  <conditionalFormatting sqref="D6 L6:O7">
    <cfRule type="containsText" dxfId="664" priority="364" operator="containsText" text="DD-MM-YYYY">
      <formula>NOT(ISERROR(SEARCH("DD-MM-YYYY",D6)))</formula>
    </cfRule>
  </conditionalFormatting>
  <conditionalFormatting sqref="D13 L13:O13">
    <cfRule type="containsText" dxfId="663" priority="361" operator="containsText" text="Select the observed or expected TRL level in 2020">
      <formula>NOT(ISERROR(SEARCH("Select the observed or expected TRL level in 2020",D13)))</formula>
    </cfRule>
    <cfRule type="containsText" dxfId="662" priority="363" operator="containsText" text="Specify here the observed or expected TRL level in 2020">
      <formula>NOT(ISERROR(SEARCH("Specify here the observed or expected TRL level in 2020",D13)))</formula>
    </cfRule>
  </conditionalFormatting>
  <conditionalFormatting sqref="D14 L14:O14">
    <cfRule type="containsText" dxfId="661" priority="362" operator="containsText" text="Explain here">
      <formula>NOT(ISERROR(SEARCH("Explain here",D14)))</formula>
    </cfRule>
  </conditionalFormatting>
  <conditionalFormatting sqref="D33 D31">
    <cfRule type="containsText" dxfId="660" priority="360" operator="containsText" text="Please select">
      <formula>NOT(ISERROR(SEARCH("Please select",D31)))</formula>
    </cfRule>
  </conditionalFormatting>
  <conditionalFormatting sqref="D31 L31:O31">
    <cfRule type="containsText" dxfId="659" priority="356" operator="containsText" text="Specify here">
      <formula>NOT(ISERROR(SEARCH("Specify here",D31)))</formula>
    </cfRule>
  </conditionalFormatting>
  <conditionalFormatting sqref="L28:O29">
    <cfRule type="containsText" dxfId="658" priority="355" operator="containsText" text="Specify here">
      <formula>NOT(ISERROR(SEARCH("Specify here",L28)))</formula>
    </cfRule>
  </conditionalFormatting>
  <conditionalFormatting sqref="L27:O29">
    <cfRule type="containsText" dxfId="657" priority="354" operator="containsText" text="Specify here">
      <formula>NOT(ISERROR(SEARCH("Specify here",L27)))</formula>
    </cfRule>
  </conditionalFormatting>
  <conditionalFormatting sqref="L32:O32">
    <cfRule type="containsText" dxfId="656" priority="353" operator="containsText" text="Specify here">
      <formula>NOT(ISERROR(SEARCH("Specify here",L32)))</formula>
    </cfRule>
  </conditionalFormatting>
  <conditionalFormatting sqref="D34 L34:O34">
    <cfRule type="containsText" dxfId="655" priority="352"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654" priority="349" operator="containsText" text="Specify technology option name here">
      <formula>NOT(ISERROR(SEARCH("Specify technology option name here",L5)))</formula>
    </cfRule>
  </conditionalFormatting>
  <conditionalFormatting sqref="D19">
    <cfRule type="containsText" dxfId="653" priority="347" operator="containsText" text="Select Functional Unit above">
      <formula>NOT(ISERROR(SEARCH("Select Functional Unit above",D19)))</formula>
    </cfRule>
  </conditionalFormatting>
  <conditionalFormatting sqref="D50">
    <cfRule type="containsText" dxfId="652" priority="318" operator="containsText" text="Select">
      <formula>NOT(ISERROR(SEARCH("Select",D50)))</formula>
    </cfRule>
  </conditionalFormatting>
  <conditionalFormatting sqref="D46">
    <cfRule type="containsText" dxfId="651" priority="328" operator="containsText" text="Explain here (e.g. other costs)">
      <formula>NOT(ISERROR(SEARCH("Explain here (e.g. other costs)",D46)))</formula>
    </cfRule>
  </conditionalFormatting>
  <conditionalFormatting sqref="D72">
    <cfRule type="containsText" dxfId="650" priority="300" operator="containsText" text="Select">
      <formula>NOT(ISERROR(SEARCH("Select",D72)))</formula>
    </cfRule>
  </conditionalFormatting>
  <conditionalFormatting sqref="D74">
    <cfRule type="containsText" dxfId="649" priority="299" operator="containsText" text="Select">
      <formula>NOT(ISERROR(SEARCH("Select",D74)))</formula>
    </cfRule>
  </conditionalFormatting>
  <conditionalFormatting sqref="D52">
    <cfRule type="containsText" dxfId="648" priority="317" operator="containsText" text="Select">
      <formula>NOT(ISERROR(SEARCH("Select",D52)))</formula>
    </cfRule>
  </conditionalFormatting>
  <conditionalFormatting sqref="D76">
    <cfRule type="containsText" dxfId="647" priority="298" operator="containsText" text="Select">
      <formula>NOT(ISERROR(SEARCH("Select",D76)))</formula>
    </cfRule>
  </conditionalFormatting>
  <conditionalFormatting sqref="D54">
    <cfRule type="containsText" dxfId="646" priority="316" operator="containsText" text="Select">
      <formula>NOT(ISERROR(SEARCH("Select",D54)))</formula>
    </cfRule>
  </conditionalFormatting>
  <conditionalFormatting sqref="D56">
    <cfRule type="containsText" dxfId="645" priority="315" operator="containsText" text="Select">
      <formula>NOT(ISERROR(SEARCH("Select",D56)))</formula>
    </cfRule>
  </conditionalFormatting>
  <conditionalFormatting sqref="F50:F57">
    <cfRule type="containsText" dxfId="644" priority="314" operator="containsText" text="Please select">
      <formula>NOT(ISERROR(SEARCH("Please select",F50)))</formula>
    </cfRule>
  </conditionalFormatting>
  <conditionalFormatting sqref="D58">
    <cfRule type="containsText" dxfId="643" priority="313" operator="containsText" text="Explain here (e.g. flexible in and out)">
      <formula>NOT(ISERROR(SEARCH("Explain here (e.g. flexible in and out)",D58)))</formula>
    </cfRule>
  </conditionalFormatting>
  <conditionalFormatting sqref="D62">
    <cfRule type="containsText" dxfId="642" priority="304" operator="containsText" text="Select">
      <formula>NOT(ISERROR(SEARCH("Select",D62)))</formula>
    </cfRule>
  </conditionalFormatting>
  <conditionalFormatting sqref="D66">
    <cfRule type="containsText" dxfId="641" priority="302" operator="containsText" text="Explain here">
      <formula>NOT(ISERROR(SEARCH("Explain here",D66)))</formula>
    </cfRule>
  </conditionalFormatting>
  <conditionalFormatting sqref="D70">
    <cfRule type="containsText" dxfId="640" priority="301" operator="containsText" text="Select">
      <formula>NOT(ISERROR(SEARCH("Select",D70)))</formula>
    </cfRule>
  </conditionalFormatting>
  <conditionalFormatting sqref="F70:F77">
    <cfRule type="containsText" dxfId="639" priority="297" operator="containsText" text="Please select">
      <formula>NOT(ISERROR(SEARCH("Please select",F70)))</formula>
    </cfRule>
  </conditionalFormatting>
  <conditionalFormatting sqref="D78">
    <cfRule type="containsText" dxfId="638" priority="296" operator="containsText" text="Explain here">
      <formula>NOT(ISERROR(SEARCH("Explain here",D78)))</formula>
    </cfRule>
  </conditionalFormatting>
  <conditionalFormatting sqref="B92 B97 B94:B95 B99 B101">
    <cfRule type="containsText" dxfId="637" priority="288" operator="containsText" text="Specify data sources and references here">
      <formula>NOT(ISERROR(SEARCH("Specify data sources and references here",B92)))</formula>
    </cfRule>
  </conditionalFormatting>
  <conditionalFormatting sqref="D28">
    <cfRule type="containsText" dxfId="636" priority="287" operator="containsText" text="Please select">
      <formula>NOT(ISERROR(SEARCH("Please select",D28)))</formula>
    </cfRule>
  </conditionalFormatting>
  <conditionalFormatting sqref="D28">
    <cfRule type="containsText" dxfId="635" priority="286" operator="containsText" text="Specify here">
      <formula>NOT(ISERROR(SEARCH("Specify here",D28)))</formula>
    </cfRule>
  </conditionalFormatting>
  <conditionalFormatting sqref="D27:D28">
    <cfRule type="containsText" dxfId="634" priority="284" operator="containsText" text="Specify here (if not specified, value will be 1)">
      <formula>NOT(ISERROR(SEARCH("Specify here (if not specified, value will be 1)",D27)))</formula>
    </cfRule>
  </conditionalFormatting>
  <conditionalFormatting sqref="D32">
    <cfRule type="containsText" dxfId="633" priority="283" operator="containsText" text="Please select">
      <formula>NOT(ISERROR(SEARCH("Please select",D32)))</formula>
    </cfRule>
  </conditionalFormatting>
  <conditionalFormatting sqref="D32">
    <cfRule type="containsText" dxfId="632" priority="282" operator="containsText" text="Specify here">
      <formula>NOT(ISERROR(SEARCH("Specify here",D32)))</formula>
    </cfRule>
  </conditionalFormatting>
  <conditionalFormatting sqref="E38">
    <cfRule type="containsText" dxfId="631" priority="278" operator="containsText" text="Please select 'Functional Unit' above">
      <formula>NOT(ISERROR(SEARCH("Please select 'Functional Unit' above",E38)))</formula>
    </cfRule>
  </conditionalFormatting>
  <conditionalFormatting sqref="H73:K73 H75:K75 H77:K77 H71:K71">
    <cfRule type="containsText" dxfId="630" priority="268" operator="containsText" text="Reference">
      <formula>NOT(ISERROR(SEARCH("Reference",H71)))</formula>
    </cfRule>
  </conditionalFormatting>
  <conditionalFormatting sqref="M73:P73 M75:P75 M77:P77 M71:P71">
    <cfRule type="containsText" dxfId="629" priority="267" operator="containsText" text="Reference">
      <formula>NOT(ISERROR(SEARCH("Reference",M71)))</formula>
    </cfRule>
  </conditionalFormatting>
  <conditionalFormatting sqref="R73:U73 R75:U75 R77:U77 R71:U71">
    <cfRule type="containsText" dxfId="628" priority="266" operator="containsText" text="Reference">
      <formula>NOT(ISERROR(SEARCH("Reference",R71)))</formula>
    </cfRule>
  </conditionalFormatting>
  <conditionalFormatting sqref="G65:K65 H63:K63">
    <cfRule type="containsText" dxfId="627" priority="265" operator="containsText" text="Reference">
      <formula>NOT(ISERROR(SEARCH("Reference",G63)))</formula>
    </cfRule>
  </conditionalFormatting>
  <conditionalFormatting sqref="L65:P65 M63:P63">
    <cfRule type="containsText" dxfId="626" priority="264" operator="containsText" text="Reference">
      <formula>NOT(ISERROR(SEARCH("Reference",L63)))</formula>
    </cfRule>
  </conditionalFormatting>
  <conditionalFormatting sqref="Q65:U65 R63:U63">
    <cfRule type="containsText" dxfId="625" priority="263" operator="containsText" text="Reference">
      <formula>NOT(ISERROR(SEARCH("Reference",Q63)))</formula>
    </cfRule>
  </conditionalFormatting>
  <conditionalFormatting sqref="J83:K83">
    <cfRule type="containsText" dxfId="624" priority="262" operator="containsText" text="Reference">
      <formula>NOT(ISERROR(SEARCH("Reference",J83)))</formula>
    </cfRule>
  </conditionalFormatting>
  <conditionalFormatting sqref="M83:P83">
    <cfRule type="containsText" dxfId="623" priority="261" operator="containsText" text="Reference">
      <formula>NOT(ISERROR(SEARCH("Reference",M83)))</formula>
    </cfRule>
  </conditionalFormatting>
  <conditionalFormatting sqref="R83:U83">
    <cfRule type="containsText" dxfId="622" priority="260" operator="containsText" text="Reference">
      <formula>NOT(ISERROR(SEARCH("Reference",R83)))</formula>
    </cfRule>
  </conditionalFormatting>
  <conditionalFormatting sqref="D5">
    <cfRule type="containsText" dxfId="621" priority="259" operator="containsText" text="Please select">
      <formula>NOT(ISERROR(SEARCH("Please select",D5)))</formula>
    </cfRule>
  </conditionalFormatting>
  <conditionalFormatting sqref="D5">
    <cfRule type="containsText" dxfId="620" priority="258" operator="containsText" text="Specify here">
      <formula>NOT(ISERROR(SEARCH("Specify here",D5)))</formula>
    </cfRule>
  </conditionalFormatting>
  <conditionalFormatting sqref="D11">
    <cfRule type="containsText" dxfId="619" priority="257" operator="containsText" text="Please select">
      <formula>NOT(ISERROR(SEARCH("Please select",D11)))</formula>
    </cfRule>
  </conditionalFormatting>
  <conditionalFormatting sqref="D16">
    <cfRule type="containsText" dxfId="618" priority="255" operator="containsText" text="Please select">
      <formula>NOT(ISERROR(SEARCH("Please select",D16)))</formula>
    </cfRule>
    <cfRule type="containsText" dxfId="617" priority="256" operator="containsText" text="Please select 'Functional Unit' above">
      <formula>NOT(ISERROR(SEARCH("Please select 'Functional Unit' above",D16)))</formula>
    </cfRule>
  </conditionalFormatting>
  <conditionalFormatting sqref="D29">
    <cfRule type="containsText" dxfId="616" priority="253" operator="containsText" text="Please select">
      <formula>NOT(ISERROR(SEARCH("Please select",D29)))</formula>
    </cfRule>
  </conditionalFormatting>
  <conditionalFormatting sqref="E40 E42 E44">
    <cfRule type="containsText" dxfId="615" priority="249" operator="containsText" text="Please select 'Functional Unit' above">
      <formula>NOT(ISERROR(SEARCH("Please select 'Functional Unit' above",E40)))</formula>
    </cfRule>
  </conditionalFormatting>
  <conditionalFormatting sqref="D64">
    <cfRule type="containsText" dxfId="614" priority="245" operator="containsText" text="Select">
      <formula>NOT(ISERROR(SEARCH("Select",D64)))</formula>
    </cfRule>
  </conditionalFormatting>
  <conditionalFormatting sqref="D62:F65">
    <cfRule type="containsText" dxfId="613" priority="244" operator="containsText" text="Specify here">
      <formula>NOT(ISERROR(SEARCH("Specify here",D62)))</formula>
    </cfRule>
  </conditionalFormatting>
  <conditionalFormatting sqref="G63">
    <cfRule type="containsText" dxfId="612" priority="243" operator="containsText" text="Reference">
      <formula>NOT(ISERROR(SEARCH("Reference",G63)))</formula>
    </cfRule>
  </conditionalFormatting>
  <conditionalFormatting sqref="L63">
    <cfRule type="containsText" dxfId="611" priority="242" operator="containsText" text="Reference">
      <formula>NOT(ISERROR(SEARCH("Reference",L63)))</formula>
    </cfRule>
  </conditionalFormatting>
  <conditionalFormatting sqref="Q63">
    <cfRule type="containsText" dxfId="610" priority="241" operator="containsText" text="Reference">
      <formula>NOT(ISERROR(SEARCH("Reference",Q63)))</formula>
    </cfRule>
  </conditionalFormatting>
  <conditionalFormatting sqref="G73 G75 G77 G71">
    <cfRule type="containsText" dxfId="609" priority="240" operator="containsText" text="Reference">
      <formula>NOT(ISERROR(SEARCH("Reference",G71)))</formula>
    </cfRule>
  </conditionalFormatting>
  <conditionalFormatting sqref="L73 L75 L77 L71">
    <cfRule type="containsText" dxfId="608" priority="239" operator="containsText" text="Reference">
      <formula>NOT(ISERROR(SEARCH("Reference",L71)))</formula>
    </cfRule>
  </conditionalFormatting>
  <conditionalFormatting sqref="Q73 Q75 Q77 Q71">
    <cfRule type="containsText" dxfId="607" priority="238" operator="containsText" text="Reference">
      <formula>NOT(ISERROR(SEARCH("Reference",Q71)))</formula>
    </cfRule>
  </conditionalFormatting>
  <conditionalFormatting sqref="B93 B96 B98 B100">
    <cfRule type="containsText" dxfId="606" priority="236" operator="containsText" text="Specify data sources and references here">
      <formula>NOT(ISERROR(SEARCH("Specify data sources and references here",B93)))</formula>
    </cfRule>
  </conditionalFormatting>
  <conditionalFormatting sqref="C92:U92">
    <cfRule type="containsText" dxfId="605" priority="235" operator="containsText" text="Specify complete references and data sources used here">
      <formula>NOT(ISERROR(SEARCH("Specify complete references and data sources used here",C92)))</formula>
    </cfRule>
  </conditionalFormatting>
  <conditionalFormatting sqref="C102:U104">
    <cfRule type="containsText" dxfId="604" priority="234" operator="containsText" text="Add other sources here">
      <formula>NOT(ISERROR(SEARCH("Add other sources here",C102)))</formula>
    </cfRule>
  </conditionalFormatting>
  <conditionalFormatting sqref="D22">
    <cfRule type="containsText" dxfId="603" priority="231" operator="containsText" text="Please select the region">
      <formula>NOT(ISERROR(SEARCH("Please select the region",D22)))</formula>
    </cfRule>
  </conditionalFormatting>
  <conditionalFormatting sqref="D25">
    <cfRule type="containsText" dxfId="602" priority="230" operator="containsText" text="Specify here the market">
      <formula>NOT(ISERROR(SEARCH("Specify here the market",D25)))</formula>
    </cfRule>
  </conditionalFormatting>
  <conditionalFormatting sqref="J20:K20">
    <cfRule type="containsText" dxfId="601" priority="229" operator="containsText" text="Reference">
      <formula>NOT(ISERROR(SEARCH("Reference",J20)))</formula>
    </cfRule>
  </conditionalFormatting>
  <conditionalFormatting sqref="G24:K24">
    <cfRule type="containsText" dxfId="600" priority="228" operator="containsText" text="Reference">
      <formula>NOT(ISERROR(SEARCH("Reference",G24)))</formula>
    </cfRule>
  </conditionalFormatting>
  <conditionalFormatting sqref="G26:K26">
    <cfRule type="containsText" dxfId="599" priority="227" operator="containsText" text="Reference">
      <formula>NOT(ISERROR(SEARCH("Reference",G26)))</formula>
    </cfRule>
  </conditionalFormatting>
  <conditionalFormatting sqref="G63:U63 G65:U65 G71:U71 G73:U73 G75:U75 G77:U77 J83:K83 M83:P83 R83:U83">
    <cfRule type="containsText" dxfId="598" priority="226" operator="containsText" text="Reference">
      <formula>NOT(ISERROR(SEARCH("Reference",G63)))</formula>
    </cfRule>
  </conditionalFormatting>
  <conditionalFormatting sqref="L26:P26 L24:P24">
    <cfRule type="containsText" dxfId="597" priority="225" operator="containsText" text="Reference">
      <formula>NOT(ISERROR(SEARCH("Reference",L24)))</formula>
    </cfRule>
  </conditionalFormatting>
  <conditionalFormatting sqref="Q26:U26 Q24:U24">
    <cfRule type="containsText" dxfId="596" priority="224" operator="containsText" text="Reference">
      <formula>NOT(ISERROR(SEARCH("Reference",Q24)))</formula>
    </cfRule>
  </conditionalFormatting>
  <conditionalFormatting sqref="L24:U24 L26:U26">
    <cfRule type="containsText" dxfId="595" priority="223" operator="containsText" text="Reference">
      <formula>NOT(ISERROR(SEARCH("Reference",L24)))</formula>
    </cfRule>
  </conditionalFormatting>
  <conditionalFormatting sqref="D30">
    <cfRule type="containsText" dxfId="594" priority="220" operator="containsText" text="Please select">
      <formula>NOT(ISERROR(SEARCH("Please select",D30)))</formula>
    </cfRule>
  </conditionalFormatting>
  <conditionalFormatting sqref="D30">
    <cfRule type="containsText" dxfId="593" priority="219" operator="containsText" text="Specify here">
      <formula>NOT(ISERROR(SEARCH("Specify here",D30)))</formula>
    </cfRule>
  </conditionalFormatting>
  <conditionalFormatting sqref="J85:K85 M85:P85 R85:U85">
    <cfRule type="containsText" dxfId="592" priority="214" operator="containsText" text="Reference">
      <formula>NOT(ISERROR(SEARCH("Reference",J85)))</formula>
    </cfRule>
  </conditionalFormatting>
  <conditionalFormatting sqref="J87:K87 M87:P87 R87:U87">
    <cfRule type="containsText" dxfId="591" priority="209" operator="containsText" text="Reference">
      <formula>NOT(ISERROR(SEARCH("Reference",J87)))</formula>
    </cfRule>
  </conditionalFormatting>
  <conditionalFormatting sqref="H89:K89 M89:P89 R89:U89">
    <cfRule type="containsText" dxfId="590" priority="204" operator="containsText" text="Reference">
      <formula>NOT(ISERROR(SEARCH("Reference",H89)))</formula>
    </cfRule>
  </conditionalFormatting>
  <conditionalFormatting sqref="J85:K85">
    <cfRule type="containsText" dxfId="589" priority="217" operator="containsText" text="Reference">
      <formula>NOT(ISERROR(SEARCH("Reference",J85)))</formula>
    </cfRule>
  </conditionalFormatting>
  <conditionalFormatting sqref="M85:P85">
    <cfRule type="containsText" dxfId="588" priority="216" operator="containsText" text="Reference">
      <formula>NOT(ISERROR(SEARCH("Reference",M85)))</formula>
    </cfRule>
  </conditionalFormatting>
  <conditionalFormatting sqref="R85:U85">
    <cfRule type="containsText" dxfId="587" priority="215" operator="containsText" text="Reference">
      <formula>NOT(ISERROR(SEARCH("Reference",R85)))</formula>
    </cfRule>
  </conditionalFormatting>
  <conditionalFormatting sqref="J87:K87">
    <cfRule type="containsText" dxfId="586" priority="212" operator="containsText" text="Reference">
      <formula>NOT(ISERROR(SEARCH("Reference",J87)))</formula>
    </cfRule>
  </conditionalFormatting>
  <conditionalFormatting sqref="M87:P87">
    <cfRule type="containsText" dxfId="585" priority="211" operator="containsText" text="Reference">
      <formula>NOT(ISERROR(SEARCH("Reference",M87)))</formula>
    </cfRule>
  </conditionalFormatting>
  <conditionalFormatting sqref="R87:U87">
    <cfRule type="containsText" dxfId="584" priority="210" operator="containsText" text="Reference">
      <formula>NOT(ISERROR(SEARCH("Reference",R87)))</formula>
    </cfRule>
  </conditionalFormatting>
  <conditionalFormatting sqref="H89:K89">
    <cfRule type="containsText" dxfId="583" priority="207" operator="containsText" text="Reference">
      <formula>NOT(ISERROR(SEARCH("Reference",H89)))</formula>
    </cfRule>
  </conditionalFormatting>
  <conditionalFormatting sqref="M89:P89">
    <cfRule type="containsText" dxfId="582" priority="206" operator="containsText" text="Reference">
      <formula>NOT(ISERROR(SEARCH("Reference",M89)))</formula>
    </cfRule>
  </conditionalFormatting>
  <conditionalFormatting sqref="R89:U89">
    <cfRule type="containsText" dxfId="581" priority="205" operator="containsText" text="Reference">
      <formula>NOT(ISERROR(SEARCH("Reference",R89)))</formula>
    </cfRule>
  </conditionalFormatting>
  <conditionalFormatting sqref="B88">
    <cfRule type="containsText" dxfId="580" priority="196" operator="containsText" text="Add here">
      <formula>NOT(ISERROR(SEARCH("Add here",B88)))</formula>
    </cfRule>
  </conditionalFormatting>
  <conditionalFormatting sqref="G89">
    <cfRule type="containsText" dxfId="579" priority="192" operator="containsText" text="Reference">
      <formula>NOT(ISERROR(SEARCH("Reference",G89)))</formula>
    </cfRule>
  </conditionalFormatting>
  <conditionalFormatting sqref="G89">
    <cfRule type="containsText" dxfId="578" priority="191" operator="containsText" text="Reference">
      <formula>NOT(ISERROR(SEARCH("Reference",G89)))</formula>
    </cfRule>
  </conditionalFormatting>
  <conditionalFormatting sqref="L85 L87 L89 L83">
    <cfRule type="containsText" dxfId="577" priority="190" operator="containsText" text="Reference">
      <formula>NOT(ISERROR(SEARCH("Reference",L83)))</formula>
    </cfRule>
  </conditionalFormatting>
  <conditionalFormatting sqref="L83 L85 L87 L89">
    <cfRule type="containsText" dxfId="576" priority="189" operator="containsText" text="Reference">
      <formula>NOT(ISERROR(SEARCH("Reference",L83)))</formula>
    </cfRule>
  </conditionalFormatting>
  <conditionalFormatting sqref="Q85 Q87 Q89 Q83">
    <cfRule type="containsText" dxfId="575" priority="188" operator="containsText" text="Reference">
      <formula>NOT(ISERROR(SEARCH("Reference",Q83)))</formula>
    </cfRule>
  </conditionalFormatting>
  <conditionalFormatting sqref="Q83 Q85 Q87 Q89">
    <cfRule type="containsText" dxfId="574" priority="187" operator="containsText" text="Reference">
      <formula>NOT(ISERROR(SEARCH("Reference",Q83)))</formula>
    </cfRule>
  </conditionalFormatting>
  <conditionalFormatting sqref="D90">
    <cfRule type="containsText" dxfId="573" priority="186" operator="containsText" text="Explain here">
      <formula>NOT(ISERROR(SEARCH("Explain here",D90)))</formula>
    </cfRule>
  </conditionalFormatting>
  <conditionalFormatting sqref="D88">
    <cfRule type="containsText" dxfId="572" priority="183" operator="containsText" text="Specify here">
      <formula>NOT(ISERROR(SEARCH("Specify here",D88)))</formula>
    </cfRule>
  </conditionalFormatting>
  <conditionalFormatting sqref="E42:F43">
    <cfRule type="containsText" dxfId="571" priority="182" operator="containsText" text="Please select">
      <formula>NOT(ISERROR(SEARCH("Please select",E42)))</formula>
    </cfRule>
  </conditionalFormatting>
  <conditionalFormatting sqref="F22">
    <cfRule type="containsText" dxfId="570" priority="181" operator="containsText" text="Please select">
      <formula>NOT(ISERROR(SEARCH("Please select",F22)))</formula>
    </cfRule>
  </conditionalFormatting>
  <conditionalFormatting sqref="F25">
    <cfRule type="containsText" dxfId="569" priority="180" operator="containsText" text="Select Functional Unit above">
      <formula>NOT(ISERROR(SEARCH("Select Functional Unit above",F25)))</formula>
    </cfRule>
  </conditionalFormatting>
  <conditionalFormatting sqref="E44:F45">
    <cfRule type="cellIs" dxfId="568" priority="179" operator="equal">
      <formula>"Please select based on chosen Functional Unit"</formula>
    </cfRule>
  </conditionalFormatting>
  <conditionalFormatting sqref="D7">
    <cfRule type="containsText" dxfId="567" priority="178" operator="containsText" text="Please select">
      <formula>NOT(ISERROR(SEARCH("Please select",D7)))</formula>
    </cfRule>
  </conditionalFormatting>
  <conditionalFormatting sqref="D7">
    <cfRule type="containsText" dxfId="566" priority="177" operator="containsText" text="Specify here">
      <formula>NOT(ISERROR(SEARCH("Specify here",D7)))</formula>
    </cfRule>
  </conditionalFormatting>
  <conditionalFormatting sqref="C94:U94">
    <cfRule type="containsText" dxfId="565" priority="176" operator="containsText" text="Specify complete references and data sources used here">
      <formula>NOT(ISERROR(SEARCH("Specify complete references and data sources used here",C94)))</formula>
    </cfRule>
  </conditionalFormatting>
  <conditionalFormatting sqref="I20">
    <cfRule type="containsText" dxfId="564" priority="175" operator="containsText" text="Reference">
      <formula>NOT(ISERROR(SEARCH("Reference",I20)))</formula>
    </cfRule>
  </conditionalFormatting>
  <conditionalFormatting sqref="I20">
    <cfRule type="containsText" dxfId="563" priority="174" operator="containsText" text="Reference">
      <formula>NOT(ISERROR(SEARCH("Reference",I20)))</formula>
    </cfRule>
  </conditionalFormatting>
  <conditionalFormatting sqref="H20">
    <cfRule type="containsText" dxfId="562" priority="173" operator="containsText" text="Reference">
      <formula>NOT(ISERROR(SEARCH("Reference",H20)))</formula>
    </cfRule>
  </conditionalFormatting>
  <conditionalFormatting sqref="H20">
    <cfRule type="containsText" dxfId="561" priority="172" operator="containsText" text="Reference">
      <formula>NOT(ISERROR(SEARCH("Reference",H20)))</formula>
    </cfRule>
  </conditionalFormatting>
  <conditionalFormatting sqref="G20">
    <cfRule type="containsText" dxfId="560" priority="171" operator="containsText" text="Reference">
      <formula>NOT(ISERROR(SEARCH("Reference",G20)))</formula>
    </cfRule>
  </conditionalFormatting>
  <conditionalFormatting sqref="G20">
    <cfRule type="containsText" dxfId="559" priority="170" operator="containsText" text="Reference">
      <formula>NOT(ISERROR(SEARCH("Reference",G20)))</formula>
    </cfRule>
  </conditionalFormatting>
  <conditionalFormatting sqref="G83">
    <cfRule type="containsText" dxfId="558" priority="163" operator="containsText" text="Reference">
      <formula>NOT(ISERROR(SEARCH("Reference",G83)))</formula>
    </cfRule>
  </conditionalFormatting>
  <conditionalFormatting sqref="H83">
    <cfRule type="containsText" dxfId="557" priority="162" operator="containsText" text="Reference">
      <formula>NOT(ISERROR(SEARCH("Reference",H83)))</formula>
    </cfRule>
  </conditionalFormatting>
  <conditionalFormatting sqref="B82">
    <cfRule type="containsText" dxfId="556" priority="165" operator="containsText" text="Add here">
      <formula>NOT(ISERROR(SEARCH("Add here",B82)))</formula>
    </cfRule>
  </conditionalFormatting>
  <conditionalFormatting sqref="G83">
    <cfRule type="containsText" dxfId="555" priority="164" operator="containsText" text="Reference">
      <formula>NOT(ISERROR(SEARCH("Reference",G83)))</formula>
    </cfRule>
  </conditionalFormatting>
  <conditionalFormatting sqref="H83">
    <cfRule type="containsText" dxfId="554" priority="161" operator="containsText" text="Reference">
      <formula>NOT(ISERROR(SEARCH("Reference",H83)))</formula>
    </cfRule>
  </conditionalFormatting>
  <conditionalFormatting sqref="I83">
    <cfRule type="containsText" dxfId="553" priority="160" operator="containsText" text="Reference">
      <formula>NOT(ISERROR(SEARCH("Reference",I83)))</formula>
    </cfRule>
  </conditionalFormatting>
  <conditionalFormatting sqref="I83">
    <cfRule type="containsText" dxfId="552" priority="159" operator="containsText" text="Reference">
      <formula>NOT(ISERROR(SEARCH("Reference",I83)))</formula>
    </cfRule>
  </conditionalFormatting>
  <conditionalFormatting sqref="D82">
    <cfRule type="containsText" dxfId="551" priority="158" operator="containsText" text="Specify here">
      <formula>NOT(ISERROR(SEARCH("Specify here",D82)))</formula>
    </cfRule>
  </conditionalFormatting>
  <conditionalFormatting sqref="I87">
    <cfRule type="containsText" dxfId="550" priority="156" operator="containsText" text="Reference">
      <formula>NOT(ISERROR(SEARCH("Reference",I87)))</formula>
    </cfRule>
  </conditionalFormatting>
  <conditionalFormatting sqref="I87">
    <cfRule type="containsText" dxfId="549" priority="157" operator="containsText" text="Reference">
      <formula>NOT(ISERROR(SEARCH("Reference",I87)))</formula>
    </cfRule>
  </conditionalFormatting>
  <conditionalFormatting sqref="I85">
    <cfRule type="containsText" dxfId="548" priority="150" operator="containsText" text="Reference">
      <formula>NOT(ISERROR(SEARCH("Reference",I85)))</formula>
    </cfRule>
  </conditionalFormatting>
  <conditionalFormatting sqref="I85">
    <cfRule type="containsText" dxfId="547" priority="151" operator="containsText" text="Reference">
      <formula>NOT(ISERROR(SEARCH("Reference",I85)))</formula>
    </cfRule>
  </conditionalFormatting>
  <conditionalFormatting sqref="H57 H51 H53 H55">
    <cfRule type="containsText" dxfId="546" priority="149" operator="containsText" text="Reference">
      <formula>NOT(ISERROR(SEARCH("Reference",H51)))</formula>
    </cfRule>
  </conditionalFormatting>
  <conditionalFormatting sqref="M57:O57">
    <cfRule type="containsText" dxfId="545" priority="148" operator="containsText" text="Reference">
      <formula>NOT(ISERROR(SEARCH("Reference",M57)))</formula>
    </cfRule>
  </conditionalFormatting>
  <conditionalFormatting sqref="R57:T57">
    <cfRule type="containsText" dxfId="544" priority="147" operator="containsText" text="Reference">
      <formula>NOT(ISERROR(SEARCH("Reference",R57)))</formula>
    </cfRule>
  </conditionalFormatting>
  <conditionalFormatting sqref="L57">
    <cfRule type="containsText" dxfId="543" priority="146" operator="containsText" text="Reference">
      <formula>NOT(ISERROR(SEARCH("Reference",L57)))</formula>
    </cfRule>
  </conditionalFormatting>
  <conditionalFormatting sqref="Q57">
    <cfRule type="containsText" dxfId="542" priority="145" operator="containsText" text="Reference">
      <formula>NOT(ISERROR(SEARCH("Reference",Q57)))</formula>
    </cfRule>
  </conditionalFormatting>
  <conditionalFormatting sqref="H57 H51 L57:O57 Q57:T57 H53 H55">
    <cfRule type="containsText" dxfId="541" priority="144" operator="containsText" text="Reference">
      <formula>NOT(ISERROR(SEARCH("Reference",H51)))</formula>
    </cfRule>
  </conditionalFormatting>
  <conditionalFormatting sqref="H51">
    <cfRule type="containsText" dxfId="540" priority="143" operator="containsText" text="Reference">
      <formula>NOT(ISERROR(SEARCH("Reference",H51)))</formula>
    </cfRule>
  </conditionalFormatting>
  <conditionalFormatting sqref="H53">
    <cfRule type="containsText" dxfId="539" priority="142" operator="containsText" text="Reference">
      <formula>NOT(ISERROR(SEARCH("Reference",H53)))</formula>
    </cfRule>
  </conditionalFormatting>
  <conditionalFormatting sqref="H55">
    <cfRule type="containsText" dxfId="538" priority="141" operator="containsText" text="Reference">
      <formula>NOT(ISERROR(SEARCH("Reference",H55)))</formula>
    </cfRule>
  </conditionalFormatting>
  <conditionalFormatting sqref="P57">
    <cfRule type="containsText" dxfId="537" priority="140" operator="containsText" text="Reference">
      <formula>NOT(ISERROR(SEARCH("Reference",P57)))</formula>
    </cfRule>
  </conditionalFormatting>
  <conditionalFormatting sqref="P57">
    <cfRule type="containsText" dxfId="536" priority="139" operator="containsText" text="Reference">
      <formula>NOT(ISERROR(SEARCH("Reference",P57)))</formula>
    </cfRule>
  </conditionalFormatting>
  <conditionalFormatting sqref="U57">
    <cfRule type="containsText" dxfId="535" priority="138" operator="containsText" text="Reference">
      <formula>NOT(ISERROR(SEARCH("Reference",U57)))</formula>
    </cfRule>
  </conditionalFormatting>
  <conditionalFormatting sqref="U57">
    <cfRule type="containsText" dxfId="534" priority="137" operator="containsText" text="Reference">
      <formula>NOT(ISERROR(SEARCH("Reference",U57)))</formula>
    </cfRule>
  </conditionalFormatting>
  <conditionalFormatting sqref="G57">
    <cfRule type="containsText" dxfId="533" priority="136" operator="containsText" text="Reference">
      <formula>NOT(ISERROR(SEARCH("Reference",G57)))</formula>
    </cfRule>
  </conditionalFormatting>
  <conditionalFormatting sqref="G57">
    <cfRule type="containsText" dxfId="532" priority="135" operator="containsText" text="Reference">
      <formula>NOT(ISERROR(SEARCH("Reference",G57)))</formula>
    </cfRule>
  </conditionalFormatting>
  <conditionalFormatting sqref="G53 G55 G51">
    <cfRule type="containsText" dxfId="531" priority="134" operator="containsText" text="Reference">
      <formula>NOT(ISERROR(SEARCH("Reference",G51)))</formula>
    </cfRule>
  </conditionalFormatting>
  <conditionalFormatting sqref="G51 G53 G55">
    <cfRule type="containsText" dxfId="530" priority="133" operator="containsText" text="Reference">
      <formula>NOT(ISERROR(SEARCH("Reference",G51)))</formula>
    </cfRule>
  </conditionalFormatting>
  <conditionalFormatting sqref="G51">
    <cfRule type="containsText" dxfId="529" priority="132" operator="containsText" text="Reference">
      <formula>NOT(ISERROR(SEARCH("Reference",G51)))</formula>
    </cfRule>
  </conditionalFormatting>
  <conditionalFormatting sqref="G53">
    <cfRule type="containsText" dxfId="528" priority="131" operator="containsText" text="Reference">
      <formula>NOT(ISERROR(SEARCH("Reference",G53)))</formula>
    </cfRule>
  </conditionalFormatting>
  <conditionalFormatting sqref="G55">
    <cfRule type="containsText" dxfId="527" priority="130" operator="containsText" text="Reference">
      <formula>NOT(ISERROR(SEARCH("Reference",G55)))</formula>
    </cfRule>
  </conditionalFormatting>
  <conditionalFormatting sqref="K57">
    <cfRule type="containsText" dxfId="526" priority="129" operator="containsText" text="Reference">
      <formula>NOT(ISERROR(SEARCH("Reference",K57)))</formula>
    </cfRule>
  </conditionalFormatting>
  <conditionalFormatting sqref="K57">
    <cfRule type="containsText" dxfId="525" priority="128" operator="containsText" text="Reference">
      <formula>NOT(ISERROR(SEARCH("Reference",K57)))</formula>
    </cfRule>
  </conditionalFormatting>
  <conditionalFormatting sqref="J57 J51 J53 J55">
    <cfRule type="containsText" dxfId="524" priority="127" operator="containsText" text="Reference">
      <formula>NOT(ISERROR(SEARCH("Reference",J51)))</formula>
    </cfRule>
  </conditionalFormatting>
  <conditionalFormatting sqref="J57 J51 J53 J55">
    <cfRule type="containsText" dxfId="523" priority="126" operator="containsText" text="Reference">
      <formula>NOT(ISERROR(SEARCH("Reference",J51)))</formula>
    </cfRule>
  </conditionalFormatting>
  <conditionalFormatting sqref="J51">
    <cfRule type="containsText" dxfId="522" priority="125" operator="containsText" text="Reference">
      <formula>NOT(ISERROR(SEARCH("Reference",J51)))</formula>
    </cfRule>
  </conditionalFormatting>
  <conditionalFormatting sqref="J53">
    <cfRule type="containsText" dxfId="521" priority="124" operator="containsText" text="Reference">
      <formula>NOT(ISERROR(SEARCH("Reference",J53)))</formula>
    </cfRule>
  </conditionalFormatting>
  <conditionalFormatting sqref="J55">
    <cfRule type="containsText" dxfId="520" priority="123" operator="containsText" text="Reference">
      <formula>NOT(ISERROR(SEARCH("Reference",J55)))</formula>
    </cfRule>
  </conditionalFormatting>
  <conditionalFormatting sqref="I57 I51 I53 I55">
    <cfRule type="containsText" dxfId="519" priority="122" operator="containsText" text="Reference">
      <formula>NOT(ISERROR(SEARCH("Reference",I51)))</formula>
    </cfRule>
  </conditionalFormatting>
  <conditionalFormatting sqref="I57 I51 I53 I55">
    <cfRule type="containsText" dxfId="518" priority="121" operator="containsText" text="Reference">
      <formula>NOT(ISERROR(SEARCH("Reference",I51)))</formula>
    </cfRule>
  </conditionalFormatting>
  <conditionalFormatting sqref="I51">
    <cfRule type="containsText" dxfId="517" priority="120" operator="containsText" text="Reference">
      <formula>NOT(ISERROR(SEARCH("Reference",I51)))</formula>
    </cfRule>
  </conditionalFormatting>
  <conditionalFormatting sqref="I53">
    <cfRule type="containsText" dxfId="516" priority="119" operator="containsText" text="Reference">
      <formula>NOT(ISERROR(SEARCH("Reference",I53)))</formula>
    </cfRule>
  </conditionalFormatting>
  <conditionalFormatting sqref="I55">
    <cfRule type="containsText" dxfId="515" priority="118" operator="containsText" text="Reference">
      <formula>NOT(ISERROR(SEARCH("Reference",I55)))</formula>
    </cfRule>
  </conditionalFormatting>
  <conditionalFormatting sqref="H53">
    <cfRule type="containsText" dxfId="514" priority="117" operator="containsText" text="Reference">
      <formula>NOT(ISERROR(SEARCH("Reference",H53)))</formula>
    </cfRule>
  </conditionalFormatting>
  <conditionalFormatting sqref="H55">
    <cfRule type="containsText" dxfId="513" priority="116" operator="containsText" text="Reference">
      <formula>NOT(ISERROR(SEARCH("Reference",H55)))</formula>
    </cfRule>
  </conditionalFormatting>
  <conditionalFormatting sqref="M51">
    <cfRule type="containsText" dxfId="512" priority="115" operator="containsText" text="Reference">
      <formula>NOT(ISERROR(SEARCH("Reference",M51)))</formula>
    </cfRule>
  </conditionalFormatting>
  <conditionalFormatting sqref="M51">
    <cfRule type="containsText" dxfId="511" priority="114" operator="containsText" text="Reference">
      <formula>NOT(ISERROR(SEARCH("Reference",M51)))</formula>
    </cfRule>
  </conditionalFormatting>
  <conditionalFormatting sqref="M51">
    <cfRule type="containsText" dxfId="510" priority="113" operator="containsText" text="Reference">
      <formula>NOT(ISERROR(SEARCH("Reference",M51)))</formula>
    </cfRule>
  </conditionalFormatting>
  <conditionalFormatting sqref="L51">
    <cfRule type="containsText" dxfId="509" priority="112" operator="containsText" text="Reference">
      <formula>NOT(ISERROR(SEARCH("Reference",L51)))</formula>
    </cfRule>
  </conditionalFormatting>
  <conditionalFormatting sqref="L51">
    <cfRule type="containsText" dxfId="508" priority="111" operator="containsText" text="Reference">
      <formula>NOT(ISERROR(SEARCH("Reference",L51)))</formula>
    </cfRule>
  </conditionalFormatting>
  <conditionalFormatting sqref="L51">
    <cfRule type="containsText" dxfId="507" priority="110" operator="containsText" text="Reference">
      <formula>NOT(ISERROR(SEARCH("Reference",L51)))</formula>
    </cfRule>
  </conditionalFormatting>
  <conditionalFormatting sqref="O51">
    <cfRule type="containsText" dxfId="506" priority="109" operator="containsText" text="Reference">
      <formula>NOT(ISERROR(SEARCH("Reference",O51)))</formula>
    </cfRule>
  </conditionalFormatting>
  <conditionalFormatting sqref="O51">
    <cfRule type="containsText" dxfId="505" priority="108" operator="containsText" text="Reference">
      <formula>NOT(ISERROR(SEARCH("Reference",O51)))</formula>
    </cfRule>
  </conditionalFormatting>
  <conditionalFormatting sqref="O51">
    <cfRule type="containsText" dxfId="504" priority="107" operator="containsText" text="Reference">
      <formula>NOT(ISERROR(SEARCH("Reference",O51)))</formula>
    </cfRule>
  </conditionalFormatting>
  <conditionalFormatting sqref="N51">
    <cfRule type="containsText" dxfId="503" priority="106" operator="containsText" text="Reference">
      <formula>NOT(ISERROR(SEARCH("Reference",N51)))</formula>
    </cfRule>
  </conditionalFormatting>
  <conditionalFormatting sqref="N51">
    <cfRule type="containsText" dxfId="502" priority="105" operator="containsText" text="Reference">
      <formula>NOT(ISERROR(SEARCH("Reference",N51)))</formula>
    </cfRule>
  </conditionalFormatting>
  <conditionalFormatting sqref="N51">
    <cfRule type="containsText" dxfId="501" priority="104" operator="containsText" text="Reference">
      <formula>NOT(ISERROR(SEARCH("Reference",N51)))</formula>
    </cfRule>
  </conditionalFormatting>
  <conditionalFormatting sqref="M53">
    <cfRule type="containsText" dxfId="500" priority="103" operator="containsText" text="Reference">
      <formula>NOT(ISERROR(SEARCH("Reference",M53)))</formula>
    </cfRule>
  </conditionalFormatting>
  <conditionalFormatting sqref="M53">
    <cfRule type="containsText" dxfId="499" priority="102" operator="containsText" text="Reference">
      <formula>NOT(ISERROR(SEARCH("Reference",M53)))</formula>
    </cfRule>
  </conditionalFormatting>
  <conditionalFormatting sqref="M53">
    <cfRule type="containsText" dxfId="498" priority="101" operator="containsText" text="Reference">
      <formula>NOT(ISERROR(SEARCH("Reference",M53)))</formula>
    </cfRule>
  </conditionalFormatting>
  <conditionalFormatting sqref="L53">
    <cfRule type="containsText" dxfId="497" priority="100" operator="containsText" text="Reference">
      <formula>NOT(ISERROR(SEARCH("Reference",L53)))</formula>
    </cfRule>
  </conditionalFormatting>
  <conditionalFormatting sqref="L53">
    <cfRule type="containsText" dxfId="496" priority="99" operator="containsText" text="Reference">
      <formula>NOT(ISERROR(SEARCH("Reference",L53)))</formula>
    </cfRule>
  </conditionalFormatting>
  <conditionalFormatting sqref="L53">
    <cfRule type="containsText" dxfId="495" priority="98" operator="containsText" text="Reference">
      <formula>NOT(ISERROR(SEARCH("Reference",L53)))</formula>
    </cfRule>
  </conditionalFormatting>
  <conditionalFormatting sqref="O53">
    <cfRule type="containsText" dxfId="494" priority="97" operator="containsText" text="Reference">
      <formula>NOT(ISERROR(SEARCH("Reference",O53)))</formula>
    </cfRule>
  </conditionalFormatting>
  <conditionalFormatting sqref="O53">
    <cfRule type="containsText" dxfId="493" priority="96" operator="containsText" text="Reference">
      <formula>NOT(ISERROR(SEARCH("Reference",O53)))</formula>
    </cfRule>
  </conditionalFormatting>
  <conditionalFormatting sqref="O53">
    <cfRule type="containsText" dxfId="492" priority="95" operator="containsText" text="Reference">
      <formula>NOT(ISERROR(SEARCH("Reference",O53)))</formula>
    </cfRule>
  </conditionalFormatting>
  <conditionalFormatting sqref="N53">
    <cfRule type="containsText" dxfId="491" priority="94" operator="containsText" text="Reference">
      <formula>NOT(ISERROR(SEARCH("Reference",N53)))</formula>
    </cfRule>
  </conditionalFormatting>
  <conditionalFormatting sqref="N53">
    <cfRule type="containsText" dxfId="490" priority="93" operator="containsText" text="Reference">
      <formula>NOT(ISERROR(SEARCH("Reference",N53)))</formula>
    </cfRule>
  </conditionalFormatting>
  <conditionalFormatting sqref="N53">
    <cfRule type="containsText" dxfId="489" priority="92" operator="containsText" text="Reference">
      <formula>NOT(ISERROR(SEARCH("Reference",N53)))</formula>
    </cfRule>
  </conditionalFormatting>
  <conditionalFormatting sqref="M55">
    <cfRule type="containsText" dxfId="488" priority="91" operator="containsText" text="Reference">
      <formula>NOT(ISERROR(SEARCH("Reference",M55)))</formula>
    </cfRule>
  </conditionalFormatting>
  <conditionalFormatting sqref="M55">
    <cfRule type="containsText" dxfId="487" priority="90" operator="containsText" text="Reference">
      <formula>NOT(ISERROR(SEARCH("Reference",M55)))</formula>
    </cfRule>
  </conditionalFormatting>
  <conditionalFormatting sqref="M55">
    <cfRule type="containsText" dxfId="486" priority="89" operator="containsText" text="Reference">
      <formula>NOT(ISERROR(SEARCH("Reference",M55)))</formula>
    </cfRule>
  </conditionalFormatting>
  <conditionalFormatting sqref="L55">
    <cfRule type="containsText" dxfId="485" priority="88" operator="containsText" text="Reference">
      <formula>NOT(ISERROR(SEARCH("Reference",L55)))</formula>
    </cfRule>
  </conditionalFormatting>
  <conditionalFormatting sqref="L55">
    <cfRule type="containsText" dxfId="484" priority="87" operator="containsText" text="Reference">
      <formula>NOT(ISERROR(SEARCH("Reference",L55)))</formula>
    </cfRule>
  </conditionalFormatting>
  <conditionalFormatting sqref="L55">
    <cfRule type="containsText" dxfId="483" priority="86" operator="containsText" text="Reference">
      <formula>NOT(ISERROR(SEARCH("Reference",L55)))</formula>
    </cfRule>
  </conditionalFormatting>
  <conditionalFormatting sqref="O55">
    <cfRule type="containsText" dxfId="482" priority="85" operator="containsText" text="Reference">
      <formula>NOT(ISERROR(SEARCH("Reference",O55)))</formula>
    </cfRule>
  </conditionalFormatting>
  <conditionalFormatting sqref="O55">
    <cfRule type="containsText" dxfId="481" priority="84" operator="containsText" text="Reference">
      <formula>NOT(ISERROR(SEARCH("Reference",O55)))</formula>
    </cfRule>
  </conditionalFormatting>
  <conditionalFormatting sqref="O55">
    <cfRule type="containsText" dxfId="480" priority="83" operator="containsText" text="Reference">
      <formula>NOT(ISERROR(SEARCH("Reference",O55)))</formula>
    </cfRule>
  </conditionalFormatting>
  <conditionalFormatting sqref="N55">
    <cfRule type="containsText" dxfId="479" priority="82" operator="containsText" text="Reference">
      <formula>NOT(ISERROR(SEARCH("Reference",N55)))</formula>
    </cfRule>
  </conditionalFormatting>
  <conditionalFormatting sqref="N55">
    <cfRule type="containsText" dxfId="478" priority="81" operator="containsText" text="Reference">
      <formula>NOT(ISERROR(SEARCH("Reference",N55)))</formula>
    </cfRule>
  </conditionalFormatting>
  <conditionalFormatting sqref="N55">
    <cfRule type="containsText" dxfId="477" priority="80" operator="containsText" text="Reference">
      <formula>NOT(ISERROR(SEARCH("Reference",N55)))</formula>
    </cfRule>
  </conditionalFormatting>
  <conditionalFormatting sqref="R51">
    <cfRule type="containsText" dxfId="476" priority="79" operator="containsText" text="Reference">
      <formula>NOT(ISERROR(SEARCH("Reference",R51)))</formula>
    </cfRule>
  </conditionalFormatting>
  <conditionalFormatting sqref="R51">
    <cfRule type="containsText" dxfId="475" priority="78" operator="containsText" text="Reference">
      <formula>NOT(ISERROR(SEARCH("Reference",R51)))</formula>
    </cfRule>
  </conditionalFormatting>
  <conditionalFormatting sqref="R51">
    <cfRule type="containsText" dxfId="474" priority="77" operator="containsText" text="Reference">
      <formula>NOT(ISERROR(SEARCH("Reference",R51)))</formula>
    </cfRule>
  </conditionalFormatting>
  <conditionalFormatting sqref="Q51">
    <cfRule type="containsText" dxfId="473" priority="76" operator="containsText" text="Reference">
      <formula>NOT(ISERROR(SEARCH("Reference",Q51)))</formula>
    </cfRule>
  </conditionalFormatting>
  <conditionalFormatting sqref="Q51">
    <cfRule type="containsText" dxfId="472" priority="75" operator="containsText" text="Reference">
      <formula>NOT(ISERROR(SEARCH("Reference",Q51)))</formula>
    </cfRule>
  </conditionalFormatting>
  <conditionalFormatting sqref="Q51">
    <cfRule type="containsText" dxfId="471" priority="74" operator="containsText" text="Reference">
      <formula>NOT(ISERROR(SEARCH("Reference",Q51)))</formula>
    </cfRule>
  </conditionalFormatting>
  <conditionalFormatting sqref="T51">
    <cfRule type="containsText" dxfId="470" priority="73" operator="containsText" text="Reference">
      <formula>NOT(ISERROR(SEARCH("Reference",T51)))</formula>
    </cfRule>
  </conditionalFormatting>
  <conditionalFormatting sqref="T51">
    <cfRule type="containsText" dxfId="469" priority="72" operator="containsText" text="Reference">
      <formula>NOT(ISERROR(SEARCH("Reference",T51)))</formula>
    </cfRule>
  </conditionalFormatting>
  <conditionalFormatting sqref="T51">
    <cfRule type="containsText" dxfId="468" priority="71" operator="containsText" text="Reference">
      <formula>NOT(ISERROR(SEARCH("Reference",T51)))</formula>
    </cfRule>
  </conditionalFormatting>
  <conditionalFormatting sqref="S51">
    <cfRule type="containsText" dxfId="467" priority="70" operator="containsText" text="Reference">
      <formula>NOT(ISERROR(SEARCH("Reference",S51)))</formula>
    </cfRule>
  </conditionalFormatting>
  <conditionalFormatting sqref="S51">
    <cfRule type="containsText" dxfId="466" priority="69" operator="containsText" text="Reference">
      <formula>NOT(ISERROR(SEARCH("Reference",S51)))</formula>
    </cfRule>
  </conditionalFormatting>
  <conditionalFormatting sqref="S51">
    <cfRule type="containsText" dxfId="465" priority="68" operator="containsText" text="Reference">
      <formula>NOT(ISERROR(SEARCH("Reference",S51)))</formula>
    </cfRule>
  </conditionalFormatting>
  <conditionalFormatting sqref="R53">
    <cfRule type="containsText" dxfId="464" priority="67" operator="containsText" text="Reference">
      <formula>NOT(ISERROR(SEARCH("Reference",R53)))</formula>
    </cfRule>
  </conditionalFormatting>
  <conditionalFormatting sqref="R53">
    <cfRule type="containsText" dxfId="463" priority="66" operator="containsText" text="Reference">
      <formula>NOT(ISERROR(SEARCH("Reference",R53)))</formula>
    </cfRule>
  </conditionalFormatting>
  <conditionalFormatting sqref="R53">
    <cfRule type="containsText" dxfId="462" priority="65" operator="containsText" text="Reference">
      <formula>NOT(ISERROR(SEARCH("Reference",R53)))</formula>
    </cfRule>
  </conditionalFormatting>
  <conditionalFormatting sqref="Q53">
    <cfRule type="containsText" dxfId="461" priority="64" operator="containsText" text="Reference">
      <formula>NOT(ISERROR(SEARCH("Reference",Q53)))</formula>
    </cfRule>
  </conditionalFormatting>
  <conditionalFormatting sqref="Q53">
    <cfRule type="containsText" dxfId="460" priority="63" operator="containsText" text="Reference">
      <formula>NOT(ISERROR(SEARCH("Reference",Q53)))</formula>
    </cfRule>
  </conditionalFormatting>
  <conditionalFormatting sqref="Q53">
    <cfRule type="containsText" dxfId="459" priority="62" operator="containsText" text="Reference">
      <formula>NOT(ISERROR(SEARCH("Reference",Q53)))</formula>
    </cfRule>
  </conditionalFormatting>
  <conditionalFormatting sqref="T53">
    <cfRule type="containsText" dxfId="458" priority="61" operator="containsText" text="Reference">
      <formula>NOT(ISERROR(SEARCH("Reference",T53)))</formula>
    </cfRule>
  </conditionalFormatting>
  <conditionalFormatting sqref="T53">
    <cfRule type="containsText" dxfId="457" priority="60" operator="containsText" text="Reference">
      <formula>NOT(ISERROR(SEARCH("Reference",T53)))</formula>
    </cfRule>
  </conditionalFormatting>
  <conditionalFormatting sqref="T53">
    <cfRule type="containsText" dxfId="456" priority="59" operator="containsText" text="Reference">
      <formula>NOT(ISERROR(SEARCH("Reference",T53)))</formula>
    </cfRule>
  </conditionalFormatting>
  <conditionalFormatting sqref="S53">
    <cfRule type="containsText" dxfId="455" priority="58" operator="containsText" text="Reference">
      <formula>NOT(ISERROR(SEARCH("Reference",S53)))</formula>
    </cfRule>
  </conditionalFormatting>
  <conditionalFormatting sqref="S53">
    <cfRule type="containsText" dxfId="454" priority="57" operator="containsText" text="Reference">
      <formula>NOT(ISERROR(SEARCH("Reference",S53)))</formula>
    </cfRule>
  </conditionalFormatting>
  <conditionalFormatting sqref="S53">
    <cfRule type="containsText" dxfId="453" priority="56" operator="containsText" text="Reference">
      <formula>NOT(ISERROR(SEARCH("Reference",S53)))</formula>
    </cfRule>
  </conditionalFormatting>
  <conditionalFormatting sqref="R55">
    <cfRule type="containsText" dxfId="452" priority="55" operator="containsText" text="Reference">
      <formula>NOT(ISERROR(SEARCH("Reference",R55)))</formula>
    </cfRule>
  </conditionalFormatting>
  <conditionalFormatting sqref="R55">
    <cfRule type="containsText" dxfId="451" priority="54" operator="containsText" text="Reference">
      <formula>NOT(ISERROR(SEARCH("Reference",R55)))</formula>
    </cfRule>
  </conditionalFormatting>
  <conditionalFormatting sqref="R55">
    <cfRule type="containsText" dxfId="450" priority="53" operator="containsText" text="Reference">
      <formula>NOT(ISERROR(SEARCH("Reference",R55)))</formula>
    </cfRule>
  </conditionalFormatting>
  <conditionalFormatting sqref="Q55">
    <cfRule type="containsText" dxfId="449" priority="52" operator="containsText" text="Reference">
      <formula>NOT(ISERROR(SEARCH("Reference",Q55)))</formula>
    </cfRule>
  </conditionalFormatting>
  <conditionalFormatting sqref="Q55">
    <cfRule type="containsText" dxfId="448" priority="51" operator="containsText" text="Reference">
      <formula>NOT(ISERROR(SEARCH("Reference",Q55)))</formula>
    </cfRule>
  </conditionalFormatting>
  <conditionalFormatting sqref="Q55">
    <cfRule type="containsText" dxfId="447" priority="50" operator="containsText" text="Reference">
      <formula>NOT(ISERROR(SEARCH("Reference",Q55)))</formula>
    </cfRule>
  </conditionalFormatting>
  <conditionalFormatting sqref="T55">
    <cfRule type="containsText" dxfId="446" priority="49" operator="containsText" text="Reference">
      <formula>NOT(ISERROR(SEARCH("Reference",T55)))</formula>
    </cfRule>
  </conditionalFormatting>
  <conditionalFormatting sqref="T55">
    <cfRule type="containsText" dxfId="445" priority="48" operator="containsText" text="Reference">
      <formula>NOT(ISERROR(SEARCH("Reference",T55)))</formula>
    </cfRule>
  </conditionalFormatting>
  <conditionalFormatting sqref="T55">
    <cfRule type="containsText" dxfId="444" priority="47" operator="containsText" text="Reference">
      <formula>NOT(ISERROR(SEARCH("Reference",T55)))</formula>
    </cfRule>
  </conditionalFormatting>
  <conditionalFormatting sqref="S55">
    <cfRule type="containsText" dxfId="443" priority="46" operator="containsText" text="Reference">
      <formula>NOT(ISERROR(SEARCH("Reference",S55)))</formula>
    </cfRule>
  </conditionalFormatting>
  <conditionalFormatting sqref="S55">
    <cfRule type="containsText" dxfId="442" priority="45" operator="containsText" text="Reference">
      <formula>NOT(ISERROR(SEARCH("Reference",S55)))</formula>
    </cfRule>
  </conditionalFormatting>
  <conditionalFormatting sqref="S55">
    <cfRule type="containsText" dxfId="441" priority="44" operator="containsText" text="Reference">
      <formula>NOT(ISERROR(SEARCH("Reference",S55)))</formula>
    </cfRule>
  </conditionalFormatting>
  <conditionalFormatting sqref="K55">
    <cfRule type="containsText" dxfId="440" priority="43" operator="containsText" text="Reference">
      <formula>NOT(ISERROR(SEARCH("Reference",K55)))</formula>
    </cfRule>
  </conditionalFormatting>
  <conditionalFormatting sqref="K55">
    <cfRule type="containsText" dxfId="439" priority="42" operator="containsText" text="Reference">
      <formula>NOT(ISERROR(SEARCH("Reference",K55)))</formula>
    </cfRule>
  </conditionalFormatting>
  <conditionalFormatting sqref="K53">
    <cfRule type="containsText" dxfId="438" priority="41" operator="containsText" text="Reference">
      <formula>NOT(ISERROR(SEARCH("Reference",K53)))</formula>
    </cfRule>
  </conditionalFormatting>
  <conditionalFormatting sqref="K53">
    <cfRule type="containsText" dxfId="437" priority="40" operator="containsText" text="Reference">
      <formula>NOT(ISERROR(SEARCH("Reference",K53)))</formula>
    </cfRule>
  </conditionalFormatting>
  <conditionalFormatting sqref="K51">
    <cfRule type="containsText" dxfId="436" priority="39" operator="containsText" text="Reference">
      <formula>NOT(ISERROR(SEARCH("Reference",K51)))</formula>
    </cfRule>
  </conditionalFormatting>
  <conditionalFormatting sqref="K51">
    <cfRule type="containsText" dxfId="435" priority="38" operator="containsText" text="Reference">
      <formula>NOT(ISERROR(SEARCH("Reference",K51)))</formula>
    </cfRule>
  </conditionalFormatting>
  <conditionalFormatting sqref="P55">
    <cfRule type="containsText" dxfId="434" priority="37" operator="containsText" text="Reference">
      <formula>NOT(ISERROR(SEARCH("Reference",P55)))</formula>
    </cfRule>
  </conditionalFormatting>
  <conditionalFormatting sqref="P55">
    <cfRule type="containsText" dxfId="433" priority="36" operator="containsText" text="Reference">
      <formula>NOT(ISERROR(SEARCH("Reference",P55)))</formula>
    </cfRule>
  </conditionalFormatting>
  <conditionalFormatting sqref="P53">
    <cfRule type="containsText" dxfId="432" priority="35" operator="containsText" text="Reference">
      <formula>NOT(ISERROR(SEARCH("Reference",P53)))</formula>
    </cfRule>
  </conditionalFormatting>
  <conditionalFormatting sqref="P53">
    <cfRule type="containsText" dxfId="431" priority="34" operator="containsText" text="Reference">
      <formula>NOT(ISERROR(SEARCH("Reference",P53)))</formula>
    </cfRule>
  </conditionalFormatting>
  <conditionalFormatting sqref="P51">
    <cfRule type="containsText" dxfId="430" priority="33" operator="containsText" text="Reference">
      <formula>NOT(ISERROR(SEARCH("Reference",P51)))</formula>
    </cfRule>
  </conditionalFormatting>
  <conditionalFormatting sqref="P51">
    <cfRule type="containsText" dxfId="429" priority="32" operator="containsText" text="Reference">
      <formula>NOT(ISERROR(SEARCH("Reference",P51)))</formula>
    </cfRule>
  </conditionalFormatting>
  <conditionalFormatting sqref="U51">
    <cfRule type="containsText" dxfId="428" priority="31" operator="containsText" text="Reference">
      <formula>NOT(ISERROR(SEARCH("Reference",U51)))</formula>
    </cfRule>
  </conditionalFormatting>
  <conditionalFormatting sqref="U51">
    <cfRule type="containsText" dxfId="427" priority="30" operator="containsText" text="Reference">
      <formula>NOT(ISERROR(SEARCH("Reference",U51)))</formula>
    </cfRule>
  </conditionalFormatting>
  <conditionalFormatting sqref="U53">
    <cfRule type="containsText" dxfId="426" priority="29" operator="containsText" text="Reference">
      <formula>NOT(ISERROR(SEARCH("Reference",U53)))</formula>
    </cfRule>
  </conditionalFormatting>
  <conditionalFormatting sqref="U53">
    <cfRule type="containsText" dxfId="425" priority="28" operator="containsText" text="Reference">
      <formula>NOT(ISERROR(SEARCH("Reference",U53)))</formula>
    </cfRule>
  </conditionalFormatting>
  <conditionalFormatting sqref="U55">
    <cfRule type="containsText" dxfId="424" priority="27" operator="containsText" text="Reference">
      <formula>NOT(ISERROR(SEARCH("Reference",U55)))</formula>
    </cfRule>
  </conditionalFormatting>
  <conditionalFormatting sqref="U55">
    <cfRule type="containsText" dxfId="423" priority="26" operator="containsText" text="Reference">
      <formula>NOT(ISERROR(SEARCH("Reference",U55)))</formula>
    </cfRule>
  </conditionalFormatting>
  <conditionalFormatting sqref="G41:K41 G45:K45 G39:K39 G43:K43">
    <cfRule type="containsText" dxfId="422" priority="25" operator="containsText" text="Reference">
      <formula>NOT(ISERROR(SEARCH("Reference",G39)))</formula>
    </cfRule>
  </conditionalFormatting>
  <conditionalFormatting sqref="L41:P41 L45:P45 L39:P39 L43:P43">
    <cfRule type="containsText" dxfId="421" priority="24" operator="containsText" text="Reference">
      <formula>NOT(ISERROR(SEARCH("Reference",L39)))</formula>
    </cfRule>
  </conditionalFormatting>
  <conditionalFormatting sqref="Q41:U41 Q45:U45 Q39:U39 Q43:U43">
    <cfRule type="containsText" dxfId="420" priority="23" operator="containsText" text="Reference">
      <formula>NOT(ISERROR(SEARCH("Reference",Q39)))</formula>
    </cfRule>
  </conditionalFormatting>
  <conditionalFormatting sqref="G45:U45 G41:U41 G39:U39 G43:U43">
    <cfRule type="containsText" dxfId="419" priority="22" operator="containsText" text="Reference">
      <formula>NOT(ISERROR(SEARCH("Reference",G39)))</formula>
    </cfRule>
  </conditionalFormatting>
  <conditionalFormatting sqref="J39">
    <cfRule type="containsText" dxfId="418" priority="21" operator="containsText" text="Reference">
      <formula>NOT(ISERROR(SEARCH("Reference",J39)))</formula>
    </cfRule>
  </conditionalFormatting>
  <conditionalFormatting sqref="O39">
    <cfRule type="containsText" dxfId="417" priority="20" operator="containsText" text="Reference">
      <formula>NOT(ISERROR(SEARCH("Reference",O39)))</formula>
    </cfRule>
  </conditionalFormatting>
  <conditionalFormatting sqref="O39">
    <cfRule type="containsText" dxfId="416" priority="19" operator="containsText" text="Reference">
      <formula>NOT(ISERROR(SEARCH("Reference",O39)))</formula>
    </cfRule>
  </conditionalFormatting>
  <conditionalFormatting sqref="T39">
    <cfRule type="containsText" dxfId="415" priority="18" operator="containsText" text="Reference">
      <formula>NOT(ISERROR(SEARCH("Reference",T39)))</formula>
    </cfRule>
  </conditionalFormatting>
  <conditionalFormatting sqref="T39">
    <cfRule type="containsText" dxfId="414" priority="17" operator="containsText" text="Reference">
      <formula>NOT(ISERROR(SEARCH("Reference",T39)))</formula>
    </cfRule>
  </conditionalFormatting>
  <conditionalFormatting sqref="O43">
    <cfRule type="containsText" dxfId="413" priority="16" operator="containsText" text="Reference">
      <formula>NOT(ISERROR(SEARCH("Reference",O43)))</formula>
    </cfRule>
  </conditionalFormatting>
  <conditionalFormatting sqref="T43">
    <cfRule type="containsText" dxfId="412" priority="15" operator="containsText" text="Reference">
      <formula>NOT(ISERROR(SEARCH("Reference",T43)))</formula>
    </cfRule>
  </conditionalFormatting>
  <conditionalFormatting sqref="O43">
    <cfRule type="containsText" dxfId="411" priority="14" operator="containsText" text="Reference">
      <formula>NOT(ISERROR(SEARCH("Reference",O43)))</formula>
    </cfRule>
  </conditionalFormatting>
  <conditionalFormatting sqref="T43">
    <cfRule type="containsText" dxfId="410" priority="13" operator="containsText" text="Reference">
      <formula>NOT(ISERROR(SEARCH("Reference",T43)))</formula>
    </cfRule>
  </conditionalFormatting>
  <conditionalFormatting sqref="H87">
    <cfRule type="containsText" dxfId="409" priority="11" operator="containsText" text="Reference">
      <formula>NOT(ISERROR(SEARCH("Reference",H87)))</formula>
    </cfRule>
  </conditionalFormatting>
  <conditionalFormatting sqref="H87">
    <cfRule type="containsText" dxfId="408" priority="12" operator="containsText" text="Reference">
      <formula>NOT(ISERROR(SEARCH("Reference",H87)))</formula>
    </cfRule>
  </conditionalFormatting>
  <conditionalFormatting sqref="H85">
    <cfRule type="containsText" dxfId="407" priority="9" operator="containsText" text="Reference">
      <formula>NOT(ISERROR(SEARCH("Reference",H85)))</formula>
    </cfRule>
  </conditionalFormatting>
  <conditionalFormatting sqref="H85">
    <cfRule type="containsText" dxfId="406" priority="10" operator="containsText" text="Reference">
      <formula>NOT(ISERROR(SEARCH("Reference",H85)))</formula>
    </cfRule>
  </conditionalFormatting>
  <conditionalFormatting sqref="G85">
    <cfRule type="containsText" dxfId="405" priority="7" operator="containsText" text="Reference">
      <formula>NOT(ISERROR(SEARCH("Reference",G85)))</formula>
    </cfRule>
  </conditionalFormatting>
  <conditionalFormatting sqref="G85">
    <cfRule type="containsText" dxfId="404" priority="8" operator="containsText" text="Reference">
      <formula>NOT(ISERROR(SEARCH("Reference",G85)))</formula>
    </cfRule>
  </conditionalFormatting>
  <conditionalFormatting sqref="G87">
    <cfRule type="containsText" dxfId="403" priority="5" operator="containsText" text="Reference">
      <formula>NOT(ISERROR(SEARCH("Reference",G87)))</formula>
    </cfRule>
  </conditionalFormatting>
  <conditionalFormatting sqref="G87">
    <cfRule type="containsText" dxfId="402" priority="6" operator="containsText" text="Reference">
      <formula>NOT(ISERROR(SEARCH("Reference",G87)))</formula>
    </cfRule>
  </conditionalFormatting>
  <conditionalFormatting sqref="B86">
    <cfRule type="containsText" dxfId="401" priority="4" operator="containsText" text="Add here">
      <formula>NOT(ISERROR(SEARCH("Add here",B86)))</formula>
    </cfRule>
  </conditionalFormatting>
  <conditionalFormatting sqref="B84">
    <cfRule type="containsText" dxfId="400" priority="3" operator="containsText" text="Add here">
      <formula>NOT(ISERROR(SEARCH("Add here",B84)))</formula>
    </cfRule>
  </conditionalFormatting>
  <conditionalFormatting sqref="D86">
    <cfRule type="containsText" dxfId="399" priority="2" operator="containsText" text="Specify here">
      <formula>NOT(ISERROR(SEARCH("Specify here",D86)))</formula>
    </cfRule>
  </conditionalFormatting>
  <conditionalFormatting sqref="D84">
    <cfRule type="containsText" dxfId="398" priority="1" operator="containsText" text="Specify here">
      <formula>NOT(ISERROR(SEARCH("Specify here",D84)))</formula>
    </cfRule>
  </conditionalFormatting>
  <dataValidations count="2">
    <dataValidation allowBlank="1" showInputMessage="1" showErrorMessage="1" prompt="More details are found in 'READ ME' tab" sqref="D14" xr:uid="{B4D7B7FC-E8D7-4C1B-974F-5315503DC18D}"/>
    <dataValidation type="list" allowBlank="1" showInputMessage="1" showErrorMessage="1" sqref="L33:O33" xr:uid="{9901DC60-A1E1-4973-90BC-3DD1AF773D91}">
      <formula1>$X$6:$X$9</formula1>
    </dataValidation>
  </dataValidations>
  <pageMargins left="0.7" right="0.7" top="0.75" bottom="0.75" header="0.3" footer="0.3"/>
  <pageSetup paperSize="9" scale="31"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prompt="More details are found in 'READ ME' tab" xr:uid="{3B2EFD59-C82A-4C21-BC7E-5967DA275EBD}">
          <x14:formula1>
            <xm:f>'READ ME'!$C$26:$C$34</xm:f>
          </x14:formula1>
          <xm:sqref>D13</xm:sqref>
        </x14:dataValidation>
        <x14:dataValidation type="list" allowBlank="1" showInputMessage="1" showErrorMessage="1" xr:uid="{F2D99DDC-1834-4945-A4B5-BD6659E600DE}">
          <x14:formula1>
            <xm:f>List!$Z$6:$Z$8</xm:f>
          </x14:formula1>
          <xm:sqref>D33</xm:sqref>
        </x14:dataValidation>
        <x14:dataValidation type="list" allowBlank="1" showInputMessage="1" showErrorMessage="1" xr:uid="{FCF60EDD-8723-4377-A8DE-0FD5E2B16B26}">
          <x14:formula1>
            <xm:f>List!$D$3:$D$17</xm:f>
          </x14:formula1>
          <xm:sqref>D11</xm:sqref>
        </x14:dataValidation>
        <x14:dataValidation type="list" allowBlank="1" showInputMessage="1" showErrorMessage="1" xr:uid="{76FA057E-DA0C-4011-B7C0-B5F22923686A}">
          <x14:formula1>
            <xm:f>List!$T$3:$T$6</xm:f>
          </x14:formula1>
          <xm:sqref>F70:F77</xm:sqref>
        </x14:dataValidation>
        <x14:dataValidation type="list" allowBlank="1" showInputMessage="1" showErrorMessage="1" xr:uid="{514D6F72-5CFB-457A-96D1-251F32E68A05}">
          <x14:formula1>
            <xm:f>List!$F$3:$F$18</xm:f>
          </x14:formula1>
          <xm:sqref>D16:K17 F22</xm:sqref>
        </x14:dataValidation>
        <x14:dataValidation type="list" allowBlank="1" showInputMessage="1" showErrorMessage="1" xr:uid="{CF760670-593A-41D1-8C54-DCBEC36DBEBD}">
          <x14:formula1>
            <xm:f>List!$Z$2:$Z$4</xm:f>
          </x14:formula1>
          <xm:sqref>D10:K10</xm:sqref>
        </x14:dataValidation>
        <x14:dataValidation type="list" allowBlank="1" showInputMessage="1" showErrorMessage="1" xr:uid="{EDECACFC-8F15-4C64-B465-E09030EB7C87}">
          <x14:formula1>
            <xm:f>List!$R$3:$R$13</xm:f>
          </x14:formula1>
          <xm:sqref>D70:E77</xm:sqref>
        </x14:dataValidation>
        <x14:dataValidation type="list" allowBlank="1" showInputMessage="1" showErrorMessage="1" xr:uid="{6024F62B-4B5B-4E7B-B1C0-DD051F3161C6}">
          <x14:formula1>
            <xm:f>List!$Z$10:$Z$13</xm:f>
          </x14:formula1>
          <xm:sqref>D22:E24</xm:sqref>
        </x14:dataValidation>
        <x14:dataValidation type="list" allowBlank="1" showInputMessage="1" showErrorMessage="1" xr:uid="{324BA640-E1AE-435C-AD75-952525A1E97F}">
          <x14:formula1>
            <xm:f>List!$B$3:$B$27</xm:f>
          </x14:formula1>
          <xm:sqref>D8:K8</xm:sqref>
        </x14:dataValidation>
        <x14:dataValidation type="list" allowBlank="1" showInputMessage="1" showErrorMessage="1" xr:uid="{9A44C8FE-1B60-45F6-9D14-74E0B3D49EEB}">
          <x14:formula1>
            <xm:f>List!$J$3:$J$6</xm:f>
          </x14:formula1>
          <xm:sqref>E44:F45</xm:sqref>
        </x14:dataValidation>
        <x14:dataValidation type="list" allowBlank="1" showInputMessage="1" showErrorMessage="1" xr:uid="{BD3BACC7-D684-40EE-8504-235A8AB7AA54}">
          <x14:formula1>
            <xm:f>List!$Z$15:$Z$16</xm:f>
          </x14:formula1>
          <xm:sqref>D38:D45</xm:sqref>
        </x14:dataValidation>
        <x14:dataValidation type="list" allowBlank="1" showInputMessage="1" showErrorMessage="1" xr:uid="{B0DBFE3B-5AB8-4599-A340-DC1026EACFA2}">
          <x14:formula1>
            <xm:f>List!$L$2:$L$74</xm:f>
          </x14:formula1>
          <xm:sqref>D50:E51</xm:sqref>
        </x14:dataValidation>
        <x14:dataValidation type="list" allowBlank="1" showInputMessage="1" showErrorMessage="1" xr:uid="{67E90E8D-C3BA-4EE5-A845-0834B3E011DB}">
          <x14:formula1>
            <xm:f>List!$L$3:$L$67</xm:f>
          </x14:formula1>
          <xm:sqref>D52:E57</xm:sqref>
        </x14:dataValidation>
        <x14:dataValidation type="list" allowBlank="1" showInputMessage="1" showErrorMessage="1" xr:uid="{34518BCA-B251-4774-9386-85A069AEE8FC}">
          <x14:formula1>
            <xm:f>List!$H$4:$H$15</xm:f>
          </x14:formula1>
          <xm:sqref>D29:K29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92"/>
  <sheetViews>
    <sheetView tabSelected="1" zoomScale="70" zoomScaleNormal="70" workbookViewId="0">
      <selection activeCell="C19" sqref="C19"/>
    </sheetView>
  </sheetViews>
  <sheetFormatPr defaultColWidth="11" defaultRowHeight="15.5" x14ac:dyDescent="0.35"/>
  <cols>
    <col min="1" max="1" width="4.83203125" customWidth="1"/>
    <col min="2" max="3" width="15.5" customWidth="1"/>
    <col min="4" max="4" width="13.58203125" customWidth="1"/>
    <col min="5" max="5" width="13.75" customWidth="1"/>
    <col min="6" max="6" width="10.83203125" customWidth="1"/>
    <col min="52" max="52" width="131" hidden="1" customWidth="1"/>
  </cols>
  <sheetData>
    <row r="1" spans="1:52" ht="21" x14ac:dyDescent="0.5">
      <c r="B1" s="4" t="s">
        <v>229</v>
      </c>
      <c r="C1" s="2"/>
      <c r="D1" s="2"/>
      <c r="E1" s="2"/>
      <c r="F1" s="2"/>
      <c r="G1" s="2"/>
      <c r="H1" s="2"/>
      <c r="I1" s="2"/>
      <c r="J1" s="2"/>
      <c r="K1" s="2"/>
      <c r="L1" s="2"/>
      <c r="M1" s="2"/>
      <c r="N1" s="2"/>
      <c r="O1" s="2"/>
      <c r="AZ1" s="121"/>
    </row>
    <row r="2" spans="1:52" ht="18.75" customHeight="1" thickBot="1" x14ac:dyDescent="0.4">
      <c r="A2" s="2"/>
      <c r="B2" s="2"/>
      <c r="C2" s="2"/>
      <c r="D2" s="2"/>
      <c r="E2" s="2"/>
      <c r="F2" s="2"/>
      <c r="G2" s="2"/>
      <c r="H2" s="2"/>
      <c r="I2" s="2"/>
      <c r="J2" s="2"/>
      <c r="K2" s="2"/>
      <c r="L2" s="2"/>
      <c r="M2" s="2"/>
      <c r="N2" s="2"/>
      <c r="O2" s="2"/>
      <c r="P2" s="1"/>
      <c r="Q2" s="1"/>
      <c r="R2" s="1"/>
      <c r="AZ2" s="121"/>
    </row>
    <row r="3" spans="1:52" ht="29.25" customHeight="1" thickTop="1" thickBot="1" x14ac:dyDescent="0.4">
      <c r="A3" s="2"/>
      <c r="B3" s="498" t="str">
        <f>IF('Data input'!D5="Specify here"," ",UPPER('Data input'!D5))</f>
        <v>HIGH TEMPERATURE AIR SOURCE HEAT PUMP (SUPPLY TEMPERATURE 65 ᵒC TO 80 ᵒC)</v>
      </c>
      <c r="C3" s="499"/>
      <c r="D3" s="499"/>
      <c r="E3" s="499"/>
      <c r="F3" s="499"/>
      <c r="G3" s="499"/>
      <c r="H3" s="499"/>
      <c r="I3" s="499"/>
      <c r="J3" s="499"/>
      <c r="K3" s="499"/>
      <c r="L3" s="499"/>
      <c r="M3" s="499"/>
      <c r="N3" s="499"/>
      <c r="O3" s="500"/>
      <c r="Q3" s="6"/>
      <c r="R3" s="6"/>
      <c r="S3" s="6"/>
      <c r="T3" s="6"/>
      <c r="U3" s="6"/>
      <c r="V3" s="6"/>
      <c r="W3" s="6"/>
      <c r="X3" s="6"/>
      <c r="AZ3" s="121"/>
    </row>
    <row r="4" spans="1:52" ht="16" thickBot="1" x14ac:dyDescent="0.4">
      <c r="A4" s="2"/>
      <c r="B4" s="501" t="s">
        <v>183</v>
      </c>
      <c r="C4" s="502"/>
      <c r="D4" s="503">
        <f>IF('Data input'!D6="DD-MM-YYYY"," ",'Data input'!D6)</f>
        <v>44041</v>
      </c>
      <c r="E4" s="504"/>
      <c r="F4" s="504"/>
      <c r="G4" s="504"/>
      <c r="H4" s="504"/>
      <c r="I4" s="504"/>
      <c r="J4" s="504"/>
      <c r="K4" s="504"/>
      <c r="L4" s="504"/>
      <c r="M4" s="504"/>
      <c r="N4" s="504"/>
      <c r="O4" s="505"/>
      <c r="AZ4" s="121"/>
    </row>
    <row r="5" spans="1:52" ht="16" thickBot="1" x14ac:dyDescent="0.4">
      <c r="A5" s="2"/>
      <c r="B5" s="521" t="s">
        <v>386</v>
      </c>
      <c r="C5" s="522"/>
      <c r="D5" s="523" t="str">
        <f>IF('Data input'!D7="Specify here"," ",'Data input'!D7)</f>
        <v>Robin Niessink</v>
      </c>
      <c r="E5" s="524"/>
      <c r="F5" s="524"/>
      <c r="G5" s="524"/>
      <c r="H5" s="524"/>
      <c r="I5" s="524"/>
      <c r="J5" s="524"/>
      <c r="K5" s="524"/>
      <c r="L5" s="524"/>
      <c r="M5" s="524"/>
      <c r="N5" s="524"/>
      <c r="O5" s="525"/>
      <c r="AZ5" s="121"/>
    </row>
    <row r="6" spans="1:52" x14ac:dyDescent="0.35">
      <c r="A6" s="2"/>
      <c r="B6" s="474" t="s">
        <v>18</v>
      </c>
      <c r="C6" s="475"/>
      <c r="D6" s="513" t="str">
        <f>IF('Data input'!D8="Please select"," ",'Data input'!D8)</f>
        <v>Households</v>
      </c>
      <c r="E6" s="514"/>
      <c r="F6" s="514"/>
      <c r="G6" s="514"/>
      <c r="H6" s="514"/>
      <c r="I6" s="514"/>
      <c r="J6" s="514"/>
      <c r="K6" s="514"/>
      <c r="L6" s="514"/>
      <c r="M6" s="514"/>
      <c r="N6" s="514"/>
      <c r="O6" s="515"/>
      <c r="AZ6" s="121"/>
    </row>
    <row r="7" spans="1:52" ht="16" thickBot="1" x14ac:dyDescent="0.4">
      <c r="A7" s="2"/>
      <c r="B7" s="511"/>
      <c r="C7" s="512"/>
      <c r="D7" s="506" t="str">
        <f>IF('Data input'!D9="Other (specify here)"," ",'Data input'!D9)</f>
        <v xml:space="preserve"> </v>
      </c>
      <c r="E7" s="507"/>
      <c r="F7" s="507"/>
      <c r="G7" s="507"/>
      <c r="H7" s="507"/>
      <c r="I7" s="507"/>
      <c r="J7" s="507"/>
      <c r="K7" s="507"/>
      <c r="L7" s="507"/>
      <c r="M7" s="507"/>
      <c r="N7" s="507"/>
      <c r="O7" s="508"/>
      <c r="AZ7" s="121"/>
    </row>
    <row r="8" spans="1:52" ht="16" thickBot="1" x14ac:dyDescent="0.4">
      <c r="A8" s="2"/>
      <c r="B8" s="509" t="s">
        <v>22</v>
      </c>
      <c r="C8" s="510"/>
      <c r="D8" s="506" t="str">
        <f>IF('Data input'!D10="Please select"," ",'Data input'!D10)</f>
        <v>Non-ETS</v>
      </c>
      <c r="E8" s="507"/>
      <c r="F8" s="507"/>
      <c r="G8" s="507"/>
      <c r="H8" s="507"/>
      <c r="I8" s="507"/>
      <c r="J8" s="507"/>
      <c r="K8" s="507"/>
      <c r="L8" s="507"/>
      <c r="M8" s="507"/>
      <c r="N8" s="507"/>
      <c r="O8" s="508"/>
      <c r="AZ8" s="121"/>
    </row>
    <row r="9" spans="1:52" ht="16" thickBot="1" x14ac:dyDescent="0.4">
      <c r="A9" s="2"/>
      <c r="B9" s="509" t="s">
        <v>24</v>
      </c>
      <c r="C9" s="510"/>
      <c r="D9" s="506" t="str">
        <f>IF('Data input'!D11="Please select"," ",'Data input'!D11)</f>
        <v>Emission reduction</v>
      </c>
      <c r="E9" s="507"/>
      <c r="F9" s="507"/>
      <c r="G9" s="507"/>
      <c r="H9" s="507"/>
      <c r="I9" s="507"/>
      <c r="J9" s="507"/>
      <c r="K9" s="507"/>
      <c r="L9" s="507"/>
      <c r="M9" s="507"/>
      <c r="N9" s="507"/>
      <c r="O9" s="508"/>
      <c r="U9" s="7"/>
      <c r="AZ9" s="121"/>
    </row>
    <row r="10" spans="1:52" ht="335.25" customHeight="1" thickBot="1" x14ac:dyDescent="0.4">
      <c r="A10" s="9"/>
      <c r="B10" s="516" t="s">
        <v>27</v>
      </c>
      <c r="C10" s="517"/>
      <c r="D10" s="395" t="str">
        <f>IF('Data input'!D12="Specify here"," ",'Data input'!D12)</f>
        <v>This factsheet describes an air source heat pump used for heating a dwelling. It considers an air source heat pump with a supply temperature ranging from 65 °C to 80 °C that works in combination with traditional wet radiators in homes. This technology is also called a high temperature air-to-water heat pump.
There are different supply temperatures for residential heat pumps depending on type of refrigerant and refrigerant cycle (for instance single or cascade systems). Regular residential air source heat pumps typically supply heat at a temperature of up to 55°C  (Khoa Xuan Le et al. (2019). This however does not work efficiently with traditional wet radiators in homes that are usually designed for an inlet temperature of 75°C and a return temperature of 65°C (Khoa Xuan Le et al. (2019). High temperature heat pumps can achieve these temperatures; typically these heat pumps reach a temperature of 65 ᵒC up to 80 ᵒC  (Carbon Trust and Rawlings Support Services, 2016). This temperature level is sufficient for space heating and domestic hot water. No (significant) adjustments to the heating system in the dwelling are required in that case.
The working principle of a heat pump is a reversed refrigeration cycle (see also Staffell et al., 2012). An air source heat pump extracts heat from the outside air (ambient heat) using an evaporator where a refrigerant flows through that absorbs heat. After evaporation, an electric driven compressor increases the pressure, after which the refrigerant condenses back to a liquid (within the condenser) to release heat to a heat exchanger. An expander makes the refrigerant ready for heat absorption. Heat released (within the condenser) is transferred to the dwelling. The transport medium for heat in the dwelling is water (e.g. wet radiators or underfloor heating).
The efficiency of a heat pump is expressed as the coefficient of performance (COP): the ratio between heat output and electricity input. The COP depends on the temperature difference between supply temperature and heat source, in technical terms the temperature difference between heat source and heat sink. The higher the temperature lift the lower the COP. For instance, in winter, the temperature there is a larger temperature lift, resulting in a lower COP. At a certain point the temperature difference will be too great for the heat pump to operate (efficiently) and the heat pump has to be stopped. For most air source heat pumps this will occur at temperatures in the range of –15°C to -20°C (Forsén, 2005). At that point auxiliary heating is required.</v>
      </c>
      <c r="E10" s="396"/>
      <c r="F10" s="396"/>
      <c r="G10" s="396"/>
      <c r="H10" s="396"/>
      <c r="I10" s="396"/>
      <c r="J10" s="396"/>
      <c r="K10" s="396"/>
      <c r="L10" s="396"/>
      <c r="M10" s="396"/>
      <c r="N10" s="396"/>
      <c r="O10" s="397"/>
      <c r="AZ10" s="121" t="str">
        <f>D10</f>
        <v>This factsheet describes an air source heat pump used for heating a dwelling. It considers an air source heat pump with a supply temperature ranging from 65 °C to 80 °C that works in combination with traditional wet radiators in homes. This technology is also called a high temperature air-to-water heat pump.
There are different supply temperatures for residential heat pumps depending on type of refrigerant and refrigerant cycle (for instance single or cascade systems). Regular residential air source heat pumps typically supply heat at a temperature of up to 55°C  (Khoa Xuan Le et al. (2019). This however does not work efficiently with traditional wet radiators in homes that are usually designed for an inlet temperature of 75°C and a return temperature of 65°C (Khoa Xuan Le et al. (2019). High temperature heat pumps can achieve these temperatures; typically these heat pumps reach a temperature of 65 ᵒC up to 80 ᵒC  (Carbon Trust and Rawlings Support Services, 2016). This temperature level is sufficient for space heating and domestic hot water. No (significant) adjustments to the heating system in the dwelling are required in that case.
The working principle of a heat pump is a reversed refrigeration cycle (see also Staffell et al., 2012). An air source heat pump extracts heat from the outside air (ambient heat) using an evaporator where a refrigerant flows through that absorbs heat. After evaporation, an electric driven compressor increases the pressure, after which the refrigerant condenses back to a liquid (within the condenser) to release heat to a heat exchanger. An expander makes the refrigerant ready for heat absorption. Heat released (within the condenser) is transferred to the dwelling. The transport medium for heat in the dwelling is water (e.g. wet radiators or underfloor heating).
The efficiency of a heat pump is expressed as the coefficient of performance (COP): the ratio between heat output and electricity input. The COP depends on the temperature difference between supply temperature and heat source, in technical terms the temperature difference between heat source and heat sink. The higher the temperature lift the lower the COP. For instance, in winter, the temperature there is a larger temperature lift, resulting in a lower COP. At a certain point the temperature difference will be too great for the heat pump to operate (efficiently) and the heat pump has to be stopped. For most air source heat pumps this will occur at temperatures in the range of –15°C to -20°C (Forsén, 2005). At that point auxiliary heating is required.</v>
      </c>
    </row>
    <row r="11" spans="1:52" ht="16" thickBot="1" x14ac:dyDescent="0.4">
      <c r="A11" s="2"/>
      <c r="B11" s="117" t="s">
        <v>186</v>
      </c>
      <c r="C11" s="118"/>
      <c r="D11" s="518" t="str">
        <f>IF('Data input'!D13="Select the observed or expected TRL level in 2020"," ",'Data input'!D13)</f>
        <v>TRL 9</v>
      </c>
      <c r="E11" s="519"/>
      <c r="F11" s="519"/>
      <c r="G11" s="519"/>
      <c r="H11" s="519"/>
      <c r="I11" s="519"/>
      <c r="J11" s="519"/>
      <c r="K11" s="519"/>
      <c r="L11" s="519"/>
      <c r="M11" s="519"/>
      <c r="N11" s="519"/>
      <c r="O11" s="520"/>
      <c r="AZ11" s="121"/>
    </row>
    <row r="12" spans="1:52" ht="47" thickBot="1" x14ac:dyDescent="0.4">
      <c r="A12" s="2"/>
      <c r="B12" s="80"/>
      <c r="C12" s="97"/>
      <c r="D12" s="395" t="str">
        <f>IF('Data input'!D14="Explain here (add reference sources)"," ",'Data input'!D14)</f>
        <v xml:space="preserve">The European Heat Pump Association report (2018) indicates that 'normal' heat pumps provide temperatures up to 80°C and can use energy sources from renewable and waste sources with temperatures up to 40°C. These are commercially available. (EHPA, 2018).
</v>
      </c>
      <c r="E12" s="396"/>
      <c r="F12" s="396"/>
      <c r="G12" s="396"/>
      <c r="H12" s="396"/>
      <c r="I12" s="396"/>
      <c r="J12" s="396"/>
      <c r="K12" s="396"/>
      <c r="L12" s="396"/>
      <c r="M12" s="396"/>
      <c r="N12" s="396"/>
      <c r="O12" s="397"/>
      <c r="AZ12" s="121" t="str">
        <f>D12</f>
        <v xml:space="preserve">The European Heat Pump Association report (2018) indicates that 'normal' heat pumps provide temperatures up to 80°C and can use energy sources from renewable and waste sources with temperatures up to 40°C. These are commercially available. (EHPA, 2018).
</v>
      </c>
    </row>
    <row r="13" spans="1:52" ht="16" thickBot="1" x14ac:dyDescent="0.4">
      <c r="A13" s="2"/>
      <c r="B13" s="526" t="s">
        <v>52</v>
      </c>
      <c r="C13" s="527"/>
      <c r="D13" s="527"/>
      <c r="E13" s="527"/>
      <c r="F13" s="527"/>
      <c r="G13" s="527"/>
      <c r="H13" s="527"/>
      <c r="I13" s="527"/>
      <c r="J13" s="527"/>
      <c r="K13" s="527"/>
      <c r="L13" s="527"/>
      <c r="M13" s="527"/>
      <c r="N13" s="527"/>
      <c r="O13" s="528"/>
      <c r="AZ13" s="121"/>
    </row>
    <row r="14" spans="1:52" x14ac:dyDescent="0.35">
      <c r="A14" s="2"/>
      <c r="B14" s="474"/>
      <c r="C14" s="475"/>
      <c r="D14" s="471" t="s">
        <v>187</v>
      </c>
      <c r="E14" s="472"/>
      <c r="F14" s="473"/>
      <c r="G14" s="470" t="s">
        <v>230</v>
      </c>
      <c r="H14" s="393"/>
      <c r="I14" s="393"/>
      <c r="J14" s="393"/>
      <c r="K14" s="393"/>
      <c r="L14" s="393"/>
      <c r="M14" s="393"/>
      <c r="N14" s="407"/>
      <c r="O14" s="394"/>
      <c r="AZ14" s="121"/>
    </row>
    <row r="15" spans="1:52" x14ac:dyDescent="0.35">
      <c r="A15" s="2"/>
      <c r="B15" s="479" t="s">
        <v>57</v>
      </c>
      <c r="C15" s="480"/>
      <c r="D15" s="490" t="str">
        <f>IF('Data input'!D19="Select Functional Unit above","",'Data input'!D19)</f>
        <v>kW</v>
      </c>
      <c r="E15" s="491"/>
      <c r="F15" s="492"/>
      <c r="G15" s="439">
        <f>'Data input'!G19</f>
        <v>11</v>
      </c>
      <c r="H15" s="440"/>
      <c r="I15" s="440"/>
      <c r="J15" s="440"/>
      <c r="K15" s="440"/>
      <c r="L15" s="440"/>
      <c r="M15" s="440"/>
      <c r="N15" s="441"/>
      <c r="O15" s="442"/>
      <c r="AZ15" s="121"/>
    </row>
    <row r="16" spans="1:52" ht="16" thickBot="1" x14ac:dyDescent="0.4">
      <c r="A16" s="2"/>
      <c r="B16" s="98"/>
      <c r="C16" s="173"/>
      <c r="D16" s="372"/>
      <c r="E16" s="493"/>
      <c r="F16" s="494"/>
      <c r="G16" s="447">
        <f>IF('Data input'!G19="","Min",MIN('Data input'!G19:K19))</f>
        <v>6</v>
      </c>
      <c r="H16" s="448"/>
      <c r="I16" s="448"/>
      <c r="J16" s="448" t="s">
        <v>231</v>
      </c>
      <c r="K16" s="448"/>
      <c r="L16" s="448"/>
      <c r="M16" s="448">
        <f>IF('Data input'!G19="","Max",MAX('Data input'!G19:K19))</f>
        <v>16</v>
      </c>
      <c r="N16" s="449"/>
      <c r="O16" s="450"/>
      <c r="AZ16" s="121"/>
    </row>
    <row r="17" spans="1:52" x14ac:dyDescent="0.35">
      <c r="A17" s="2"/>
      <c r="B17" s="99"/>
      <c r="C17" s="174"/>
      <c r="D17" s="486" t="str">
        <f>IF('Data input'!D22="Please select the region","",'Data input'!D22)</f>
        <v/>
      </c>
      <c r="E17" s="487"/>
      <c r="F17" s="451" t="str">
        <f>IF('Data input'!F22="Please select","",'Data input'!F22)</f>
        <v/>
      </c>
      <c r="G17" s="399" t="s">
        <v>232</v>
      </c>
      <c r="H17" s="393"/>
      <c r="I17" s="393"/>
      <c r="J17" s="393">
        <v>2030</v>
      </c>
      <c r="K17" s="393"/>
      <c r="L17" s="393"/>
      <c r="M17" s="393">
        <v>2050</v>
      </c>
      <c r="N17" s="393"/>
      <c r="O17" s="394"/>
      <c r="AZ17" s="121"/>
    </row>
    <row r="18" spans="1:52" x14ac:dyDescent="0.35">
      <c r="A18" s="2"/>
      <c r="B18" s="99" t="s">
        <v>62</v>
      </c>
      <c r="C18" s="175"/>
      <c r="D18" s="488"/>
      <c r="E18" s="489"/>
      <c r="F18" s="452"/>
      <c r="G18" s="389">
        <f>'Data input'!G23</f>
        <v>0</v>
      </c>
      <c r="H18" s="390"/>
      <c r="I18" s="390"/>
      <c r="J18" s="390">
        <f>'Data input'!L23</f>
        <v>0</v>
      </c>
      <c r="K18" s="390"/>
      <c r="L18" s="390"/>
      <c r="M18" s="390">
        <f>'Data input'!Q23</f>
        <v>0</v>
      </c>
      <c r="N18" s="390"/>
      <c r="O18" s="398"/>
      <c r="AZ18" s="121"/>
    </row>
    <row r="19" spans="1:52" ht="16" thickBot="1" x14ac:dyDescent="0.4">
      <c r="A19" s="2"/>
      <c r="B19" s="98"/>
      <c r="C19" s="173"/>
      <c r="D19" s="488"/>
      <c r="E19" s="489"/>
      <c r="F19" s="452"/>
      <c r="G19" s="145" t="str">
        <f>IF('Data input'!G23="","Min",MIN('Data input'!G23:K23))</f>
        <v>Min</v>
      </c>
      <c r="H19" s="146" t="s">
        <v>233</v>
      </c>
      <c r="I19" s="147" t="str">
        <f>IF('Data input'!G23="","Max",MAX('Data input'!G23:K23))</f>
        <v>Max</v>
      </c>
      <c r="J19" s="147" t="str">
        <f>IF('Data input'!L23="","Min",MIN('Data input'!L23:P23))</f>
        <v>Min</v>
      </c>
      <c r="K19" s="146" t="s">
        <v>233</v>
      </c>
      <c r="L19" s="147" t="str">
        <f>IF('Data input'!L23="","Max",MAX('Data input'!L23:P23))</f>
        <v>Max</v>
      </c>
      <c r="M19" s="147" t="str">
        <f>IF('Data input'!Q23="","Min",MIN('Data input'!Q23:U23))</f>
        <v>Min</v>
      </c>
      <c r="N19" s="146" t="s">
        <v>233</v>
      </c>
      <c r="O19" s="176" t="str">
        <f>IF('Data input'!Q23="","Max",MAX('Data input'!Q23:U23))</f>
        <v>Max</v>
      </c>
      <c r="AZ19" s="121"/>
    </row>
    <row r="20" spans="1:52" x14ac:dyDescent="0.35">
      <c r="A20" s="2"/>
      <c r="B20" s="99" t="s">
        <v>198</v>
      </c>
      <c r="C20" s="175"/>
      <c r="D20" s="370" t="str">
        <f>IF('Data input'!D25="Specify here the market","",'Data input'!D25)</f>
        <v/>
      </c>
      <c r="E20" s="371"/>
      <c r="F20" s="374" t="s">
        <v>200</v>
      </c>
      <c r="G20" s="483">
        <f>'Data input'!G25</f>
        <v>0</v>
      </c>
      <c r="H20" s="484"/>
      <c r="I20" s="484"/>
      <c r="J20" s="484">
        <f>'Data input'!L25</f>
        <v>0</v>
      </c>
      <c r="K20" s="484"/>
      <c r="L20" s="484"/>
      <c r="M20" s="484">
        <f>'Data input'!Q25</f>
        <v>0</v>
      </c>
      <c r="N20" s="484"/>
      <c r="O20" s="485"/>
      <c r="AZ20" s="121"/>
    </row>
    <row r="21" spans="1:52" ht="16" thickBot="1" x14ac:dyDescent="0.4">
      <c r="A21" s="2"/>
      <c r="B21" s="99"/>
      <c r="C21" s="175"/>
      <c r="D21" s="372"/>
      <c r="E21" s="373"/>
      <c r="F21" s="375"/>
      <c r="G21" s="177" t="str">
        <f>IF('Data input'!G25="","Min",MIN('Data input'!G25:K25))</f>
        <v>Min</v>
      </c>
      <c r="H21" s="148" t="s">
        <v>233</v>
      </c>
      <c r="I21" s="149" t="str">
        <f>IF('Data input'!G25="","Max",MAX('Data input'!G25:K25))</f>
        <v>Max</v>
      </c>
      <c r="J21" s="148" t="str">
        <f>IF('Data input'!L25="","Min",MIN('Data input'!L25:P25))</f>
        <v>Min</v>
      </c>
      <c r="K21" s="148" t="s">
        <v>233</v>
      </c>
      <c r="L21" s="149" t="str">
        <f>IF('Data input'!L25="","Max",MAX('Data input'!L25:P25))</f>
        <v>Max</v>
      </c>
      <c r="M21" s="148" t="str">
        <f>IF('Data input'!Q25="","Min",MIN('Data input'!Q25:U25))</f>
        <v>Min</v>
      </c>
      <c r="N21" s="148" t="s">
        <v>233</v>
      </c>
      <c r="O21" s="150" t="str">
        <f>IF('Data input'!Q25="","Max",MAX('Data input'!Q25:U25))</f>
        <v>Max</v>
      </c>
      <c r="AZ21" s="121"/>
    </row>
    <row r="22" spans="1:52" ht="16" thickBot="1" x14ac:dyDescent="0.4">
      <c r="A22" s="2"/>
      <c r="B22" s="384" t="s">
        <v>234</v>
      </c>
      <c r="C22" s="385"/>
      <c r="D22" s="476">
        <f>IF('Data input'!D27="Specify here (if not specified, value will be 1)",1,'Data input'!D27)</f>
        <v>1</v>
      </c>
      <c r="E22" s="477"/>
      <c r="F22" s="477"/>
      <c r="G22" s="477"/>
      <c r="H22" s="477"/>
      <c r="I22" s="477"/>
      <c r="J22" s="477"/>
      <c r="K22" s="477"/>
      <c r="L22" s="477"/>
      <c r="M22" s="477"/>
      <c r="N22" s="477"/>
      <c r="O22" s="478"/>
      <c r="AZ22" s="121"/>
    </row>
    <row r="23" spans="1:52" ht="16" thickBot="1" x14ac:dyDescent="0.4">
      <c r="A23" s="2"/>
      <c r="B23" s="384" t="s">
        <v>74</v>
      </c>
      <c r="C23" s="385"/>
      <c r="D23" s="456">
        <f>IF('Data input'!D28="Specify here"," ",'Data input'!D28)</f>
        <v>1100</v>
      </c>
      <c r="E23" s="457"/>
      <c r="F23" s="457"/>
      <c r="G23" s="457"/>
      <c r="H23" s="457"/>
      <c r="I23" s="457"/>
      <c r="J23" s="457"/>
      <c r="K23" s="457"/>
      <c r="L23" s="457"/>
      <c r="M23" s="457"/>
      <c r="N23" s="457"/>
      <c r="O23" s="458"/>
      <c r="AZ23" s="121"/>
    </row>
    <row r="24" spans="1:52" ht="16" thickBot="1" x14ac:dyDescent="0.4">
      <c r="A24" s="2"/>
      <c r="B24" s="384" t="s">
        <v>76</v>
      </c>
      <c r="C24" s="385"/>
      <c r="D24" s="126" t="str">
        <f>IF('Data input'!D29="Please select"," ",'Data input'!D29)</f>
        <v>GJth/year</v>
      </c>
      <c r="E24" s="467">
        <f>IF('Data input'!D30="Specify here"," ",'Data input'!D30)</f>
        <v>45</v>
      </c>
      <c r="F24" s="468"/>
      <c r="G24" s="468"/>
      <c r="H24" s="468"/>
      <c r="I24" s="468"/>
      <c r="J24" s="468"/>
      <c r="K24" s="468"/>
      <c r="L24" s="468"/>
      <c r="M24" s="468"/>
      <c r="N24" s="468"/>
      <c r="O24" s="469"/>
      <c r="AZ24" s="121"/>
    </row>
    <row r="25" spans="1:52" ht="16" thickBot="1" x14ac:dyDescent="0.4">
      <c r="A25" s="2"/>
      <c r="B25" s="384" t="s">
        <v>84</v>
      </c>
      <c r="C25" s="385"/>
      <c r="D25" s="453">
        <f>IF('Data input'!D31="Specify here"," ",'Data input'!D31)</f>
        <v>17.5</v>
      </c>
      <c r="E25" s="454"/>
      <c r="F25" s="454"/>
      <c r="G25" s="454"/>
      <c r="H25" s="454"/>
      <c r="I25" s="454"/>
      <c r="J25" s="454"/>
      <c r="K25" s="454"/>
      <c r="L25" s="454"/>
      <c r="M25" s="454"/>
      <c r="N25" s="454"/>
      <c r="O25" s="455"/>
      <c r="AZ25" s="121"/>
    </row>
    <row r="26" spans="1:52" ht="16" thickBot="1" x14ac:dyDescent="0.4">
      <c r="A26" s="2"/>
      <c r="B26" s="384" t="s">
        <v>86</v>
      </c>
      <c r="C26" s="385"/>
      <c r="D26" s="459" t="str">
        <f>IF('Data input'!D32="Specify here"," ",'Data input'!D32)</f>
        <v xml:space="preserve"> </v>
      </c>
      <c r="E26" s="460"/>
      <c r="F26" s="460"/>
      <c r="G26" s="460"/>
      <c r="H26" s="460"/>
      <c r="I26" s="460"/>
      <c r="J26" s="460"/>
      <c r="K26" s="460"/>
      <c r="L26" s="460"/>
      <c r="M26" s="460"/>
      <c r="N26" s="460"/>
      <c r="O26" s="461"/>
      <c r="AZ26" s="121"/>
    </row>
    <row r="27" spans="1:52" ht="16" thickBot="1" x14ac:dyDescent="0.4">
      <c r="A27" s="2"/>
      <c r="B27" s="384" t="s">
        <v>88</v>
      </c>
      <c r="C27" s="385"/>
      <c r="D27" s="464" t="str">
        <f>IF('Data input'!D33="Please select"," ",'Data input'!D33)</f>
        <v>Yes</v>
      </c>
      <c r="E27" s="465"/>
      <c r="F27" s="465"/>
      <c r="G27" s="465"/>
      <c r="H27" s="465"/>
      <c r="I27" s="465"/>
      <c r="J27" s="465"/>
      <c r="K27" s="465"/>
      <c r="L27" s="465"/>
      <c r="M27" s="465"/>
      <c r="N27" s="465"/>
      <c r="O27" s="466"/>
      <c r="AZ27" s="121"/>
    </row>
    <row r="28" spans="1:52" ht="297" customHeight="1" thickBot="1" x14ac:dyDescent="0.4">
      <c r="A28" s="2"/>
      <c r="B28" s="462" t="s">
        <v>202</v>
      </c>
      <c r="C28" s="463"/>
      <c r="D28" s="395" t="str">
        <f>IF('Data input'!D34="Explain here (e.g. other technical dimensions, region covered for potential such as NL or EU)"," ",'Data input'!D34)</f>
        <v>The typical thermal capacity of a high temperature air source heat pump used by a household is between 6 and 16 kWth (Carbon Trust and Rawlings Support Services, 2016). Values outside this range are possible. Khoa Xuan Le et al. (2019) mentiones a capacity of 11kWth. From a field trial using the Daikin high temperature heat pump of 11kWth, it was concluded that heat pump should be properly sized, comparable to gas-fired boiler in capacity in order to reach thermal comfort in the same time as a gas boiler (Shah &amp; Hewitt, 2015).
There are currently no statistics available on the number of high temperature (supply T &gt;65 ᵒC) air source heat pumps used by households in the Netherlands (It is very small at present). At the end of 2019 there were in total 119.692 air-water heat pumps used by households in the Netherlands (CBS, 2020). Almost all of these heat pumps operate at lower temperatures (note that dwellings frequently use a gas boiler for high T heat demand - a hybrid heating system).
The future market share of residential heat pumps is uncertain. It depends on technical and system innovations (competitiveness with other heating options) and stimulation through energy policies. It is uncertain whether home owners would opt more often for low or high temperature heating systems in the future; this depends for instance on house renovation possibilities.
Annual full load hours of a heat pump depend on the heat demand (profile) of a dwelling and the thermal capacity of the heat pump. If we assume a dwelling with 45 GJ as final heat demand and a heat pump with a capacity of 11kWth, then there are around 1100 full load hours. These are full load hours are for space heating and hot tapwater combined.
The lifetime of a high temperature heat pump can be expected to be similar to that of a regular low temperature heat pump which is about 15 to 20 years (Carbon Trust and Rawlings Support Services, 2016).</v>
      </c>
      <c r="E28" s="396"/>
      <c r="F28" s="396"/>
      <c r="G28" s="396"/>
      <c r="H28" s="396"/>
      <c r="I28" s="396"/>
      <c r="J28" s="396"/>
      <c r="K28" s="396"/>
      <c r="L28" s="396"/>
      <c r="M28" s="396"/>
      <c r="N28" s="396"/>
      <c r="O28" s="397"/>
      <c r="AZ28" s="121" t="str">
        <f>D28</f>
        <v>The typical thermal capacity of a high temperature air source heat pump used by a household is between 6 and 16 kWth (Carbon Trust and Rawlings Support Services, 2016). Values outside this range are possible. Khoa Xuan Le et al. (2019) mentiones a capacity of 11kWth. From a field trial using the Daikin high temperature heat pump of 11kWth, it was concluded that heat pump should be properly sized, comparable to gas-fired boiler in capacity in order to reach thermal comfort in the same time as a gas boiler (Shah &amp; Hewitt, 2015).
There are currently no statistics available on the number of high temperature (supply T &gt;65 ᵒC) air source heat pumps used by households in the Netherlands (It is very small at present). At the end of 2019 there were in total 119.692 air-water heat pumps used by households in the Netherlands (CBS, 2020). Almost all of these heat pumps operate at lower temperatures (note that dwellings frequently use a gas boiler for high T heat demand - a hybrid heating system).
The future market share of residential heat pumps is uncertain. It depends on technical and system innovations (competitiveness with other heating options) and stimulation through energy policies. It is uncertain whether home owners would opt more often for low or high temperature heating systems in the future; this depends for instance on house renovation possibilities.
Annual full load hours of a heat pump depend on the heat demand (profile) of a dwelling and the thermal capacity of the heat pump. If we assume a dwelling with 45 GJ as final heat demand and a heat pump with a capacity of 11kWth, then there are around 1100 full load hours. These are full load hours are for space heating and hot tapwater combined.
The lifetime of a high temperature heat pump can be expected to be similar to that of a regular low temperature heat pump which is about 15 to 20 years (Carbon Trust and Rawlings Support Services, 2016).</v>
      </c>
    </row>
    <row r="29" spans="1:52" ht="16" thickBot="1" x14ac:dyDescent="0.4">
      <c r="A29" s="2"/>
      <c r="B29" s="495" t="s">
        <v>91</v>
      </c>
      <c r="C29" s="496"/>
      <c r="D29" s="496"/>
      <c r="E29" s="496"/>
      <c r="F29" s="496"/>
      <c r="G29" s="496"/>
      <c r="H29" s="496"/>
      <c r="I29" s="496"/>
      <c r="J29" s="496"/>
      <c r="K29" s="496"/>
      <c r="L29" s="496"/>
      <c r="M29" s="496"/>
      <c r="N29" s="496"/>
      <c r="O29" s="497"/>
      <c r="AZ29" s="121"/>
    </row>
    <row r="30" spans="1:52" ht="16" thickBot="1" x14ac:dyDescent="0.4">
      <c r="A30" s="2"/>
      <c r="B30" s="481" t="s">
        <v>92</v>
      </c>
      <c r="C30" s="482"/>
      <c r="D30" s="443">
        <v>2015</v>
      </c>
      <c r="E30" s="444"/>
      <c r="F30" s="444"/>
      <c r="G30" s="444"/>
      <c r="H30" s="444"/>
      <c r="I30" s="444"/>
      <c r="J30" s="444"/>
      <c r="K30" s="444"/>
      <c r="L30" s="444"/>
      <c r="M30" s="444"/>
      <c r="N30" s="444"/>
      <c r="O30" s="445"/>
      <c r="AZ30" s="121"/>
    </row>
    <row r="31" spans="1:52" x14ac:dyDescent="0.35">
      <c r="A31" s="2"/>
      <c r="B31" s="418" t="s">
        <v>95</v>
      </c>
      <c r="C31" s="419"/>
      <c r="D31" s="437" t="s">
        <v>235</v>
      </c>
      <c r="E31" s="446"/>
      <c r="F31" s="446"/>
      <c r="G31" s="399" t="s">
        <v>232</v>
      </c>
      <c r="H31" s="393"/>
      <c r="I31" s="393"/>
      <c r="J31" s="393">
        <v>2030</v>
      </c>
      <c r="K31" s="393"/>
      <c r="L31" s="393"/>
      <c r="M31" s="393">
        <v>2050</v>
      </c>
      <c r="N31" s="393"/>
      <c r="O31" s="394"/>
      <c r="AZ31" s="121"/>
    </row>
    <row r="32" spans="1:52" x14ac:dyDescent="0.35">
      <c r="A32" s="2"/>
      <c r="B32" s="420"/>
      <c r="C32" s="421"/>
      <c r="D32" s="431" t="str">
        <f>'Data input'!D38</f>
        <v xml:space="preserve">mln. € / </v>
      </c>
      <c r="E32" s="289" t="str">
        <f>IF('Data input'!D16="Please select"," ",'Data input'!D16)</f>
        <v>kW</v>
      </c>
      <c r="F32" s="289"/>
      <c r="G32" s="412">
        <f>'Data input'!G38</f>
        <v>1052</v>
      </c>
      <c r="H32" s="413"/>
      <c r="I32" s="413"/>
      <c r="J32" s="413">
        <f>'Data input'!L38</f>
        <v>842</v>
      </c>
      <c r="K32" s="413"/>
      <c r="L32" s="413"/>
      <c r="M32" s="413">
        <f>'Data input'!Q38</f>
        <v>736</v>
      </c>
      <c r="N32" s="413"/>
      <c r="O32" s="414"/>
      <c r="AZ32" s="121"/>
    </row>
    <row r="33" spans="1:52" ht="16" thickBot="1" x14ac:dyDescent="0.4">
      <c r="A33" s="2"/>
      <c r="B33" s="433"/>
      <c r="C33" s="434"/>
      <c r="D33" s="435"/>
      <c r="E33" s="292"/>
      <c r="F33" s="292"/>
      <c r="G33" s="194">
        <f>IF('Data input'!G38="","Min",MIN('Data input'!G38:K38))</f>
        <v>631</v>
      </c>
      <c r="H33" s="195" t="s">
        <v>233</v>
      </c>
      <c r="I33" s="196">
        <f>IF('Data input'!G38="","Max",MAX('Data input'!G38:K38))</f>
        <v>1473</v>
      </c>
      <c r="J33" s="197">
        <f>IF('Data input'!L38="","Min",MIN('Data input'!L38:P38))</f>
        <v>505</v>
      </c>
      <c r="K33" s="195" t="s">
        <v>233</v>
      </c>
      <c r="L33" s="196">
        <f>IF('Data input'!L38="","Max",MAX('Data input'!L38:P38))</f>
        <v>1178</v>
      </c>
      <c r="M33" s="197">
        <f>IF('Data input'!Q38="","Min",MIN('Data input'!Q38:U38))</f>
        <v>442</v>
      </c>
      <c r="N33" s="195" t="s">
        <v>233</v>
      </c>
      <c r="O33" s="198">
        <f>IF('Data input'!Q38="","Max",MAX('Data input'!Q38:U38))</f>
        <v>1031</v>
      </c>
      <c r="AZ33" s="121"/>
    </row>
    <row r="34" spans="1:52" x14ac:dyDescent="0.35">
      <c r="A34" s="2"/>
      <c r="B34" s="376" t="s">
        <v>206</v>
      </c>
      <c r="C34" s="377"/>
      <c r="D34" s="431" t="str">
        <f>'Data input'!D40</f>
        <v xml:space="preserve">mln. € / </v>
      </c>
      <c r="E34" s="289" t="str">
        <f>IF('Data input'!D16="Please select"," ",'Data input'!D16)</f>
        <v>kW</v>
      </c>
      <c r="F34" s="289"/>
      <c r="G34" s="412">
        <f>'Data input'!G40</f>
        <v>0</v>
      </c>
      <c r="H34" s="413"/>
      <c r="I34" s="413"/>
      <c r="J34" s="413">
        <f>'Data input'!L40</f>
        <v>0</v>
      </c>
      <c r="K34" s="413"/>
      <c r="L34" s="413"/>
      <c r="M34" s="413">
        <f>'Data input'!Q40</f>
        <v>0</v>
      </c>
      <c r="N34" s="413"/>
      <c r="O34" s="414"/>
      <c r="AZ34" s="121"/>
    </row>
    <row r="35" spans="1:52" ht="16" thickBot="1" x14ac:dyDescent="0.4">
      <c r="A35" s="2"/>
      <c r="B35" s="378"/>
      <c r="C35" s="379"/>
      <c r="D35" s="435"/>
      <c r="E35" s="292"/>
      <c r="F35" s="292"/>
      <c r="G35" s="194" t="str">
        <f>IF('Data input'!G40="","Min",MIN('Data input'!G40:K40))</f>
        <v>Min</v>
      </c>
      <c r="H35" s="195" t="s">
        <v>233</v>
      </c>
      <c r="I35" s="196" t="str">
        <f>IF('Data input'!G40="","Max",MAX('Data input'!G40:K40))</f>
        <v>Max</v>
      </c>
      <c r="J35" s="197" t="str">
        <f>IF('Data input'!L40="","Min",MIN('Data input'!L40:P40))</f>
        <v>Min</v>
      </c>
      <c r="K35" s="195" t="s">
        <v>233</v>
      </c>
      <c r="L35" s="196" t="str">
        <f>IF('Data input'!L40="","Max",MAX('Data input'!L40:P40))</f>
        <v>Max</v>
      </c>
      <c r="M35" s="197" t="str">
        <f>IF('Data input'!Q40="","Min",MIN('Data input'!Q40:U40))</f>
        <v>Min</v>
      </c>
      <c r="N35" s="195" t="s">
        <v>233</v>
      </c>
      <c r="O35" s="198" t="str">
        <f>IF('Data input'!Q40="","Max",MAX('Data input'!Q40:U40))</f>
        <v>Max</v>
      </c>
      <c r="AZ35" s="121"/>
    </row>
    <row r="36" spans="1:52" x14ac:dyDescent="0.35">
      <c r="A36" s="2"/>
      <c r="B36" s="418" t="s">
        <v>236</v>
      </c>
      <c r="C36" s="419"/>
      <c r="D36" s="431" t="str">
        <f>'Data input'!D42</f>
        <v xml:space="preserve">mln. € / </v>
      </c>
      <c r="E36" s="289" t="str">
        <f>IF('Data input'!D16="Please select"," ",'Data input'!D16)</f>
        <v>kW</v>
      </c>
      <c r="F36" s="289"/>
      <c r="G36" s="412">
        <f>'Data input'!G42</f>
        <v>21</v>
      </c>
      <c r="H36" s="413"/>
      <c r="I36" s="413"/>
      <c r="J36" s="413">
        <f>'Data input'!L42</f>
        <v>17</v>
      </c>
      <c r="K36" s="413"/>
      <c r="L36" s="413"/>
      <c r="M36" s="413">
        <f>'Data input'!Q42</f>
        <v>15</v>
      </c>
      <c r="N36" s="413"/>
      <c r="O36" s="414"/>
      <c r="AZ36" s="121"/>
    </row>
    <row r="37" spans="1:52" ht="16" thickBot="1" x14ac:dyDescent="0.4">
      <c r="A37" s="2"/>
      <c r="B37" s="433"/>
      <c r="C37" s="434"/>
      <c r="D37" s="435"/>
      <c r="E37" s="292"/>
      <c r="F37" s="292"/>
      <c r="G37" s="194">
        <f>IF('Data input'!G42="","Min",MIN('Data input'!G42:K42))</f>
        <v>11</v>
      </c>
      <c r="H37" s="195" t="s">
        <v>233</v>
      </c>
      <c r="I37" s="196">
        <f>IF('Data input'!G42="","Max",MAX('Data input'!G42:K42))</f>
        <v>105</v>
      </c>
      <c r="J37" s="197">
        <f>IF('Data input'!L42="","Min",MIN('Data input'!L42:P42))</f>
        <v>8</v>
      </c>
      <c r="K37" s="195" t="s">
        <v>233</v>
      </c>
      <c r="L37" s="196">
        <f>IF('Data input'!L42="","Max",MAX('Data input'!L42:P42))</f>
        <v>84</v>
      </c>
      <c r="M37" s="197">
        <f>IF('Data input'!Q42="","Min",MIN('Data input'!Q42:U42))</f>
        <v>7</v>
      </c>
      <c r="N37" s="195" t="s">
        <v>233</v>
      </c>
      <c r="O37" s="198">
        <f>IF('Data input'!Q42="","Max",MAX('Data input'!Q42:U42))</f>
        <v>74</v>
      </c>
      <c r="AZ37" s="121"/>
    </row>
    <row r="38" spans="1:52" x14ac:dyDescent="0.35">
      <c r="A38" s="2"/>
      <c r="B38" s="418" t="s">
        <v>237</v>
      </c>
      <c r="C38" s="419"/>
      <c r="D38" s="431" t="str">
        <f>'Data input'!D44</f>
        <v xml:space="preserve">mln. € / </v>
      </c>
      <c r="E38" s="289" t="str">
        <f>IF('Data input'!E44="Please select based on chosen Functional Unit"," ",'Data input'!E44)</f>
        <v>kWh</v>
      </c>
      <c r="F38" s="289"/>
      <c r="G38" s="412">
        <f>'Data input'!G44</f>
        <v>0</v>
      </c>
      <c r="H38" s="413"/>
      <c r="I38" s="413"/>
      <c r="J38" s="413">
        <f>'Data input'!L44</f>
        <v>0</v>
      </c>
      <c r="K38" s="413"/>
      <c r="L38" s="413"/>
      <c r="M38" s="413">
        <f>'Data input'!Q44</f>
        <v>0</v>
      </c>
      <c r="N38" s="413"/>
      <c r="O38" s="414"/>
      <c r="AZ38" s="121"/>
    </row>
    <row r="39" spans="1:52" ht="16" thickBot="1" x14ac:dyDescent="0.4">
      <c r="A39" s="2"/>
      <c r="B39" s="433"/>
      <c r="C39" s="434"/>
      <c r="D39" s="432"/>
      <c r="E39" s="436"/>
      <c r="F39" s="436"/>
      <c r="G39" s="199" t="str">
        <f>IF('Data input'!G44="","Min",MIN('Data input'!G44:K44))</f>
        <v>Min</v>
      </c>
      <c r="H39" s="200" t="s">
        <v>233</v>
      </c>
      <c r="I39" s="201" t="str">
        <f>IF('Data input'!G44="","Max",MAX('Data input'!G44:K44))</f>
        <v>Max</v>
      </c>
      <c r="J39" s="202" t="str">
        <f>IF('Data input'!L44="","Min",MIN('Data input'!L44:P44))</f>
        <v>Min</v>
      </c>
      <c r="K39" s="200" t="s">
        <v>233</v>
      </c>
      <c r="L39" s="201" t="str">
        <f>IF('Data input'!L44="","Max",MAX('Data input'!L44:P44))</f>
        <v>Max</v>
      </c>
      <c r="M39" s="202" t="str">
        <f>IF('Data input'!Q44="","Min",MIN('Data input'!Q44:U44))</f>
        <v>Min</v>
      </c>
      <c r="N39" s="200" t="s">
        <v>233</v>
      </c>
      <c r="O39" s="203" t="str">
        <f>IF('Data input'!Q44="","Max",MAX('Data input'!Q44:U44))</f>
        <v>Max</v>
      </c>
      <c r="AZ39" s="121"/>
    </row>
    <row r="40" spans="1:52" ht="409.6" thickBot="1" x14ac:dyDescent="0.4">
      <c r="A40" s="2"/>
      <c r="B40" s="501" t="s">
        <v>210</v>
      </c>
      <c r="C40" s="529"/>
      <c r="D40" s="534" t="str">
        <f>IF('Data input'!D46="Explain here (e.g. other costs)"," ",'Data input'!D46)</f>
        <v>Cost unit:  Euros2015/kWthermal
In case costs were not expressed per kWth in the source, the reported costs in the source were divided by the typical capacity of the heat pump (i.e. 11 kWth, which is an assumption, see 'Capacity'). The table above presents costs excluding VAT. In case VAT was included in the source, VAT in the associated country was subtracted.
Explanation per source:
A review study conducted by Carbon Trust found that product purchasing cost (CAPEX) of high temperature heat pumps are higher than standard heat pumps by 20-35% (Carbon Trust and Rawlings Support Services, 2016).The difference is to some extent related to the technology itself, and the temperatures reached. For cascade systems (which can achieve supply temperatures of up to 80°C), there is a premium related to the fact that they effectively comprise two heat pumps, including two compressors, additional heat exchangers etc. The increase in total heating system investment compared to low temperature heating systems is compensated to some extent by the reduced need for replacing heat emitters (radiators). The additional heating system investment costs based on fully  installed system costs is estimated at 10-20% (Carbon Trust and Rawlings Support Services, 2016). The fully installed costs for high temperature air source heat pumps identified in the review  ranges from £6,000 to £14,000 (Carbon Trust and Rawlings Support Services, 2016). Heat pumps that reach 80 °C or higher are more expensive (total investment &gt; 9,000 £) than the ones that reach 65°C or higher. According to Carbon Trust the installation costs amounts to £2,000 to £5,000 (Carbon Trust and Rawlings Support Services, 2016). Domestic hot water cylinder &amp; accessories cost amount to £0 to £2,000 (Carbon Trust and Rawlings Support Services, 2016). 
Note: In the UK (in 2016) there is a reduced VAT rate for electricity, natural gas and district heating (for dwellings), a number of energy-saving domestic installations and goods, LPG and heating oil (for domestic use only) and some renovation and repairs of private dwellings. Taking this reduced VAT into account, 5% of investment costs were subtracted (instead of the standard UK VAT rate of 20%). Costs were converted to euros using an average exchange rate (conversion factor) of 0,82 from Euro (EUR2015) to British pound sterling (GBP2015). 
Daikin Altherma HT is a cascading system that can reach temperatures of 80 °C and comes in three capacities: 11, 14 and 16 kWth (Daikin, 2017; Daikin, 2019). The fully installed system costs of these are (approximately) 10.000 euros including 21% VAT. 
Fixed operational costs:
Maintenance costs vary from £100 per year to £1,000 per year (typically £200 per year) (Carbon Trust and Rawlings Support Services, 2016).
Projections:
Based on costs reduction factors for heat pumps mentioned in a factsheet made by IEA (IEA ETSAP, 2013) the installed costs of heat pumps in 2030 are projected to be 20-30% lower (compared to 2013). For 2050, a cost decrease of 30-40% is projected (IEA ETSAP, 2013). Because the costs reduction projection is compared to 2013 we take the minimum cost reduction percentage mentioned in each case (so we assume a 20% reduction in 2030 and 30% reduction in 2050) and use these reductions on the 2030 and 2050 costs in table above. 
For comparison: EHPA (2019) reports that at current market growth levels the European heat pump sales will double every 8 – 10 years which should result in a cost reduction of approximately 22% by 2024 and approx. 39% by 2030, both compared to 2019 (EHPA, 2019). Combining both sources gives a cost reduction range of 20-40% by 2030.</v>
      </c>
      <c r="E40" s="535"/>
      <c r="F40" s="535"/>
      <c r="G40" s="535"/>
      <c r="H40" s="535"/>
      <c r="I40" s="535"/>
      <c r="J40" s="535"/>
      <c r="K40" s="535"/>
      <c r="L40" s="535"/>
      <c r="M40" s="535"/>
      <c r="N40" s="535"/>
      <c r="O40" s="536"/>
      <c r="AZ40" s="121" t="str">
        <f>D40</f>
        <v>Cost unit:  Euros2015/kWthermal
In case costs were not expressed per kWth in the source, the reported costs in the source were divided by the typical capacity of the heat pump (i.e. 11 kWth, which is an assumption, see 'Capacity'). The table above presents costs excluding VAT. In case VAT was included in the source, VAT in the associated country was subtracted.
Explanation per source:
A review study conducted by Carbon Trust found that product purchasing cost (CAPEX) of high temperature heat pumps are higher than standard heat pumps by 20-35% (Carbon Trust and Rawlings Support Services, 2016).The difference is to some extent related to the technology itself, and the temperatures reached. For cascade systems (which can achieve supply temperatures of up to 80°C), there is a premium related to the fact that they effectively comprise two heat pumps, including two compressors, additional heat exchangers etc. The increase in total heating system investment compared to low temperature heating systems is compensated to some extent by the reduced need for replacing heat emitters (radiators). The additional heating system investment costs based on fully  installed system costs is estimated at 10-20% (Carbon Trust and Rawlings Support Services, 2016). The fully installed costs for high temperature air source heat pumps identified in the review  ranges from £6,000 to £14,000 (Carbon Trust and Rawlings Support Services, 2016). Heat pumps that reach 80 °C or higher are more expensive (total investment &gt; 9,000 £) than the ones that reach 65°C or higher. According to Carbon Trust the installation costs amounts to £2,000 to £5,000 (Carbon Trust and Rawlings Support Services, 2016). Domestic hot water cylinder &amp; accessories cost amount to £0 to £2,000 (Carbon Trust and Rawlings Support Services, 2016). 
Note: In the UK (in 2016) there is a reduced VAT rate for electricity, natural gas and district heating (for dwellings), a number of energy-saving domestic installations and goods, LPG and heating oil (for domestic use only) and some renovation and repairs of private dwellings. Taking this reduced VAT into account, 5% of investment costs were subtracted (instead of the standard UK VAT rate of 20%). Costs were converted to euros using an average exchange rate (conversion factor) of 0,82 from Euro (EUR2015) to British pound sterling (GBP2015). 
Daikin Altherma HT is a cascading system that can reach temperatures of 80 °C and comes in three capacities: 11, 14 and 16 kWth (Daikin, 2017; Daikin, 2019). The fully installed system costs of these are (approximately) 10.000 euros including 21% VAT. 
Fixed operational costs:
Maintenance costs vary from £100 per year to £1,000 per year (typically £200 per year) (Carbon Trust and Rawlings Support Services, 2016).
Projections:
Based on costs reduction factors for heat pumps mentioned in a factsheet made by IEA (IEA ETSAP, 2013) the installed costs of heat pumps in 2030 are projected to be 20-30% lower (compared to 2013). For 2050, a cost decrease of 30-40% is projected (IEA ETSAP, 2013). Because the costs reduction projection is compared to 2013 we take the minimum cost reduction percentage mentioned in each case (so we assume a 20% reduction in 2030 and 30% reduction in 2050) and use these reductions on the 2030 and 2050 costs in table above. 
For comparison: EHPA (2019) reports that at current market growth levels the European heat pump sales will double every 8 – 10 years which should result in a cost reduction of approximately 22% by 2024 and approx. 39% by 2030, both compared to 2019 (EHPA, 2019). Combining both sources gives a cost reduction range of 20-40% by 2030.</v>
      </c>
    </row>
    <row r="41" spans="1:52" ht="16" thickBot="1" x14ac:dyDescent="0.4">
      <c r="A41" s="2"/>
      <c r="B41" s="530" t="s">
        <v>109</v>
      </c>
      <c r="C41" s="531"/>
      <c r="D41" s="532"/>
      <c r="E41" s="532"/>
      <c r="F41" s="532"/>
      <c r="G41" s="532"/>
      <c r="H41" s="532"/>
      <c r="I41" s="532"/>
      <c r="J41" s="532"/>
      <c r="K41" s="532"/>
      <c r="L41" s="532"/>
      <c r="M41" s="532"/>
      <c r="N41" s="532"/>
      <c r="O41" s="533"/>
      <c r="AZ41" s="121"/>
    </row>
    <row r="42" spans="1:52" x14ac:dyDescent="0.35">
      <c r="A42" s="2"/>
      <c r="B42" s="418" t="s">
        <v>213</v>
      </c>
      <c r="C42" s="419"/>
      <c r="D42" s="437" t="s">
        <v>212</v>
      </c>
      <c r="E42" s="438"/>
      <c r="F42" s="172" t="s">
        <v>195</v>
      </c>
      <c r="G42" s="399" t="s">
        <v>232</v>
      </c>
      <c r="H42" s="393"/>
      <c r="I42" s="393"/>
      <c r="J42" s="393">
        <v>2030</v>
      </c>
      <c r="K42" s="393"/>
      <c r="L42" s="393"/>
      <c r="M42" s="393">
        <v>2050</v>
      </c>
      <c r="N42" s="393"/>
      <c r="O42" s="394"/>
      <c r="AZ42" s="121"/>
    </row>
    <row r="43" spans="1:52" x14ac:dyDescent="0.35">
      <c r="A43" s="2"/>
      <c r="B43" s="420"/>
      <c r="C43" s="421"/>
      <c r="D43" s="382" t="s">
        <v>238</v>
      </c>
      <c r="E43" s="383"/>
      <c r="F43" s="409" t="s">
        <v>413</v>
      </c>
      <c r="G43" s="389">
        <f>'Data input'!G50</f>
        <v>-1</v>
      </c>
      <c r="H43" s="390"/>
      <c r="I43" s="390"/>
      <c r="J43" s="390">
        <f>'Data input'!L50</f>
        <v>-1</v>
      </c>
      <c r="K43" s="390"/>
      <c r="L43" s="390"/>
      <c r="M43" s="390">
        <f>'Data input'!Q50</f>
        <v>-1</v>
      </c>
      <c r="N43" s="390"/>
      <c r="O43" s="398"/>
      <c r="P43" s="89"/>
      <c r="AZ43" s="121"/>
    </row>
    <row r="44" spans="1:52" x14ac:dyDescent="0.35">
      <c r="A44" s="2"/>
      <c r="B44" s="420"/>
      <c r="C44" s="421"/>
      <c r="D44" s="380" t="str">
        <f>IF('Data input'!D50="Please select main output here"," ",'Data input'!D50)</f>
        <v>Heat</v>
      </c>
      <c r="E44" s="381"/>
      <c r="F44" s="411"/>
      <c r="G44" s="178">
        <f>IF('Data input'!G50="","Min",MIN('Data input'!G50:K50))</f>
        <v>-1</v>
      </c>
      <c r="H44" s="151" t="s">
        <v>233</v>
      </c>
      <c r="I44" s="179">
        <f>IF('Data input'!G50="","Max",MAX('Data input'!G50:K50))</f>
        <v>-1</v>
      </c>
      <c r="J44" s="180">
        <f>IF('Data input'!L50="","Min",MIN('Data input'!L50:P50))</f>
        <v>-1</v>
      </c>
      <c r="K44" s="151" t="s">
        <v>233</v>
      </c>
      <c r="L44" s="179">
        <f>IF('Data input'!L50="","Max",MAX('Data input'!L50:P50))</f>
        <v>-1</v>
      </c>
      <c r="M44" s="180">
        <f>IF('Data input'!Q50="","Min",MIN('Data input'!Q50:U50))</f>
        <v>-1</v>
      </c>
      <c r="N44" s="151" t="s">
        <v>233</v>
      </c>
      <c r="O44" s="181">
        <f>IF('Data input'!Q50="","Max",MAX('Data input'!Q50:U50))</f>
        <v>-1</v>
      </c>
      <c r="AZ44" s="121"/>
    </row>
    <row r="45" spans="1:52" x14ac:dyDescent="0.35">
      <c r="A45" s="2"/>
      <c r="B45" s="420"/>
      <c r="C45" s="421"/>
      <c r="D45" s="422" t="str">
        <f>IF('Data input'!D52="Please select"," ",'Data input'!D52)</f>
        <v>Ambient heat</v>
      </c>
      <c r="E45" s="423"/>
      <c r="F45" s="280" t="s">
        <v>413</v>
      </c>
      <c r="G45" s="389">
        <f>'Data input'!G52</f>
        <v>0.52</v>
      </c>
      <c r="H45" s="390"/>
      <c r="I45" s="390"/>
      <c r="J45" s="390">
        <f>'Data input'!L52</f>
        <v>0.63</v>
      </c>
      <c r="K45" s="390"/>
      <c r="L45" s="390"/>
      <c r="M45" s="390">
        <f>'Data input'!Q52</f>
        <v>0.65</v>
      </c>
      <c r="N45" s="390"/>
      <c r="O45" s="398"/>
      <c r="AZ45" s="121"/>
    </row>
    <row r="46" spans="1:52" x14ac:dyDescent="0.35">
      <c r="A46" s="2"/>
      <c r="B46" s="420"/>
      <c r="C46" s="421"/>
      <c r="D46" s="424"/>
      <c r="E46" s="425"/>
      <c r="F46" s="417"/>
      <c r="G46" s="178">
        <f>IF('Data input'!G52="","Min",MIN('Data input'!G52:K52))</f>
        <v>0.02</v>
      </c>
      <c r="H46" s="151" t="s">
        <v>233</v>
      </c>
      <c r="I46" s="179">
        <f>IF('Data input'!G52="","Max",MAX('Data input'!G52:K52))</f>
        <v>0.52</v>
      </c>
      <c r="J46" s="180">
        <f>IF('Data input'!L52="","Min",MIN('Data input'!L52:P52))</f>
        <v>0.25</v>
      </c>
      <c r="K46" s="151" t="s">
        <v>233</v>
      </c>
      <c r="L46" s="179">
        <f>IF('Data input'!L52="","Max",MAX('Data input'!L52:P52))</f>
        <v>0.63</v>
      </c>
      <c r="M46" s="180">
        <f>IF('Data input'!Q52="","Min",MIN('Data input'!Q52:U52))</f>
        <v>0.3</v>
      </c>
      <c r="N46" s="151" t="s">
        <v>233</v>
      </c>
      <c r="O46" s="181">
        <f>IF('Data input'!Q52="","Max",MAX('Data input'!Q52:U52))</f>
        <v>0.65</v>
      </c>
      <c r="AZ46" s="121"/>
    </row>
    <row r="47" spans="1:52" x14ac:dyDescent="0.35">
      <c r="A47" s="2"/>
      <c r="B47" s="420"/>
      <c r="C47" s="421"/>
      <c r="D47" s="426" t="str">
        <f>IF('Data input'!D54="Please select"," ",'Data input'!D54)</f>
        <v>Electricity</v>
      </c>
      <c r="E47" s="427"/>
      <c r="F47" s="280" t="s">
        <v>413</v>
      </c>
      <c r="G47" s="389">
        <f>'Data input'!G54</f>
        <v>0.48</v>
      </c>
      <c r="H47" s="390"/>
      <c r="I47" s="390"/>
      <c r="J47" s="390">
        <f>'Data input'!L54</f>
        <v>0.37</v>
      </c>
      <c r="K47" s="390"/>
      <c r="L47" s="390"/>
      <c r="M47" s="390">
        <f>'Data input'!Q54</f>
        <v>0.35</v>
      </c>
      <c r="N47" s="390"/>
      <c r="O47" s="398"/>
      <c r="AZ47" s="121"/>
    </row>
    <row r="48" spans="1:52" x14ac:dyDescent="0.35">
      <c r="A48" s="2"/>
      <c r="B48" s="420"/>
      <c r="C48" s="421"/>
      <c r="D48" s="424"/>
      <c r="E48" s="425"/>
      <c r="F48" s="417"/>
      <c r="G48" s="178">
        <f>IF('Data input'!G54="","Min",MIN('Data input'!G54:K54))</f>
        <v>0.48</v>
      </c>
      <c r="H48" s="151" t="s">
        <v>233</v>
      </c>
      <c r="I48" s="179">
        <f>IF('Data input'!G54="","Max",MAX('Data input'!G54:K54))</f>
        <v>0.98</v>
      </c>
      <c r="J48" s="180">
        <f>IF('Data input'!L54="","Min",MIN('Data input'!L54:P54))</f>
        <v>0.37</v>
      </c>
      <c r="K48" s="151" t="s">
        <v>233</v>
      </c>
      <c r="L48" s="179">
        <f>IF('Data input'!L54="","Max",MAX('Data input'!L54:P54))</f>
        <v>0.75</v>
      </c>
      <c r="M48" s="180">
        <f>IF('Data input'!Q54="","Min",MIN('Data input'!Q54:U54))</f>
        <v>0.35</v>
      </c>
      <c r="N48" s="151" t="s">
        <v>233</v>
      </c>
      <c r="O48" s="181">
        <f>IF('Data input'!Q54="","Max",MAX('Data input'!Q54:U54))</f>
        <v>0.7</v>
      </c>
      <c r="AZ48" s="121"/>
    </row>
    <row r="49" spans="1:52" x14ac:dyDescent="0.35">
      <c r="A49" s="2"/>
      <c r="B49" s="420"/>
      <c r="C49" s="421"/>
      <c r="D49" s="426" t="str">
        <f>IF('Data input'!D56="Please select"," ",'Data input'!D56)</f>
        <v xml:space="preserve"> </v>
      </c>
      <c r="E49" s="427"/>
      <c r="F49" s="280" t="s">
        <v>413</v>
      </c>
      <c r="G49" s="389">
        <f>'Data input'!G56</f>
        <v>0</v>
      </c>
      <c r="H49" s="390"/>
      <c r="I49" s="390"/>
      <c r="J49" s="390">
        <f>'Data input'!L56</f>
        <v>0</v>
      </c>
      <c r="K49" s="390"/>
      <c r="L49" s="390"/>
      <c r="M49" s="390">
        <f>'Data input'!Q56</f>
        <v>0</v>
      </c>
      <c r="N49" s="390"/>
      <c r="O49" s="398"/>
      <c r="AZ49" s="121"/>
    </row>
    <row r="50" spans="1:52" ht="16" thickBot="1" x14ac:dyDescent="0.4">
      <c r="A50" s="2"/>
      <c r="B50" s="420"/>
      <c r="C50" s="421"/>
      <c r="D50" s="428"/>
      <c r="E50" s="429"/>
      <c r="F50" s="430"/>
      <c r="G50" s="177" t="str">
        <f>IF('Data input'!G56="","Min",MIN('Data input'!G56:K56))</f>
        <v>Min</v>
      </c>
      <c r="H50" s="149" t="s">
        <v>233</v>
      </c>
      <c r="I50" s="148" t="str">
        <f>IF('Data input'!G56="","Max",MAX('Data input'!G56:K56))</f>
        <v>Max</v>
      </c>
      <c r="J50" s="182" t="str">
        <f>IF('Data input'!L56="","Min",MIN('Data input'!L56:P56))</f>
        <v>Min</v>
      </c>
      <c r="K50" s="149" t="s">
        <v>233</v>
      </c>
      <c r="L50" s="148" t="str">
        <f>IF('Data input'!L56="","Max",MAX('Data input'!L56:P56))</f>
        <v>Max</v>
      </c>
      <c r="M50" s="182" t="str">
        <f>IF('Data input'!Q56="","Min",MIN('Data input'!Q56:U56))</f>
        <v>Min</v>
      </c>
      <c r="N50" s="149" t="s">
        <v>233</v>
      </c>
      <c r="O50" s="150" t="str">
        <f>IF('Data input'!Q56="","Max",MAX('Data input'!Q56:U56))</f>
        <v>Max</v>
      </c>
      <c r="AZ50" s="121"/>
    </row>
    <row r="51" spans="1:52" ht="409.6" thickBot="1" x14ac:dyDescent="0.4">
      <c r="A51" s="2"/>
      <c r="B51" s="418" t="s">
        <v>215</v>
      </c>
      <c r="C51" s="537"/>
      <c r="D51" s="395" t="str">
        <f>IF('Data input'!D58="Explain here (e.g. flexible in and out)"," ",'Data input'!D58)</f>
        <v xml:space="preserve">In the table energy in- and ouputs ranges related to the annual  (seasonal) average COP (SCOP) or SPF values (seasonal performance factor) are given. The efficiency of a heat pump is expressed as the coefficient of performance (COP), which is the ratio between heat output and electricity input, and it depends on the difference between heat supply temperature and source temperature, in other words the temperature lift. For example, a COP of 3 means that 1 unit of electricity is used in order to produce 3 units of heat and 2 units are ambient heat. The higher the temperature lift the lower the COP. For instance, in winter, the temperature lift is larger, resulting in a lower COP. High temperature heat pumps have lower COPs compared to low temperature heat pumps since the temperature life is higher.
Whilst 'standard' high temperature residential heat pumps have been specifically designed for high supply temperatures, the designs of regular low temperature residential heat pumps (supply T &lt;55 °C) are increasingly being improved to reach 60-65°C at a reasonable efficiency (Carbon Trust and Rawlings Support Services, 2016). The European Heat Pump Association (EHPA) writes that increasingly often heat pumps provide hot water at 65°C in an efficient manner (EHPA, 2019).
Based on the sources found the total SPF-range for high temperature air-water heat pumps (supply T above 65°C) between 1,02 and 2,07 was found. The total COP-range found is 2,2 to 4.
Explanation by source:
Khoa Xuan Le et al. (2019) studied the performance of an air-water high temperature heat pump with could deliver heat at 80  °C under 3 conditions: 1. direct mode, 2. storage mode and 3. combined mode. They found that direct mode (without storage in a tank) had the highest overall SPF. The values reported in their study come from field trails in Northern Ireland with an 11 kWth heat pump with nominal COP of 2,5. The SPF value reported for direct mode is 2,06. For mode 2 it is 1,49 overall and for mode 3 it is 1,83 overall (overall refers to a seasonal system performance factor in which storage loss is included).
A study by Watanabe et al. (2017) obtained experimental results, in which the heating COP reaches 4,0 when the hot water temperature is 80 °C and the source water temperature is 26 °C, and the heating COP reaches 4,0 when the hot water temperature is 65 °C and the source water temperature is 8 °C. (Watanabe et al., 2017). No SPF values reported by this source.
Daikin Altherma HT is a cascading system that can reach temperatures of  80 °C and comes in three capacities: 11, 14 and 16 kWth (Daikin, 2019). The manufacturer reports the SPF of the 11 kWth system for space heating at a delivery T of 55 °C (internal operating T of 25-80°C) is 2,65, that of the 14  kWth system is 2,66 and that of the 16 kWth system is 2,61 (Daikin, 2019). The COP of this heat pump can reach up to 3,08 (Daikin, 2019). Shah &amp; Hewitt (2015) found that during a five months operation testing of this heat exact pump that the 11 kWth Daikin heat pump had a SPF of 2,07 on average (Shah &amp; Hewitt, 2015). Performance testing occurred during winter period (from 26/11/2014 to 10/02/2015) which also included the coldest days of the year. During this period the COP (in direct mode meaning without tank storage) varied within the range 1.82 to 2.38 with an average of 2.07. 
According to a review study conducted by Carbon Trust (2016) there is a lack of in-use performance data, but there are lab test results available (Carbon Trust and Rawlings Support Services, 2016). Comparing standardized test results between low and high temperature heat pumps gives an idea of the differences in performance. The study indicates lab test COPs ranging from 2,2 to 3,1 for the air source heat pump studied at an outside air temperature of 7 °C and at a 65 °C delivery temperature. Too few results were obtained for the SCOP (in the study refered to as the "SSHEE") at 65°C to indicate a value, but results at 55°C (at an air temperature of 7 °C) indicate SCOP values from 1,02 to 1,35 for air source heat pumps. It can be expected that the SCOP at a delivery T of 65°C is even lower, but here we assume the same SCOP (between 1,02 and 1,35). This results seems somewhat on the low side, considering it is only slightly higher than electrical resistance heating (COP=1). We do take these results into account to estimate the SPF-range in the table above. 
Projections (targets):
Based on COP improvement percentages mentioned by IEA (IEA ETSAP, 2013) the COPs in 2030 are projected to be 30-50% higher compared to 2013. For 2050, an increase of 40 to 60% compared to 2013 is projected (IEA ETSAP, 2013). Because this is compared to 2013 we take the minimum percentage improvement in each case (so above we show 30% improvement in 2030 and 40% in 2050, both compared to 2020). </v>
      </c>
      <c r="E51" s="396"/>
      <c r="F51" s="396"/>
      <c r="G51" s="396"/>
      <c r="H51" s="396"/>
      <c r="I51" s="396"/>
      <c r="J51" s="396"/>
      <c r="K51" s="396"/>
      <c r="L51" s="396"/>
      <c r="M51" s="396"/>
      <c r="N51" s="396"/>
      <c r="O51" s="397"/>
      <c r="AZ51" s="121" t="str">
        <f>D51</f>
        <v xml:space="preserve">In the table energy in- and ouputs ranges related to the annual  (seasonal) average COP (SCOP) or SPF values (seasonal performance factor) are given. The efficiency of a heat pump is expressed as the coefficient of performance (COP), which is the ratio between heat output and electricity input, and it depends on the difference between heat supply temperature and source temperature, in other words the temperature lift. For example, a COP of 3 means that 1 unit of electricity is used in order to produce 3 units of heat and 2 units are ambient heat. The higher the temperature lift the lower the COP. For instance, in winter, the temperature lift is larger, resulting in a lower COP. High temperature heat pumps have lower COPs compared to low temperature heat pumps since the temperature life is higher.
Whilst 'standard' high temperature residential heat pumps have been specifically designed for high supply temperatures, the designs of regular low temperature residential heat pumps (supply T &lt;55 °C) are increasingly being improved to reach 60-65°C at a reasonable efficiency (Carbon Trust and Rawlings Support Services, 2016). The European Heat Pump Association (EHPA) writes that increasingly often heat pumps provide hot water at 65°C in an efficient manner (EHPA, 2019).
Based on the sources found the total SPF-range for high temperature air-water heat pumps (supply T above 65°C) between 1,02 and 2,07 was found. The total COP-range found is 2,2 to 4.
Explanation by source:
Khoa Xuan Le et al. (2019) studied the performance of an air-water high temperature heat pump with could deliver heat at 80  °C under 3 conditions: 1. direct mode, 2. storage mode and 3. combined mode. They found that direct mode (without storage in a tank) had the highest overall SPF. The values reported in their study come from field trails in Northern Ireland with an 11 kWth heat pump with nominal COP of 2,5. The SPF value reported for direct mode is 2,06. For mode 2 it is 1,49 overall and for mode 3 it is 1,83 overall (overall refers to a seasonal system performance factor in which storage loss is included).
A study by Watanabe et al. (2017) obtained experimental results, in which the heating COP reaches 4,0 when the hot water temperature is 80 °C and the source water temperature is 26 °C, and the heating COP reaches 4,0 when the hot water temperature is 65 °C and the source water temperature is 8 °C. (Watanabe et al., 2017). No SPF values reported by this source.
Daikin Altherma HT is a cascading system that can reach temperatures of  80 °C and comes in three capacities: 11, 14 and 16 kWth (Daikin, 2019). The manufacturer reports the SPF of the 11 kWth system for space heating at a delivery T of 55 °C (internal operating T of 25-80°C) is 2,65, that of the 14  kWth system is 2,66 and that of the 16 kWth system is 2,61 (Daikin, 2019). The COP of this heat pump can reach up to 3,08 (Daikin, 2019). Shah &amp; Hewitt (2015) found that during a five months operation testing of this heat exact pump that the 11 kWth Daikin heat pump had a SPF of 2,07 on average (Shah &amp; Hewitt, 2015). Performance testing occurred during winter period (from 26/11/2014 to 10/02/2015) which also included the coldest days of the year. During this period the COP (in direct mode meaning without tank storage) varied within the range 1.82 to 2.38 with an average of 2.07. 
According to a review study conducted by Carbon Trust (2016) there is a lack of in-use performance data, but there are lab test results available (Carbon Trust and Rawlings Support Services, 2016). Comparing standardized test results between low and high temperature heat pumps gives an idea of the differences in performance. The study indicates lab test COPs ranging from 2,2 to 3,1 for the air source heat pump studied at an outside air temperature of 7 °C and at a 65 °C delivery temperature. Too few results were obtained for the SCOP (in the study refered to as the "SSHEE") at 65°C to indicate a value, but results at 55°C (at an air temperature of 7 °C) indicate SCOP values from 1,02 to 1,35 for air source heat pumps. It can be expected that the SCOP at a delivery T of 65°C is even lower, but here we assume the same SCOP (between 1,02 and 1,35). This results seems somewhat on the low side, considering it is only slightly higher than electrical resistance heating (COP=1). We do take these results into account to estimate the SPF-range in the table above. 
Projections (targets):
Based on COP improvement percentages mentioned by IEA (IEA ETSAP, 2013) the COPs in 2030 are projected to be 30-50% higher compared to 2013. For 2050, an increase of 40 to 60% compared to 2013 is projected (IEA ETSAP, 2013). Because this is compared to 2013 we take the minimum percentage improvement in each case (so above we show 30% improvement in 2030 and 40% in 2050, both compared to 2020). </v>
      </c>
    </row>
    <row r="52" spans="1:52" ht="16" thickBot="1" x14ac:dyDescent="0.4">
      <c r="A52" s="2"/>
      <c r="B52" s="495" t="s">
        <v>216</v>
      </c>
      <c r="C52" s="496"/>
      <c r="D52" s="527"/>
      <c r="E52" s="527"/>
      <c r="F52" s="527"/>
      <c r="G52" s="527"/>
      <c r="H52" s="527"/>
      <c r="I52" s="527"/>
      <c r="J52" s="527"/>
      <c r="K52" s="527"/>
      <c r="L52" s="527"/>
      <c r="M52" s="527"/>
      <c r="N52" s="527"/>
      <c r="O52" s="528"/>
      <c r="AZ52" s="121"/>
    </row>
    <row r="53" spans="1:52" x14ac:dyDescent="0.35">
      <c r="A53" s="2"/>
      <c r="B53" s="418" t="s">
        <v>217</v>
      </c>
      <c r="C53" s="419"/>
      <c r="D53" s="399" t="s">
        <v>218</v>
      </c>
      <c r="E53" s="393"/>
      <c r="F53" s="172" t="s">
        <v>195</v>
      </c>
      <c r="G53" s="399" t="s">
        <v>232</v>
      </c>
      <c r="H53" s="393"/>
      <c r="I53" s="393"/>
      <c r="J53" s="393">
        <v>2030</v>
      </c>
      <c r="K53" s="393"/>
      <c r="L53" s="393"/>
      <c r="M53" s="393">
        <v>2050</v>
      </c>
      <c r="N53" s="393"/>
      <c r="O53" s="394"/>
      <c r="AZ53" s="121"/>
    </row>
    <row r="54" spans="1:52" x14ac:dyDescent="0.35">
      <c r="A54" s="2"/>
      <c r="B54" s="420"/>
      <c r="C54" s="421"/>
      <c r="D54" s="400" t="str">
        <f>IF('Data input'!D62="Specify here"," ",'Data input'!D62)</f>
        <v xml:space="preserve"> </v>
      </c>
      <c r="E54" s="401"/>
      <c r="F54" s="391" t="str">
        <f>IF('Data input'!F62="Specify here"," ",'Data input'!F62)</f>
        <v xml:space="preserve"> </v>
      </c>
      <c r="G54" s="389">
        <f>'Data input'!G62</f>
        <v>0</v>
      </c>
      <c r="H54" s="390"/>
      <c r="I54" s="390"/>
      <c r="J54" s="390">
        <f>'Data input'!L62</f>
        <v>0</v>
      </c>
      <c r="K54" s="390"/>
      <c r="L54" s="390"/>
      <c r="M54" s="390">
        <f>'Data input'!Q62</f>
        <v>0</v>
      </c>
      <c r="N54" s="390"/>
      <c r="O54" s="398"/>
      <c r="AZ54" s="121"/>
    </row>
    <row r="55" spans="1:52" x14ac:dyDescent="0.35">
      <c r="A55" s="2"/>
      <c r="B55" s="420"/>
      <c r="C55" s="421"/>
      <c r="D55" s="400"/>
      <c r="E55" s="401"/>
      <c r="F55" s="391"/>
      <c r="G55" s="178" t="str">
        <f>IF('Data input'!G62="","Min",MIN('Data input'!G62:K62))</f>
        <v>Min</v>
      </c>
      <c r="H55" s="151" t="s">
        <v>233</v>
      </c>
      <c r="I55" s="179" t="str">
        <f>IF('Data input'!G62="","Max",MAX('Data input'!G62:K62))</f>
        <v>Max</v>
      </c>
      <c r="J55" s="180" t="str">
        <f>IF('Data input'!L62="","Min",MIN('Data input'!L62:P62))</f>
        <v>Min</v>
      </c>
      <c r="K55" s="151" t="s">
        <v>233</v>
      </c>
      <c r="L55" s="179" t="str">
        <f>IF('Data input'!L62="","Max",MAX('Data input'!L62:P62))</f>
        <v>Max</v>
      </c>
      <c r="M55" s="180" t="str">
        <f>IF('Data input'!Q62="","Min",MIN('Data input'!Q62:U62))</f>
        <v>Min</v>
      </c>
      <c r="N55" s="151" t="s">
        <v>233</v>
      </c>
      <c r="O55" s="181" t="str">
        <f>IF('Data input'!Q62="","Max",MAX('Data input'!Q62:U62))</f>
        <v>Max</v>
      </c>
      <c r="AZ55" s="121"/>
    </row>
    <row r="56" spans="1:52" x14ac:dyDescent="0.35">
      <c r="A56" s="2"/>
      <c r="B56" s="420"/>
      <c r="C56" s="421"/>
      <c r="D56" s="400" t="str">
        <f>IF('Data input'!D64="Specify here"," ",'Data input'!D64)</f>
        <v xml:space="preserve"> </v>
      </c>
      <c r="E56" s="401"/>
      <c r="F56" s="391" t="str">
        <f>IF('Data input'!F64="Specify here"," ",'Data input'!F64)</f>
        <v xml:space="preserve"> </v>
      </c>
      <c r="G56" s="389">
        <f>'Data input'!G64</f>
        <v>0</v>
      </c>
      <c r="H56" s="390"/>
      <c r="I56" s="390"/>
      <c r="J56" s="390">
        <f>'Data input'!L64</f>
        <v>0</v>
      </c>
      <c r="K56" s="390"/>
      <c r="L56" s="390"/>
      <c r="M56" s="390">
        <f>'Data input'!Q64</f>
        <v>0</v>
      </c>
      <c r="N56" s="390"/>
      <c r="O56" s="398"/>
      <c r="AZ56" s="121"/>
    </row>
    <row r="57" spans="1:52" ht="16" thickBot="1" x14ac:dyDescent="0.4">
      <c r="A57" s="2"/>
      <c r="B57" s="420"/>
      <c r="C57" s="421"/>
      <c r="D57" s="543"/>
      <c r="E57" s="544"/>
      <c r="F57" s="392"/>
      <c r="G57" s="177" t="str">
        <f>IF('Data input'!G64="","Min",MIN('Data input'!G64:K64))</f>
        <v>Min</v>
      </c>
      <c r="H57" s="149" t="s">
        <v>233</v>
      </c>
      <c r="I57" s="148" t="str">
        <f>IF('Data input'!G64="","Max",MAX('Data input'!G64:K64))</f>
        <v>Max</v>
      </c>
      <c r="J57" s="182" t="str">
        <f>IF('Data input'!L64="","Min",MIN('Data input'!L64:P64))</f>
        <v>Min</v>
      </c>
      <c r="K57" s="149" t="s">
        <v>233</v>
      </c>
      <c r="L57" s="148" t="str">
        <f>IF('Data input'!L64="","Max",MAX('Data input'!L64:P64))</f>
        <v>Max</v>
      </c>
      <c r="M57" s="182" t="str">
        <f>IF('Data input'!Q64="","Min",MIN('Data input'!Q64:U64))</f>
        <v>Min</v>
      </c>
      <c r="N57" s="149" t="s">
        <v>233</v>
      </c>
      <c r="O57" s="150" t="str">
        <f>IF('Data input'!Q64="","Max",MAX('Data input'!Q64:U64))</f>
        <v>Max</v>
      </c>
      <c r="AZ57" s="121"/>
    </row>
    <row r="58" spans="1:52" ht="16" thickBot="1" x14ac:dyDescent="0.4">
      <c r="A58" s="2"/>
      <c r="B58" s="418" t="s">
        <v>219</v>
      </c>
      <c r="C58" s="537"/>
      <c r="D58" s="395" t="str">
        <f>IF('Data input'!D66="Explain here"," ",'Data input'!D66)</f>
        <v xml:space="preserve"> </v>
      </c>
      <c r="E58" s="396"/>
      <c r="F58" s="396"/>
      <c r="G58" s="396"/>
      <c r="H58" s="396"/>
      <c r="I58" s="396"/>
      <c r="J58" s="396"/>
      <c r="K58" s="396"/>
      <c r="L58" s="396"/>
      <c r="M58" s="396"/>
      <c r="N58" s="396"/>
      <c r="O58" s="397"/>
      <c r="AZ58" s="121" t="str">
        <f>D58</f>
        <v xml:space="preserve"> </v>
      </c>
    </row>
    <row r="59" spans="1:52" ht="16" thickBot="1" x14ac:dyDescent="0.4">
      <c r="A59" s="2"/>
      <c r="B59" s="495" t="s">
        <v>221</v>
      </c>
      <c r="C59" s="496"/>
      <c r="D59" s="527"/>
      <c r="E59" s="527"/>
      <c r="F59" s="527"/>
      <c r="G59" s="527"/>
      <c r="H59" s="527"/>
      <c r="I59" s="527"/>
      <c r="J59" s="527"/>
      <c r="K59" s="527"/>
      <c r="L59" s="527"/>
      <c r="M59" s="527"/>
      <c r="N59" s="527"/>
      <c r="O59" s="528"/>
      <c r="AZ59" s="121"/>
    </row>
    <row r="60" spans="1:52" x14ac:dyDescent="0.35">
      <c r="A60" s="2"/>
      <c r="B60" s="418" t="s">
        <v>121</v>
      </c>
      <c r="C60" s="419"/>
      <c r="D60" s="399" t="s">
        <v>222</v>
      </c>
      <c r="E60" s="393"/>
      <c r="F60" s="172" t="s">
        <v>195</v>
      </c>
      <c r="G60" s="399" t="s">
        <v>232</v>
      </c>
      <c r="H60" s="393"/>
      <c r="I60" s="393"/>
      <c r="J60" s="393">
        <v>2030</v>
      </c>
      <c r="K60" s="393"/>
      <c r="L60" s="393"/>
      <c r="M60" s="393">
        <v>2050</v>
      </c>
      <c r="N60" s="393"/>
      <c r="O60" s="394"/>
      <c r="AZ60" s="121"/>
    </row>
    <row r="61" spans="1:52" x14ac:dyDescent="0.35">
      <c r="A61" s="2"/>
      <c r="B61" s="420"/>
      <c r="C61" s="421"/>
      <c r="D61" s="400" t="str">
        <f>IF('Data input'!D70="Please select"," ",'Data input'!D70)</f>
        <v xml:space="preserve"> </v>
      </c>
      <c r="E61" s="401"/>
      <c r="F61" s="402" t="str">
        <f>IF('Data input'!F70="Please select"," ",'Data input'!F70)</f>
        <v xml:space="preserve"> </v>
      </c>
      <c r="G61" s="389">
        <f>'Data input'!G70</f>
        <v>0</v>
      </c>
      <c r="H61" s="390"/>
      <c r="I61" s="390"/>
      <c r="J61" s="390">
        <f>'Data input'!L70</f>
        <v>0</v>
      </c>
      <c r="K61" s="390"/>
      <c r="L61" s="390"/>
      <c r="M61" s="390">
        <f>'Data input'!Q70</f>
        <v>0</v>
      </c>
      <c r="N61" s="390"/>
      <c r="O61" s="398"/>
      <c r="AZ61" s="121"/>
    </row>
    <row r="62" spans="1:52" x14ac:dyDescent="0.35">
      <c r="A62" s="2"/>
      <c r="B62" s="420"/>
      <c r="C62" s="421"/>
      <c r="D62" s="400"/>
      <c r="E62" s="401"/>
      <c r="F62" s="402"/>
      <c r="G62" s="178" t="str">
        <f>IF('Data input'!G70="","Min",MIN('Data input'!G70:K70))</f>
        <v>Min</v>
      </c>
      <c r="H62" s="151" t="s">
        <v>233</v>
      </c>
      <c r="I62" s="179" t="str">
        <f>IF('Data input'!G70="","Max",MAX('Data input'!G70:K70))</f>
        <v>Max</v>
      </c>
      <c r="J62" s="180" t="str">
        <f>IF('Data input'!L70="","Min",MIN('Data input'!L70:P70))</f>
        <v>Min</v>
      </c>
      <c r="K62" s="151" t="s">
        <v>233</v>
      </c>
      <c r="L62" s="179" t="str">
        <f>IF('Data input'!L70="","Max",MAX('Data input'!L70:P70))</f>
        <v>Max</v>
      </c>
      <c r="M62" s="180" t="str">
        <f>IF('Data input'!Q70="","Min",MIN('Data input'!Q70:U70))</f>
        <v>Min</v>
      </c>
      <c r="N62" s="151" t="s">
        <v>233</v>
      </c>
      <c r="O62" s="181" t="str">
        <f>IF('Data input'!Q70="","Max",MAX('Data input'!Q70:U70))</f>
        <v>Max</v>
      </c>
      <c r="AZ62" s="121"/>
    </row>
    <row r="63" spans="1:52" x14ac:dyDescent="0.35">
      <c r="A63" s="2"/>
      <c r="B63" s="420"/>
      <c r="C63" s="421"/>
      <c r="D63" s="400" t="str">
        <f>IF('Data input'!D72="Please select"," ",'Data input'!D72)</f>
        <v xml:space="preserve"> </v>
      </c>
      <c r="E63" s="401"/>
      <c r="F63" s="402" t="str">
        <f>IF('Data input'!F72="Please select"," ",'Data input'!F72)</f>
        <v xml:space="preserve"> </v>
      </c>
      <c r="G63" s="389">
        <f>'Data input'!G72</f>
        <v>0</v>
      </c>
      <c r="H63" s="390"/>
      <c r="I63" s="390"/>
      <c r="J63" s="390">
        <f>'Data input'!L72</f>
        <v>0</v>
      </c>
      <c r="K63" s="390"/>
      <c r="L63" s="390"/>
      <c r="M63" s="390">
        <f>'Data input'!Q72</f>
        <v>0</v>
      </c>
      <c r="N63" s="390"/>
      <c r="O63" s="398"/>
      <c r="AZ63" s="121"/>
    </row>
    <row r="64" spans="1:52" x14ac:dyDescent="0.35">
      <c r="A64" s="2"/>
      <c r="B64" s="420"/>
      <c r="C64" s="421"/>
      <c r="D64" s="400"/>
      <c r="E64" s="401"/>
      <c r="F64" s="402"/>
      <c r="G64" s="178" t="str">
        <f>IF('Data input'!G72="","Min",MIN('Data input'!G72:K72))</f>
        <v>Min</v>
      </c>
      <c r="H64" s="151" t="s">
        <v>233</v>
      </c>
      <c r="I64" s="179" t="str">
        <f>IF('Data input'!G72="","Max",MAX('Data input'!G72:K72))</f>
        <v>Max</v>
      </c>
      <c r="J64" s="180" t="str">
        <f>IF('Data input'!L72="","Min",MIN('Data input'!L72:P72))</f>
        <v>Min</v>
      </c>
      <c r="K64" s="151" t="s">
        <v>233</v>
      </c>
      <c r="L64" s="179" t="str">
        <f>IF('Data input'!L72="","Max",MAX('Data input'!L72:P72))</f>
        <v>Max</v>
      </c>
      <c r="M64" s="180" t="str">
        <f>IF('Data input'!Q72="","Min",MIN('Data input'!Q72:U72))</f>
        <v>Min</v>
      </c>
      <c r="N64" s="151" t="s">
        <v>233</v>
      </c>
      <c r="O64" s="181" t="str">
        <f>IF('Data input'!Q72="","Max",MAX('Data input'!Q72:U72))</f>
        <v>Max</v>
      </c>
      <c r="AZ64" s="121"/>
    </row>
    <row r="65" spans="1:52" x14ac:dyDescent="0.35">
      <c r="A65" s="2"/>
      <c r="B65" s="420"/>
      <c r="C65" s="421"/>
      <c r="D65" s="400" t="str">
        <f>IF('Data input'!D74="Please select"," ",'Data input'!D74)</f>
        <v xml:space="preserve"> </v>
      </c>
      <c r="E65" s="401"/>
      <c r="F65" s="402" t="str">
        <f>IF('Data input'!F74="Please select"," ",'Data input'!F74)</f>
        <v xml:space="preserve"> </v>
      </c>
      <c r="G65" s="389">
        <f>'Data input'!G74</f>
        <v>0</v>
      </c>
      <c r="H65" s="390"/>
      <c r="I65" s="390"/>
      <c r="J65" s="390">
        <f>'Data input'!L74</f>
        <v>0</v>
      </c>
      <c r="K65" s="390"/>
      <c r="L65" s="390"/>
      <c r="M65" s="390">
        <f>'Data input'!Q74</f>
        <v>0</v>
      </c>
      <c r="N65" s="390"/>
      <c r="O65" s="398"/>
      <c r="AZ65" s="121"/>
    </row>
    <row r="66" spans="1:52" x14ac:dyDescent="0.35">
      <c r="A66" s="2"/>
      <c r="B66" s="420"/>
      <c r="C66" s="421"/>
      <c r="D66" s="400"/>
      <c r="E66" s="401"/>
      <c r="F66" s="402"/>
      <c r="G66" s="178" t="str">
        <f>IF('Data input'!G74="","Min",MIN('Data input'!G74:K74))</f>
        <v>Min</v>
      </c>
      <c r="H66" s="151" t="s">
        <v>233</v>
      </c>
      <c r="I66" s="179" t="str">
        <f>IF('Data input'!G74="","Max",MAX('Data input'!G74:K74))</f>
        <v>Max</v>
      </c>
      <c r="J66" s="180" t="str">
        <f>IF('Data input'!L74="","Min",MIN('Data input'!L74:P74))</f>
        <v>Min</v>
      </c>
      <c r="K66" s="151" t="s">
        <v>233</v>
      </c>
      <c r="L66" s="179" t="str">
        <f>IF('Data input'!L74="","Max",MAX('Data input'!L74:P74))</f>
        <v>Max</v>
      </c>
      <c r="M66" s="180" t="str">
        <f>IF('Data input'!Q74="","Min",MIN('Data input'!Q74:U74))</f>
        <v>Min</v>
      </c>
      <c r="N66" s="151" t="s">
        <v>233</v>
      </c>
      <c r="O66" s="181" t="str">
        <f>IF('Data input'!Q74="","Max",MAX('Data input'!Q74:U74))</f>
        <v>Max</v>
      </c>
      <c r="AZ66" s="121"/>
    </row>
    <row r="67" spans="1:52" x14ac:dyDescent="0.35">
      <c r="A67" s="2"/>
      <c r="B67" s="420"/>
      <c r="C67" s="421"/>
      <c r="D67" s="400" t="str">
        <f>IF('Data input'!D76="Please select"," ",'Data input'!D76)</f>
        <v xml:space="preserve"> </v>
      </c>
      <c r="E67" s="401"/>
      <c r="F67" s="402" t="str">
        <f>IF('Data input'!F76="Please select"," ",'Data input'!F76)</f>
        <v xml:space="preserve"> </v>
      </c>
      <c r="G67" s="389">
        <f>'Data input'!G76</f>
        <v>0</v>
      </c>
      <c r="H67" s="390"/>
      <c r="I67" s="390"/>
      <c r="J67" s="390">
        <f>'Data input'!L76</f>
        <v>0</v>
      </c>
      <c r="K67" s="390"/>
      <c r="L67" s="390"/>
      <c r="M67" s="390">
        <f>'Data input'!Q76</f>
        <v>0</v>
      </c>
      <c r="N67" s="390"/>
      <c r="O67" s="398"/>
      <c r="AZ67" s="121"/>
    </row>
    <row r="68" spans="1:52" ht="16" thickBot="1" x14ac:dyDescent="0.4">
      <c r="A68" s="2"/>
      <c r="B68" s="420"/>
      <c r="C68" s="421"/>
      <c r="D68" s="543"/>
      <c r="E68" s="544"/>
      <c r="F68" s="545"/>
      <c r="G68" s="177" t="str">
        <f>IF('Data input'!G76="","Min",MIN('Data input'!G76:K76))</f>
        <v>Min</v>
      </c>
      <c r="H68" s="149" t="s">
        <v>233</v>
      </c>
      <c r="I68" s="148" t="str">
        <f>IF('Data input'!G76="","Max",MAX('Data input'!G76:K76))</f>
        <v>Max</v>
      </c>
      <c r="J68" s="182" t="str">
        <f>IF('Data input'!L76="","Min",MIN('Data input'!L76:P76))</f>
        <v>Min</v>
      </c>
      <c r="K68" s="149" t="s">
        <v>233</v>
      </c>
      <c r="L68" s="148" t="str">
        <f>IF('Data input'!L76="","Max",MAX('Data input'!L76:P76))</f>
        <v>Max</v>
      </c>
      <c r="M68" s="182" t="str">
        <f>IF('Data input'!Q76="","Min",MIN('Data input'!Q76:U76))</f>
        <v>Min</v>
      </c>
      <c r="N68" s="149" t="s">
        <v>233</v>
      </c>
      <c r="O68" s="150" t="str">
        <f>IF('Data input'!Q76="","Max",MAX('Data input'!Q76:U76))</f>
        <v>Max</v>
      </c>
      <c r="AZ68" s="121"/>
    </row>
    <row r="69" spans="1:52" ht="16" thickBot="1" x14ac:dyDescent="0.4">
      <c r="A69" s="2"/>
      <c r="B69" s="418" t="s">
        <v>223</v>
      </c>
      <c r="C69" s="537"/>
      <c r="D69" s="395" t="str">
        <f>IF('Data input'!D78="Explain here (e.g. emission factors if calculated)"," ",'Data input'!D78)</f>
        <v xml:space="preserve"> </v>
      </c>
      <c r="E69" s="396"/>
      <c r="F69" s="396"/>
      <c r="G69" s="396"/>
      <c r="H69" s="396"/>
      <c r="I69" s="396"/>
      <c r="J69" s="396"/>
      <c r="K69" s="396"/>
      <c r="L69" s="396"/>
      <c r="M69" s="396"/>
      <c r="N69" s="396"/>
      <c r="O69" s="397"/>
      <c r="AZ69" s="121" t="str">
        <f>D69</f>
        <v xml:space="preserve"> </v>
      </c>
    </row>
    <row r="70" spans="1:52" ht="16" thickBot="1" x14ac:dyDescent="0.4">
      <c r="A70" s="2"/>
      <c r="B70" s="526" t="s">
        <v>225</v>
      </c>
      <c r="C70" s="527"/>
      <c r="D70" s="527"/>
      <c r="E70" s="527"/>
      <c r="F70" s="527"/>
      <c r="G70" s="527"/>
      <c r="H70" s="527"/>
      <c r="I70" s="527"/>
      <c r="J70" s="527"/>
      <c r="K70" s="527"/>
      <c r="L70" s="527"/>
      <c r="M70" s="527"/>
      <c r="N70" s="527"/>
      <c r="O70" s="528"/>
      <c r="AZ70" s="121"/>
    </row>
    <row r="71" spans="1:52" x14ac:dyDescent="0.35">
      <c r="A71" s="2"/>
      <c r="B71" s="415" t="s">
        <v>239</v>
      </c>
      <c r="C71" s="416"/>
      <c r="D71" s="399" t="s">
        <v>195</v>
      </c>
      <c r="E71" s="393"/>
      <c r="F71" s="407"/>
      <c r="G71" s="399" t="s">
        <v>232</v>
      </c>
      <c r="H71" s="393"/>
      <c r="I71" s="393"/>
      <c r="J71" s="393">
        <v>2030</v>
      </c>
      <c r="K71" s="393"/>
      <c r="L71" s="393"/>
      <c r="M71" s="393">
        <v>2050</v>
      </c>
      <c r="N71" s="393"/>
      <c r="O71" s="394"/>
      <c r="AZ71" s="121"/>
    </row>
    <row r="72" spans="1:52" x14ac:dyDescent="0.35">
      <c r="A72" s="2"/>
      <c r="B72" s="403" t="str">
        <f>IF('Data input'!B82="Add here"," ",'Data input'!B82)</f>
        <v>Modified radiators (occasional)</v>
      </c>
      <c r="C72" s="250"/>
      <c r="D72" s="404" t="str">
        <f>IF('Data input'!D82="Specify here"," ",'Data input'!D82)</f>
        <v>Euro2015/dwelling</v>
      </c>
      <c r="E72" s="405"/>
      <c r="F72" s="406"/>
      <c r="G72" s="412">
        <f>'Data input'!G82</f>
        <v>1041.5372358698116</v>
      </c>
      <c r="H72" s="413"/>
      <c r="I72" s="413"/>
      <c r="J72" s="413">
        <f>'Data input'!L82</f>
        <v>0</v>
      </c>
      <c r="K72" s="413"/>
      <c r="L72" s="413"/>
      <c r="M72" s="413">
        <f>'Data input'!Q82</f>
        <v>0</v>
      </c>
      <c r="N72" s="413"/>
      <c r="O72" s="414"/>
      <c r="AZ72" s="121"/>
    </row>
    <row r="73" spans="1:52" x14ac:dyDescent="0.35">
      <c r="A73" s="2"/>
      <c r="B73" s="403"/>
      <c r="C73" s="250"/>
      <c r="D73" s="404"/>
      <c r="E73" s="405"/>
      <c r="F73" s="406"/>
      <c r="G73" s="194">
        <f>IF('Data input'!G82="","Min",MIN('Data input'!G82:K82))</f>
        <v>347.17907862327053</v>
      </c>
      <c r="H73" s="195" t="s">
        <v>233</v>
      </c>
      <c r="I73" s="196">
        <f>IF('Data input'!G82="","Max",MAX('Data input'!G82:K82))</f>
        <v>1735.8953931163526</v>
      </c>
      <c r="J73" s="197" t="str">
        <f>IF('Data input'!L82="","Min",MIN('Data input'!L82:P82))</f>
        <v>Min</v>
      </c>
      <c r="K73" s="195" t="s">
        <v>233</v>
      </c>
      <c r="L73" s="196" t="str">
        <f>IF('Data input'!L82="","Max",MAX('Data input'!L82:P82))</f>
        <v>Max</v>
      </c>
      <c r="M73" s="197" t="str">
        <f>IF('Data input'!Q82="","Min",MIN('Data input'!Q82:U82))</f>
        <v>Min</v>
      </c>
      <c r="N73" s="195" t="s">
        <v>233</v>
      </c>
      <c r="O73" s="198" t="str">
        <f>IF('Data input'!Q82="","Max",MAX('Data input'!Q82:U82))</f>
        <v>Max</v>
      </c>
      <c r="AZ73" s="121"/>
    </row>
    <row r="74" spans="1:52" x14ac:dyDescent="0.35">
      <c r="A74" s="2"/>
      <c r="B74" s="403" t="str">
        <f>IF('Data input'!B84="Add here"," ",'Data input'!B84)</f>
        <v xml:space="preserve"> </v>
      </c>
      <c r="C74" s="250"/>
      <c r="D74" s="408" t="str">
        <f>IF('Data input'!D84="Specify here"," ",'Data input'!D84)</f>
        <v xml:space="preserve"> </v>
      </c>
      <c r="E74" s="409"/>
      <c r="F74" s="409"/>
      <c r="G74" s="412">
        <f>'Data input'!G84</f>
        <v>0</v>
      </c>
      <c r="H74" s="413"/>
      <c r="I74" s="413"/>
      <c r="J74" s="413">
        <f>'Data input'!L84</f>
        <v>0</v>
      </c>
      <c r="K74" s="413"/>
      <c r="L74" s="413"/>
      <c r="M74" s="413">
        <f>'Data input'!Q84</f>
        <v>0</v>
      </c>
      <c r="N74" s="413"/>
      <c r="O74" s="414"/>
      <c r="AZ74" s="121"/>
    </row>
    <row r="75" spans="1:52" x14ac:dyDescent="0.35">
      <c r="A75" s="2"/>
      <c r="B75" s="403"/>
      <c r="C75" s="250"/>
      <c r="D75" s="410"/>
      <c r="E75" s="411"/>
      <c r="F75" s="411"/>
      <c r="G75" s="194" t="str">
        <f>IF('Data input'!G84="","Min",MIN('Data input'!G84:K84))</f>
        <v>Min</v>
      </c>
      <c r="H75" s="195" t="s">
        <v>233</v>
      </c>
      <c r="I75" s="196" t="str">
        <f>IF('Data input'!G84="","Max",MAX('Data input'!G84:K84))</f>
        <v>Max</v>
      </c>
      <c r="J75" s="197" t="str">
        <f>IF('Data input'!L84="","Min",MIN('Data input'!L84:P84))</f>
        <v>Min</v>
      </c>
      <c r="K75" s="195" t="s">
        <v>233</v>
      </c>
      <c r="L75" s="196" t="str">
        <f>IF('Data input'!L84="","Max",MAX('Data input'!L84:P84))</f>
        <v>Max</v>
      </c>
      <c r="M75" s="197" t="str">
        <f>IF('Data input'!Q84="","Min",MIN('Data input'!Q84:U84))</f>
        <v>Min</v>
      </c>
      <c r="N75" s="195" t="s">
        <v>233</v>
      </c>
      <c r="O75" s="198" t="str">
        <f>IF('Data input'!Q84="","Max",MAX('Data input'!Q84:U84))</f>
        <v>Max</v>
      </c>
      <c r="AZ75" s="121"/>
    </row>
    <row r="76" spans="1:52" x14ac:dyDescent="0.35">
      <c r="A76" s="2"/>
      <c r="B76" s="403" t="str">
        <f>IF('Data input'!B86="Add here"," ",'Data input'!B86)</f>
        <v xml:space="preserve"> </v>
      </c>
      <c r="C76" s="250"/>
      <c r="D76" s="408" t="str">
        <f>IF('Data input'!D86="Specify here"," ",'Data input'!D86)</f>
        <v xml:space="preserve"> </v>
      </c>
      <c r="E76" s="409"/>
      <c r="F76" s="409"/>
      <c r="G76" s="412">
        <f>'Data input'!G86</f>
        <v>0</v>
      </c>
      <c r="H76" s="413"/>
      <c r="I76" s="413"/>
      <c r="J76" s="413">
        <f>'Data input'!L86</f>
        <v>0</v>
      </c>
      <c r="K76" s="413"/>
      <c r="L76" s="413"/>
      <c r="M76" s="413">
        <f>'Data input'!Q86</f>
        <v>0</v>
      </c>
      <c r="N76" s="413"/>
      <c r="O76" s="414"/>
      <c r="AZ76" s="121"/>
    </row>
    <row r="77" spans="1:52" x14ac:dyDescent="0.35">
      <c r="A77" s="2"/>
      <c r="B77" s="403"/>
      <c r="C77" s="250"/>
      <c r="D77" s="410"/>
      <c r="E77" s="411"/>
      <c r="F77" s="411"/>
      <c r="G77" s="194" t="str">
        <f>IF('Data input'!G86="","Min",MIN('Data input'!G86:K86))</f>
        <v>Min</v>
      </c>
      <c r="H77" s="195" t="s">
        <v>233</v>
      </c>
      <c r="I77" s="196" t="str">
        <f>IF('Data input'!G86="","Max",MAX('Data input'!G86:K86))</f>
        <v>Max</v>
      </c>
      <c r="J77" s="197" t="str">
        <f>IF('Data input'!L86="","Min",MIN('Data input'!L86:P86))</f>
        <v>Min</v>
      </c>
      <c r="K77" s="195" t="s">
        <v>233</v>
      </c>
      <c r="L77" s="196" t="str">
        <f>IF('Data input'!L86="","Max",MAX('Data input'!L86:P86))</f>
        <v>Max</v>
      </c>
      <c r="M77" s="197" t="str">
        <f>IF('Data input'!Q86="","Min",MIN('Data input'!Q86:U86))</f>
        <v>Min</v>
      </c>
      <c r="N77" s="195" t="s">
        <v>233</v>
      </c>
      <c r="O77" s="198" t="str">
        <f>IF('Data input'!Q86="","Max",MAX('Data input'!Q86:U86))</f>
        <v>Max</v>
      </c>
      <c r="AZ77" s="121"/>
    </row>
    <row r="78" spans="1:52" x14ac:dyDescent="0.35">
      <c r="A78" s="2"/>
      <c r="B78" s="403" t="str">
        <f>IF('Data input'!B88="Add here"," ",'Data input'!B88)</f>
        <v xml:space="preserve"> </v>
      </c>
      <c r="C78" s="250"/>
      <c r="D78" s="408" t="str">
        <f>IF('Data input'!D88="Specify here"," ",'Data input'!D88)</f>
        <v xml:space="preserve"> </v>
      </c>
      <c r="E78" s="409"/>
      <c r="F78" s="409"/>
      <c r="G78" s="412">
        <f>'Data input'!G88</f>
        <v>0</v>
      </c>
      <c r="H78" s="413"/>
      <c r="I78" s="413"/>
      <c r="J78" s="413">
        <f>'Data input'!L88</f>
        <v>0</v>
      </c>
      <c r="K78" s="413"/>
      <c r="L78" s="413"/>
      <c r="M78" s="413">
        <f>'Data input'!Q88</f>
        <v>0</v>
      </c>
      <c r="N78" s="413"/>
      <c r="O78" s="414"/>
      <c r="AZ78" s="121"/>
    </row>
    <row r="79" spans="1:52" ht="16" thickBot="1" x14ac:dyDescent="0.4">
      <c r="A79" s="2"/>
      <c r="B79" s="539"/>
      <c r="C79" s="326"/>
      <c r="D79" s="410"/>
      <c r="E79" s="411"/>
      <c r="F79" s="411"/>
      <c r="G79" s="199" t="str">
        <f>IF('Data input'!G88="","Min",MIN('Data input'!G88:K88))</f>
        <v>Min</v>
      </c>
      <c r="H79" s="200" t="s">
        <v>233</v>
      </c>
      <c r="I79" s="201" t="str">
        <f>IF('Data input'!G88="","Max",MAX('Data input'!G88:K88))</f>
        <v>Max</v>
      </c>
      <c r="J79" s="202" t="str">
        <f>IF('Data input'!L88="","Min",MIN('Data input'!L88:P88))</f>
        <v>Min</v>
      </c>
      <c r="K79" s="200" t="s">
        <v>233</v>
      </c>
      <c r="L79" s="201" t="str">
        <f>IF('Data input'!L88="","Max",MAX('Data input'!L88:P88))</f>
        <v>Max</v>
      </c>
      <c r="M79" s="202" t="str">
        <f>IF('Data input'!Q88="","Min",MIN('Data input'!Q88:U88))</f>
        <v>Min</v>
      </c>
      <c r="N79" s="200" t="s">
        <v>233</v>
      </c>
      <c r="O79" s="203" t="str">
        <f>IF('Data input'!Q88="","Max",MAX('Data input'!Q88:U88))</f>
        <v>Max</v>
      </c>
      <c r="AZ79" s="121"/>
    </row>
    <row r="80" spans="1:52" ht="156.75" customHeight="1" thickBot="1" x14ac:dyDescent="0.4">
      <c r="A80" s="2"/>
      <c r="B80" s="521" t="s">
        <v>202</v>
      </c>
      <c r="C80" s="522"/>
      <c r="D80" s="540" t="str">
        <f>IF('Data input'!D90="Explain here"," ",'Data input'!D90)</f>
        <v>Application of high temperature heat pumps do not (necessarily) require (major) renovation of the building envelope; they can be installed in existing dwellings with existing heat distribution systems using wet radiators (Carbon Trust and Rawlings Support Services, 2016). Small changes to existing radiators may still be needed (Carbon Trust and Rawlings Support Services, 2016). Costs for these modified radiators amount to £300 to £1.500 (347-1.737 euros) (Carbon Trust and Rawlings Support Services, 2016). This modification is not always needed. Some types of heat pumps are specifically designed to be combined with existing radiators.
Note: Because of high heat demand in winter and consequently high peak electricity use of the heat pump, the grid connection may need to be reinforced. Indicative grid reinforcement costs (not included in costs section above) are as follows (based on CE, 2018 factsheet conventional air source heat pump): Adjustments electrical meter box: approximately 200 euros (one-time). Increased size of grid connection: 700 euros per year (depending on capacity of heat pump, but perhaps not needed for cases with very good insulation) (CE, 2018).</v>
      </c>
      <c r="E80" s="541"/>
      <c r="F80" s="541"/>
      <c r="G80" s="541"/>
      <c r="H80" s="541"/>
      <c r="I80" s="541"/>
      <c r="J80" s="541"/>
      <c r="K80" s="541"/>
      <c r="L80" s="541"/>
      <c r="M80" s="541"/>
      <c r="N80" s="541"/>
      <c r="O80" s="542"/>
      <c r="AZ80" s="121" t="str">
        <f>D80</f>
        <v>Application of high temperature heat pumps do not (necessarily) require (major) renovation of the building envelope; they can be installed in existing dwellings with existing heat distribution systems using wet radiators (Carbon Trust and Rawlings Support Services, 2016). Small changes to existing radiators may still be needed (Carbon Trust and Rawlings Support Services, 2016). Costs for these modified radiators amount to £300 to £1.500 (347-1.737 euros) (Carbon Trust and Rawlings Support Services, 2016). This modification is not always needed. Some types of heat pumps are specifically designed to be combined with existing radiators.
Note: Because of high heat demand in winter and consequently high peak electricity use of the heat pump, the grid connection may need to be reinforced. Indicative grid reinforcement costs (not included in costs section above) are as follows (based on CE, 2018 factsheet conventional air source heat pump): Adjustments electrical meter box: approximately 200 euros (one-time). Increased size of grid connection: 700 euros per year (depending on capacity of heat pump, but perhaps not needed for cases with very good insulation) (CE, 2018).</v>
      </c>
    </row>
    <row r="81" spans="1:52" ht="16" thickBot="1" x14ac:dyDescent="0.4">
      <c r="A81" s="2"/>
      <c r="B81" s="538" t="s">
        <v>130</v>
      </c>
      <c r="C81" s="532"/>
      <c r="D81" s="532"/>
      <c r="E81" s="532"/>
      <c r="F81" s="532"/>
      <c r="G81" s="532"/>
      <c r="H81" s="532"/>
      <c r="I81" s="532"/>
      <c r="J81" s="532"/>
      <c r="K81" s="532"/>
      <c r="L81" s="532"/>
      <c r="M81" s="532"/>
      <c r="N81" s="532"/>
      <c r="O81" s="533"/>
      <c r="AZ81" s="121"/>
    </row>
    <row r="82" spans="1:52" x14ac:dyDescent="0.35">
      <c r="A82" s="2"/>
      <c r="B82" s="386" t="str">
        <f>IF('Data input'!C92="Specify complete references and data sources used here in order of importance (mostly used)"," ",'Data input'!C92)</f>
        <v xml:space="preserve">Carbon Trust and Rawlings Support Services (2016). Evidence gathering Low Carbon Heating Technologies - Domestic High Temperature Heat Pumps </v>
      </c>
      <c r="C82" s="387"/>
      <c r="D82" s="387"/>
      <c r="E82" s="387"/>
      <c r="F82" s="387"/>
      <c r="G82" s="387"/>
      <c r="H82" s="387"/>
      <c r="I82" s="387"/>
      <c r="J82" s="387"/>
      <c r="K82" s="387"/>
      <c r="L82" s="387"/>
      <c r="M82" s="387"/>
      <c r="N82" s="387"/>
      <c r="O82" s="388"/>
      <c r="AZ82" s="121" t="str">
        <f>B82</f>
        <v xml:space="preserve">Carbon Trust and Rawlings Support Services (2016). Evidence gathering Low Carbon Heating Technologies - Domestic High Temperature Heat Pumps </v>
      </c>
    </row>
    <row r="83" spans="1:52" ht="46.5" x14ac:dyDescent="0.35">
      <c r="A83" s="2" t="s">
        <v>240</v>
      </c>
      <c r="B83" s="364" t="str">
        <f>IF('Data input'!C93=""," ",'Data input'!C93)</f>
        <v>Khoa Xuan Le et al. (2019). High Temperature Air Source Heat Pump Coupled with Thermal Energy Storage: Comparative Performances and Retrofit Analysis, Energy Procedia, Volume 158, 2019, Pages 3878-3885, ISSN 1876-6102, https://doi.org/10.1016/j.egypro.2019.01.857. (http://www.sciencedirect.com/science/article/pii/S1876610219308987)</v>
      </c>
      <c r="C83" s="365"/>
      <c r="D83" s="365"/>
      <c r="E83" s="365"/>
      <c r="F83" s="365"/>
      <c r="G83" s="365"/>
      <c r="H83" s="365"/>
      <c r="I83" s="365"/>
      <c r="J83" s="365"/>
      <c r="K83" s="365"/>
      <c r="L83" s="365"/>
      <c r="M83" s="365"/>
      <c r="N83" s="365"/>
      <c r="O83" s="366"/>
      <c r="AZ83" s="121" t="str">
        <f t="shared" ref="AZ83:AZ92" si="0">B83</f>
        <v>Khoa Xuan Le et al. (2019). High Temperature Air Source Heat Pump Coupled with Thermal Energy Storage: Comparative Performances and Retrofit Analysis, Energy Procedia, Volume 158, 2019, Pages 3878-3885, ISSN 1876-6102, https://doi.org/10.1016/j.egypro.2019.01.857. (http://www.sciencedirect.com/science/article/pii/S1876610219308987)</v>
      </c>
    </row>
    <row r="84" spans="1:52" ht="31" x14ac:dyDescent="0.35">
      <c r="A84" s="2"/>
      <c r="B84" s="364" t="str">
        <f>IF('Data input'!C94=""," ",'Data input'!C94)</f>
        <v>IEA ETSAP (2013). Heat Pumps. IEA-ETSAP and IRENA - Technology Policy Brief E19 – January 2013: https://iea-etsap.org/E-TechDS/PDF/E19IR_Heat%20Pumps_HN_Jan2013_GSOK.pdf</v>
      </c>
      <c r="C84" s="365"/>
      <c r="D84" s="365"/>
      <c r="E84" s="365"/>
      <c r="F84" s="365"/>
      <c r="G84" s="365"/>
      <c r="H84" s="365"/>
      <c r="I84" s="365"/>
      <c r="J84" s="365"/>
      <c r="K84" s="365"/>
      <c r="L84" s="365"/>
      <c r="M84" s="365"/>
      <c r="N84" s="365"/>
      <c r="O84" s="366"/>
      <c r="AZ84" s="121" t="str">
        <f t="shared" si="0"/>
        <v>IEA ETSAP (2013). Heat Pumps. IEA-ETSAP and IRENA - Technology Policy Brief E19 – January 2013: https://iea-etsap.org/E-TechDS/PDF/E19IR_Heat%20Pumps_HN_Jan2013_GSOK.pdf</v>
      </c>
    </row>
    <row r="85" spans="1:52" x14ac:dyDescent="0.35">
      <c r="A85" s="2"/>
      <c r="B85" s="364" t="str">
        <f>IF('Data input'!C95=""," ",'Data input'!C95)</f>
        <v>CBS statline (2020). Warmtepompen, aantal, vermogen, energieproductie</v>
      </c>
      <c r="C85" s="365"/>
      <c r="D85" s="365"/>
      <c r="E85" s="365"/>
      <c r="F85" s="365"/>
      <c r="G85" s="365"/>
      <c r="H85" s="365"/>
      <c r="I85" s="365"/>
      <c r="J85" s="365"/>
      <c r="K85" s="365"/>
      <c r="L85" s="365"/>
      <c r="M85" s="365"/>
      <c r="N85" s="365"/>
      <c r="O85" s="366"/>
      <c r="AZ85" s="121" t="str">
        <f t="shared" si="0"/>
        <v>CBS statline (2020). Warmtepompen, aantal, vermogen, energieproductie</v>
      </c>
    </row>
    <row r="86" spans="1:52" x14ac:dyDescent="0.35">
      <c r="A86" s="110"/>
      <c r="B86" s="364" t="str">
        <f>IF('Data input'!C96=""," ",'Data input'!C96)</f>
        <v>EHPA (2018). Heat Pumps Integrating technologies to decarbonise heating and cooling (White paper)</v>
      </c>
      <c r="C86" s="365"/>
      <c r="D86" s="365"/>
      <c r="E86" s="365"/>
      <c r="F86" s="365"/>
      <c r="G86" s="365"/>
      <c r="H86" s="365"/>
      <c r="I86" s="365"/>
      <c r="J86" s="365"/>
      <c r="K86" s="365"/>
      <c r="L86" s="365"/>
      <c r="M86" s="365"/>
      <c r="N86" s="365"/>
      <c r="O86" s="366"/>
      <c r="AZ86" s="121" t="str">
        <f t="shared" si="0"/>
        <v>EHPA (2018). Heat Pumps Integrating technologies to decarbonise heating and cooling (White paper)</v>
      </c>
    </row>
    <row r="87" spans="1:52" ht="31" x14ac:dyDescent="0.35">
      <c r="A87" s="2"/>
      <c r="B87" s="364" t="str">
        <f>IF('Data input'!C97=""," ",'Data input'!C97)</f>
        <v>Shah &amp; Hewitt (2015). High temperature heat pump operational experience as a retrofit technology in domestic sector. Centre for Sustainable Technologies, Ulster University, Jordanstown (U.K.)</v>
      </c>
      <c r="C87" s="365"/>
      <c r="D87" s="365"/>
      <c r="E87" s="365"/>
      <c r="F87" s="365"/>
      <c r="G87" s="365"/>
      <c r="H87" s="365"/>
      <c r="I87" s="365"/>
      <c r="J87" s="365"/>
      <c r="K87" s="365"/>
      <c r="L87" s="365"/>
      <c r="M87" s="365"/>
      <c r="N87" s="365"/>
      <c r="O87" s="366"/>
      <c r="AZ87" s="121" t="str">
        <f t="shared" si="0"/>
        <v>Shah &amp; Hewitt (2015). High temperature heat pump operational experience as a retrofit technology in domestic sector. Centre for Sustainable Technologies, Ulster University, Jordanstown (U.K.)</v>
      </c>
    </row>
    <row r="88" spans="1:52" ht="31" x14ac:dyDescent="0.35">
      <c r="A88" s="2"/>
      <c r="B88" s="364" t="str">
        <f>IF('Data input'!C98=""," ",'Data input'!C98)</f>
        <v xml:space="preserve">Staffell, Iain &amp; Brett, D.J.L. &amp; Brandon, Nigel &amp; Hawkes, Adam. (2012). A review of domestic heat pumps. Energy Environ. Sci.. 5. 9291-9306. 10.1039/C2EE22653G. </v>
      </c>
      <c r="C88" s="365"/>
      <c r="D88" s="365"/>
      <c r="E88" s="365"/>
      <c r="F88" s="365"/>
      <c r="G88" s="365"/>
      <c r="H88" s="365"/>
      <c r="I88" s="365"/>
      <c r="J88" s="365"/>
      <c r="K88" s="365"/>
      <c r="L88" s="365"/>
      <c r="M88" s="365"/>
      <c r="N88" s="365"/>
      <c r="O88" s="366"/>
      <c r="AZ88" s="121" t="str">
        <f t="shared" si="0"/>
        <v xml:space="preserve">Staffell, Iain &amp; Brett, D.J.L. &amp; Brandon, Nigel &amp; Hawkes, Adam. (2012). A review of domestic heat pumps. Energy Environ. Sci.. 5. 9291-9306. 10.1039/C2EE22653G. </v>
      </c>
    </row>
    <row r="89" spans="1:52" x14ac:dyDescent="0.35">
      <c r="A89" s="2"/>
      <c r="B89" s="364" t="str">
        <f>IF('Data input'!C99=""," ",'Data input'!C99)</f>
        <v>CE (2018). Factsheets individuele warmtetechnieken. Factsheet Luchtwarmtepomp</v>
      </c>
      <c r="C89" s="365"/>
      <c r="D89" s="365"/>
      <c r="E89" s="365"/>
      <c r="F89" s="365"/>
      <c r="G89" s="365"/>
      <c r="H89" s="365"/>
      <c r="I89" s="365"/>
      <c r="J89" s="365"/>
      <c r="K89" s="365"/>
      <c r="L89" s="365"/>
      <c r="M89" s="365"/>
      <c r="N89" s="365"/>
      <c r="O89" s="366"/>
      <c r="AZ89" s="121" t="str">
        <f t="shared" si="0"/>
        <v>CE (2018). Factsheets individuele warmtetechnieken. Factsheet Luchtwarmtepomp</v>
      </c>
    </row>
    <row r="90" spans="1:52" ht="31" x14ac:dyDescent="0.35">
      <c r="A90" s="2"/>
      <c r="B90" s="364" t="str">
        <f>IF('Data input'!C100=""," ",'Data input'!C100)</f>
        <v xml:space="preserve">Watanabe, C., Ikegame, T., Imagawa, T., Nakashima, Y.,  Hayashi Y. and Yamamoto T. (2017). Theoretical and Experimental Study on High-Temperature Heat Pumps Using a Low GWP Refrigerant. 12th IEA Heat Pump Conference (2017) O.3.3.2 </v>
      </c>
      <c r="C90" s="365"/>
      <c r="D90" s="365"/>
      <c r="E90" s="365"/>
      <c r="F90" s="365"/>
      <c r="G90" s="365"/>
      <c r="H90" s="365"/>
      <c r="I90" s="365"/>
      <c r="J90" s="365"/>
      <c r="K90" s="365"/>
      <c r="L90" s="365"/>
      <c r="M90" s="365"/>
      <c r="N90" s="365"/>
      <c r="O90" s="366"/>
      <c r="AZ90" s="121" t="str">
        <f t="shared" si="0"/>
        <v xml:space="preserve">Watanabe, C., Ikegame, T., Imagawa, T., Nakashima, Y.,  Hayashi Y. and Yamamoto T. (2017). Theoretical and Experimental Study on High-Temperature Heat Pumps Using a Low GWP Refrigerant. 12th IEA Heat Pump Conference (2017) O.3.3.2 </v>
      </c>
    </row>
    <row r="91" spans="1:52" x14ac:dyDescent="0.35">
      <c r="A91" s="2"/>
      <c r="B91" s="364" t="str">
        <f>IF('Data input'!C101=""," ",'Data input'!C101)</f>
        <v>EHPA (2019). European Heat Pump Market and Statistics Report 2019. https://www.ehpa.org/market-data/market-report/report-2019/</v>
      </c>
      <c r="C91" s="365"/>
      <c r="D91" s="365"/>
      <c r="E91" s="365"/>
      <c r="F91" s="365"/>
      <c r="G91" s="365"/>
      <c r="H91" s="365"/>
      <c r="I91" s="365"/>
      <c r="J91" s="365"/>
      <c r="K91" s="365"/>
      <c r="L91" s="365"/>
      <c r="M91" s="365"/>
      <c r="N91" s="365"/>
      <c r="O91" s="366"/>
      <c r="AZ91" s="121" t="str">
        <f t="shared" si="0"/>
        <v>EHPA (2019). European Heat Pump Market and Statistics Report 2019. https://www.ehpa.org/market-data/market-report/report-2019/</v>
      </c>
    </row>
    <row r="92" spans="1:52" ht="78" thickBot="1" x14ac:dyDescent="0.4">
      <c r="A92" s="2"/>
      <c r="B92" s="367" t="str">
        <f>IF('Data input'!C102="Add other sources here"," ",'Data input'!C102)</f>
        <v xml:space="preserve">Forsén, M. (2005). Heat Pumps - Technology And Environmental Impact, Swedish Heat pump Association (SVEP) 
Daikin (2019). Daikin HT warmtepomp. Available at: https://storage.googleapis.com/nl-saman-pim-prod/public/warmtepomp/5d887d44e1edc702919856.pdf
Daikin (2017). Brochure Daikin Altherma HT (hoge temperatuur warmtepomp) 
</v>
      </c>
      <c r="C92" s="368"/>
      <c r="D92" s="368"/>
      <c r="E92" s="368"/>
      <c r="F92" s="368"/>
      <c r="G92" s="368"/>
      <c r="H92" s="368"/>
      <c r="I92" s="368"/>
      <c r="J92" s="368"/>
      <c r="K92" s="368"/>
      <c r="L92" s="368"/>
      <c r="M92" s="368"/>
      <c r="N92" s="368"/>
      <c r="O92" s="369"/>
      <c r="AZ92" s="121" t="str">
        <f t="shared" si="0"/>
        <v xml:space="preserve">Forsén, M. (2005). Heat Pumps - Technology And Environmental Impact, Swedish Heat pump Association (SVEP) 
Daikin (2019). Daikin HT warmtepomp. Available at: https://storage.googleapis.com/nl-saman-pim-prod/public/warmtepomp/5d887d44e1edc702919856.pdf
Daikin (2017). Brochure Daikin Altherma HT (hoge temperatuur warmtepomp) 
</v>
      </c>
    </row>
  </sheetData>
  <mergeCells count="202">
    <mergeCell ref="D67:E68"/>
    <mergeCell ref="F67:F68"/>
    <mergeCell ref="B59:O59"/>
    <mergeCell ref="B60:C68"/>
    <mergeCell ref="G60:I60"/>
    <mergeCell ref="D56:E57"/>
    <mergeCell ref="D65:E66"/>
    <mergeCell ref="F65:F66"/>
    <mergeCell ref="G63:I63"/>
    <mergeCell ref="J63:L63"/>
    <mergeCell ref="B53:C57"/>
    <mergeCell ref="G53:I53"/>
    <mergeCell ref="J53:L53"/>
    <mergeCell ref="D58:O58"/>
    <mergeCell ref="B81:O81"/>
    <mergeCell ref="B70:O70"/>
    <mergeCell ref="G71:I71"/>
    <mergeCell ref="J71:L71"/>
    <mergeCell ref="M71:O71"/>
    <mergeCell ref="G72:I72"/>
    <mergeCell ref="J72:L72"/>
    <mergeCell ref="M72:O72"/>
    <mergeCell ref="B69:C69"/>
    <mergeCell ref="D69:O69"/>
    <mergeCell ref="M76:O76"/>
    <mergeCell ref="B78:C79"/>
    <mergeCell ref="D78:F79"/>
    <mergeCell ref="G78:I78"/>
    <mergeCell ref="J78:L78"/>
    <mergeCell ref="M78:O78"/>
    <mergeCell ref="B80:C80"/>
    <mergeCell ref="D80:O80"/>
    <mergeCell ref="B13:O13"/>
    <mergeCell ref="G54:I54"/>
    <mergeCell ref="J54:L54"/>
    <mergeCell ref="M54:O54"/>
    <mergeCell ref="G67:I67"/>
    <mergeCell ref="J67:L67"/>
    <mergeCell ref="M67:O67"/>
    <mergeCell ref="B38:C39"/>
    <mergeCell ref="G49:I49"/>
    <mergeCell ref="J49:L49"/>
    <mergeCell ref="M49:O49"/>
    <mergeCell ref="B40:C40"/>
    <mergeCell ref="B41:O41"/>
    <mergeCell ref="D40:O40"/>
    <mergeCell ref="G38:I38"/>
    <mergeCell ref="J38:L38"/>
    <mergeCell ref="M38:O38"/>
    <mergeCell ref="B58:C58"/>
    <mergeCell ref="M56:O56"/>
    <mergeCell ref="B52:O52"/>
    <mergeCell ref="B51:C51"/>
    <mergeCell ref="M65:O65"/>
    <mergeCell ref="D54:E55"/>
    <mergeCell ref="F54:F55"/>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B5:C5"/>
    <mergeCell ref="D5:O5"/>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B26:C26"/>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F43:F44"/>
    <mergeCell ref="G43:I43"/>
    <mergeCell ref="G42:I42"/>
    <mergeCell ref="F47:F48"/>
    <mergeCell ref="D53:E53"/>
    <mergeCell ref="G32:I32"/>
    <mergeCell ref="J32:L32"/>
    <mergeCell ref="B42:C50"/>
    <mergeCell ref="D45:E46"/>
    <mergeCell ref="D49:E50"/>
    <mergeCell ref="F49:F50"/>
    <mergeCell ref="G47:I47"/>
    <mergeCell ref="D38:D39"/>
    <mergeCell ref="B36:C37"/>
    <mergeCell ref="J47:L47"/>
    <mergeCell ref="B88:O88"/>
    <mergeCell ref="J60:L60"/>
    <mergeCell ref="M60:O60"/>
    <mergeCell ref="D60:E60"/>
    <mergeCell ref="D61:E62"/>
    <mergeCell ref="F61:F62"/>
    <mergeCell ref="G61:I61"/>
    <mergeCell ref="J61:L61"/>
    <mergeCell ref="M61:O61"/>
    <mergeCell ref="D63:E64"/>
    <mergeCell ref="F63:F64"/>
    <mergeCell ref="B72:C73"/>
    <mergeCell ref="D72:F73"/>
    <mergeCell ref="D71:F71"/>
    <mergeCell ref="B74:C75"/>
    <mergeCell ref="D74:F75"/>
    <mergeCell ref="G74:I74"/>
    <mergeCell ref="J74:L74"/>
    <mergeCell ref="M74:O74"/>
    <mergeCell ref="B76:C77"/>
    <mergeCell ref="D76:F77"/>
    <mergeCell ref="G76:I76"/>
    <mergeCell ref="B71:C71"/>
    <mergeCell ref="J76:L76"/>
    <mergeCell ref="B91:O91"/>
    <mergeCell ref="B92:O92"/>
    <mergeCell ref="D20:E21"/>
    <mergeCell ref="F20:F21"/>
    <mergeCell ref="B34:C35"/>
    <mergeCell ref="D44:E44"/>
    <mergeCell ref="D43:E43"/>
    <mergeCell ref="B24:C24"/>
    <mergeCell ref="B82:O82"/>
    <mergeCell ref="B83:O83"/>
    <mergeCell ref="B84:O84"/>
    <mergeCell ref="B85:O85"/>
    <mergeCell ref="B86:O86"/>
    <mergeCell ref="B87:O87"/>
    <mergeCell ref="G65:I65"/>
    <mergeCell ref="J65:L65"/>
    <mergeCell ref="F56:F57"/>
    <mergeCell ref="G56:I56"/>
    <mergeCell ref="J56:L56"/>
    <mergeCell ref="M53:O53"/>
    <mergeCell ref="D51:O51"/>
    <mergeCell ref="B89:O89"/>
    <mergeCell ref="B90:O90"/>
    <mergeCell ref="M63:O63"/>
  </mergeCells>
  <conditionalFormatting sqref="D6:D9">
    <cfRule type="containsText" dxfId="397" priority="754" operator="containsText" text="Please select">
      <formula>NOT(ISERROR(SEARCH("Please select",D6)))</formula>
    </cfRule>
  </conditionalFormatting>
  <conditionalFormatting sqref="D10:O10">
    <cfRule type="containsText" dxfId="396" priority="750" operator="containsText" text="Specify here">
      <formula>NOT(ISERROR(SEARCH("Specify here",D10)))</formula>
    </cfRule>
  </conditionalFormatting>
  <conditionalFormatting sqref="D4:O4 D5">
    <cfRule type="containsText" dxfId="395" priority="749" operator="containsText" text="DD-MM-YYYY">
      <formula>NOT(ISERROR(SEARCH("DD-MM-YYYY",D4)))</formula>
    </cfRule>
  </conditionalFormatting>
  <conditionalFormatting sqref="D11:O11">
    <cfRule type="containsText" dxfId="394" priority="746" operator="containsText" text="Select the observed or expected TRL level in 2020">
      <formula>NOT(ISERROR(SEARCH("Select the observed or expected TRL level in 2020",D11)))</formula>
    </cfRule>
    <cfRule type="containsText" dxfId="393" priority="748" operator="containsText" text="Specify here the observed or expected TRL level in 2020">
      <formula>NOT(ISERROR(SEARCH("Specify here the observed or expected TRL level in 2020",D11)))</formula>
    </cfRule>
  </conditionalFormatting>
  <conditionalFormatting sqref="D12:O12">
    <cfRule type="containsText" dxfId="392" priority="747" operator="containsText" text="Explain here">
      <formula>NOT(ISERROR(SEARCH("Explain here",D12)))</formula>
    </cfRule>
  </conditionalFormatting>
  <conditionalFormatting sqref="D30">
    <cfRule type="containsText" dxfId="391" priority="744" operator="containsText" text="Specify here">
      <formula>NOT(ISERROR(SEARCH("Specify here",D30)))</formula>
    </cfRule>
  </conditionalFormatting>
  <conditionalFormatting sqref="D40:O40">
    <cfRule type="containsText" dxfId="390" priority="743" operator="containsText" text="Explain here (e.g. other costs)">
      <formula>NOT(ISERROR(SEARCH("Explain here (e.g. other costs)",D40)))</formula>
    </cfRule>
  </conditionalFormatting>
  <conditionalFormatting sqref="D51:O51">
    <cfRule type="containsText" dxfId="389" priority="742" operator="containsText" text="Explain here (e.g. flexible in and out)">
      <formula>NOT(ISERROR(SEARCH("Explain here (e.g. flexible in and out)",D51)))</formula>
    </cfRule>
  </conditionalFormatting>
  <conditionalFormatting sqref="D44">
    <cfRule type="containsText" dxfId="388" priority="741" operator="containsText" text="Select">
      <formula>NOT(ISERROR(SEARCH("Select",D44)))</formula>
    </cfRule>
  </conditionalFormatting>
  <conditionalFormatting sqref="D58:O58">
    <cfRule type="containsText" dxfId="387" priority="737" operator="containsText" text="Explain here">
      <formula>NOT(ISERROR(SEARCH("Explain here",D58)))</formula>
    </cfRule>
  </conditionalFormatting>
  <conditionalFormatting sqref="D54">
    <cfRule type="containsText" dxfId="386" priority="736" operator="containsText" text="Select">
      <formula>NOT(ISERROR(SEARCH("Select",D54)))</formula>
    </cfRule>
  </conditionalFormatting>
  <conditionalFormatting sqref="D15:F16 D22:F23 D25:F27 D24:E24">
    <cfRule type="containsText" dxfId="385" priority="730" operator="containsText" text="Please select">
      <formula>NOT(ISERROR(SEARCH("Please select",D15)))</formula>
    </cfRule>
  </conditionalFormatting>
  <conditionalFormatting sqref="D17 F17">
    <cfRule type="containsText" dxfId="384" priority="721" operator="containsText" text="Please select 'Functional Unit' above">
      <formula>NOT(ISERROR(SEARCH("Please select 'Functional Unit' above",D17)))</formula>
    </cfRule>
  </conditionalFormatting>
  <conditionalFormatting sqref="E32">
    <cfRule type="containsText" dxfId="383" priority="719" operator="containsText" text="Please select 'Functional Unit' above">
      <formula>NOT(ISERROR(SEARCH("Please select 'Functional Unit' above",E32)))</formula>
    </cfRule>
  </conditionalFormatting>
  <conditionalFormatting sqref="E34">
    <cfRule type="containsText" dxfId="382" priority="718" operator="containsText" text="Please select 'Functional Unit' above">
      <formula>NOT(ISERROR(SEARCH("Please select 'Functional Unit' above",E34)))</formula>
    </cfRule>
  </conditionalFormatting>
  <conditionalFormatting sqref="E36">
    <cfRule type="containsText" dxfId="381" priority="717" operator="containsText" text="Please select 'Functional Unit' above">
      <formula>NOT(ISERROR(SEARCH("Please select 'Functional Unit' above",E36)))</formula>
    </cfRule>
  </conditionalFormatting>
  <conditionalFormatting sqref="D61">
    <cfRule type="containsText" dxfId="380" priority="701" operator="containsText" text="Select">
      <formula>NOT(ISERROR(SEARCH("Select",D61)))</formula>
    </cfRule>
  </conditionalFormatting>
  <conditionalFormatting sqref="F61:F68">
    <cfRule type="containsText" dxfId="379" priority="694" operator="containsText" text="Please select">
      <formula>NOT(ISERROR(SEARCH("Please select",F61)))</formula>
    </cfRule>
  </conditionalFormatting>
  <conditionalFormatting sqref="D28:O28">
    <cfRule type="containsText" dxfId="378" priority="675" operator="containsText" text="Explain here">
      <formula>NOT(ISERROR(SEARCH("Explain here",D28)))</formula>
    </cfRule>
  </conditionalFormatting>
  <conditionalFormatting sqref="D69:O69">
    <cfRule type="containsText" dxfId="377" priority="687" operator="containsText" text="Explain here">
      <formula>NOT(ISERROR(SEARCH("Explain here",D69)))</formula>
    </cfRule>
  </conditionalFormatting>
  <conditionalFormatting sqref="B82:B92">
    <cfRule type="containsText" dxfId="376" priority="686" operator="containsText" text="Specify data sources and references here">
      <formula>NOT(ISERROR(SEARCH("Specify data sources and references here",B82)))</formula>
    </cfRule>
  </conditionalFormatting>
  <conditionalFormatting sqref="E38">
    <cfRule type="containsText" dxfId="375" priority="685" operator="containsText" text="Please select 'Functional Unit' above">
      <formula>NOT(ISERROR(SEARCH("Please select 'Functional Unit' above",E38)))</formula>
    </cfRule>
  </conditionalFormatting>
  <conditionalFormatting sqref="F43:F50">
    <cfRule type="containsText" dxfId="374" priority="683" operator="containsText" text="Please select">
      <formula>NOT(ISERROR(SEARCH("Please select",F43)))</formula>
    </cfRule>
  </conditionalFormatting>
  <conditionalFormatting sqref="G33 I33 G32:O32 G34:O34 G36:O36">
    <cfRule type="containsText" dxfId="373" priority="679" operator="containsText" text="Max">
      <formula>NOT(ISERROR(SEARCH("Max",G32)))</formula>
    </cfRule>
    <cfRule type="containsText" dxfId="372" priority="680" operator="containsText" text="Min">
      <formula>NOT(ISERROR(SEARCH("Min",G32)))</formula>
    </cfRule>
    <cfRule type="containsText" dxfId="371" priority="681" operator="containsText" text="Specify ">
      <formula>NOT(ISERROR(SEARCH("Specify ",G32)))</formula>
    </cfRule>
  </conditionalFormatting>
  <conditionalFormatting sqref="D45">
    <cfRule type="containsText" dxfId="370" priority="674" operator="containsText" text="Select">
      <formula>NOT(ISERROR(SEARCH("Select",D45)))</formula>
    </cfRule>
  </conditionalFormatting>
  <conditionalFormatting sqref="D47">
    <cfRule type="containsText" dxfId="369" priority="673" operator="containsText" text="Select">
      <formula>NOT(ISERROR(SEARCH("Select",D47)))</formula>
    </cfRule>
  </conditionalFormatting>
  <conditionalFormatting sqref="D49">
    <cfRule type="containsText" dxfId="368" priority="672" operator="containsText" text="Select">
      <formula>NOT(ISERROR(SEARCH("Select",D49)))</formula>
    </cfRule>
  </conditionalFormatting>
  <conditionalFormatting sqref="D56">
    <cfRule type="containsText" dxfId="367" priority="671" operator="containsText" text="Select">
      <formula>NOT(ISERROR(SEARCH("Select",D56)))</formula>
    </cfRule>
  </conditionalFormatting>
  <conditionalFormatting sqref="D63">
    <cfRule type="containsText" dxfId="366" priority="670" operator="containsText" text="Select">
      <formula>NOT(ISERROR(SEARCH("Select",D63)))</formula>
    </cfRule>
  </conditionalFormatting>
  <conditionalFormatting sqref="D65">
    <cfRule type="containsText" dxfId="365" priority="669" operator="containsText" text="Select">
      <formula>NOT(ISERROR(SEARCH("Select",D65)))</formula>
    </cfRule>
  </conditionalFormatting>
  <conditionalFormatting sqref="D67">
    <cfRule type="containsText" dxfId="364" priority="668" operator="containsText" text="Select">
      <formula>NOT(ISERROR(SEARCH("Select",D67)))</formula>
    </cfRule>
  </conditionalFormatting>
  <conditionalFormatting sqref="D20 F20">
    <cfRule type="containsText" dxfId="363" priority="661" operator="containsText" text="Please select 'Functional Unit' above">
      <formula>NOT(ISERROR(SEARCH("Please select 'Functional Unit' above",D20)))</formula>
    </cfRule>
  </conditionalFormatting>
  <conditionalFormatting sqref="G19:O19 G21:O21">
    <cfRule type="containsText" dxfId="362" priority="658" operator="containsText" text="Max">
      <formula>NOT(ISERROR(SEARCH("Max",G19)))</formula>
    </cfRule>
    <cfRule type="containsText" dxfId="361" priority="659" operator="containsText" text="Min">
      <formula>NOT(ISERROR(SEARCH("Min",G19)))</formula>
    </cfRule>
    <cfRule type="containsText" dxfId="360" priority="660" operator="containsText" text="Specify ">
      <formula>NOT(ISERROR(SEARCH("Specify ",G19)))</formula>
    </cfRule>
  </conditionalFormatting>
  <conditionalFormatting sqref="G16:I16">
    <cfRule type="containsText" dxfId="359" priority="657" operator="containsText" text="min">
      <formula>NOT(ISERROR(SEARCH("min",G16)))</formula>
    </cfRule>
  </conditionalFormatting>
  <conditionalFormatting sqref="M16:O16">
    <cfRule type="containsText" dxfId="358" priority="656" operator="containsText" text="max">
      <formula>NOT(ISERROR(SEARCH("max",M16)))</formula>
    </cfRule>
  </conditionalFormatting>
  <conditionalFormatting sqref="D80:O80">
    <cfRule type="containsText" dxfId="357" priority="646" operator="containsText" text="Explain here">
      <formula>NOT(ISERROR(SEARCH("Explain here",D80)))</formula>
    </cfRule>
  </conditionalFormatting>
  <conditionalFormatting sqref="H33">
    <cfRule type="containsText" dxfId="356" priority="643" operator="containsText" text="Max">
      <formula>NOT(ISERROR(SEARCH("Max",H33)))</formula>
    </cfRule>
    <cfRule type="containsText" dxfId="355" priority="644" operator="containsText" text="Min">
      <formula>NOT(ISERROR(SEARCH("Min",H33)))</formula>
    </cfRule>
    <cfRule type="containsText" dxfId="354" priority="645" operator="containsText" text="Specify ">
      <formula>NOT(ISERROR(SEARCH("Specify ",H33)))</formula>
    </cfRule>
  </conditionalFormatting>
  <conditionalFormatting sqref="G18:O18">
    <cfRule type="containsText" dxfId="353" priority="469" operator="containsText" text="Max">
      <formula>NOT(ISERROR(SEARCH("Max",G18)))</formula>
    </cfRule>
    <cfRule type="containsText" dxfId="352" priority="470" operator="containsText" text="Min">
      <formula>NOT(ISERROR(SEARCH("Min",G18)))</formula>
    </cfRule>
    <cfRule type="containsText" dxfId="351" priority="471" operator="containsText" text="Specify ">
      <formula>NOT(ISERROR(SEARCH("Specify ",G18)))</formula>
    </cfRule>
  </conditionalFormatting>
  <conditionalFormatting sqref="G20:O20">
    <cfRule type="containsText" dxfId="350" priority="466" operator="containsText" text="Max">
      <formula>NOT(ISERROR(SEARCH("Max",G20)))</formula>
    </cfRule>
    <cfRule type="containsText" dxfId="349" priority="467" operator="containsText" text="Min">
      <formula>NOT(ISERROR(SEARCH("Min",G20)))</formula>
    </cfRule>
    <cfRule type="containsText" dxfId="348" priority="468" operator="containsText" text="Specify ">
      <formula>NOT(ISERROR(SEARCH("Specify ",G20)))</formula>
    </cfRule>
  </conditionalFormatting>
  <conditionalFormatting sqref="G43:O43">
    <cfRule type="containsText" dxfId="347" priority="463" operator="containsText" text="Max">
      <formula>NOT(ISERROR(SEARCH("Max",G43)))</formula>
    </cfRule>
    <cfRule type="containsText" dxfId="346" priority="464" operator="containsText" text="Min">
      <formula>NOT(ISERROR(SEARCH("Min",G43)))</formula>
    </cfRule>
    <cfRule type="containsText" dxfId="345" priority="465" operator="containsText" text="Specify ">
      <formula>NOT(ISERROR(SEARCH("Specify ",G43)))</formula>
    </cfRule>
  </conditionalFormatting>
  <conditionalFormatting sqref="J33 L33">
    <cfRule type="containsText" dxfId="344" priority="325" operator="containsText" text="Max">
      <formula>NOT(ISERROR(SEARCH("Max",J33)))</formula>
    </cfRule>
    <cfRule type="containsText" dxfId="343" priority="326" operator="containsText" text="Min">
      <formula>NOT(ISERROR(SEARCH("Min",J33)))</formula>
    </cfRule>
    <cfRule type="containsText" dxfId="342" priority="327" operator="containsText" text="Specify ">
      <formula>NOT(ISERROR(SEARCH("Specify ",J33)))</formula>
    </cfRule>
  </conditionalFormatting>
  <conditionalFormatting sqref="K33">
    <cfRule type="containsText" dxfId="341" priority="322" operator="containsText" text="Max">
      <formula>NOT(ISERROR(SEARCH("Max",K33)))</formula>
    </cfRule>
    <cfRule type="containsText" dxfId="340" priority="323" operator="containsText" text="Min">
      <formula>NOT(ISERROR(SEARCH("Min",K33)))</formula>
    </cfRule>
    <cfRule type="containsText" dxfId="339" priority="324" operator="containsText" text="Specify ">
      <formula>NOT(ISERROR(SEARCH("Specify ",K33)))</formula>
    </cfRule>
  </conditionalFormatting>
  <conditionalFormatting sqref="M33 O33">
    <cfRule type="containsText" dxfId="338" priority="319" operator="containsText" text="Max">
      <formula>NOT(ISERROR(SEARCH("Max",M33)))</formula>
    </cfRule>
    <cfRule type="containsText" dxfId="337" priority="320" operator="containsText" text="Min">
      <formula>NOT(ISERROR(SEARCH("Min",M33)))</formula>
    </cfRule>
    <cfRule type="containsText" dxfId="336" priority="321" operator="containsText" text="Specify ">
      <formula>NOT(ISERROR(SEARCH("Specify ",M33)))</formula>
    </cfRule>
  </conditionalFormatting>
  <conditionalFormatting sqref="N33">
    <cfRule type="containsText" dxfId="335" priority="316" operator="containsText" text="Max">
      <formula>NOT(ISERROR(SEARCH("Max",N33)))</formula>
    </cfRule>
    <cfRule type="containsText" dxfId="334" priority="317" operator="containsText" text="Min">
      <formula>NOT(ISERROR(SEARCH("Min",N33)))</formula>
    </cfRule>
    <cfRule type="containsText" dxfId="333" priority="318" operator="containsText" text="Specify ">
      <formula>NOT(ISERROR(SEARCH("Specify ",N33)))</formula>
    </cfRule>
  </conditionalFormatting>
  <conditionalFormatting sqref="G35 I35">
    <cfRule type="containsText" dxfId="332" priority="313" operator="containsText" text="Max">
      <formula>NOT(ISERROR(SEARCH("Max",G35)))</formula>
    </cfRule>
    <cfRule type="containsText" dxfId="331" priority="314" operator="containsText" text="Min">
      <formula>NOT(ISERROR(SEARCH("Min",G35)))</formula>
    </cfRule>
    <cfRule type="containsText" dxfId="330" priority="315" operator="containsText" text="Specify ">
      <formula>NOT(ISERROR(SEARCH("Specify ",G35)))</formula>
    </cfRule>
  </conditionalFormatting>
  <conditionalFormatting sqref="H35">
    <cfRule type="containsText" dxfId="329" priority="310" operator="containsText" text="Max">
      <formula>NOT(ISERROR(SEARCH("Max",H35)))</formula>
    </cfRule>
    <cfRule type="containsText" dxfId="328" priority="311" operator="containsText" text="Min">
      <formula>NOT(ISERROR(SEARCH("Min",H35)))</formula>
    </cfRule>
    <cfRule type="containsText" dxfId="327" priority="312" operator="containsText" text="Specify ">
      <formula>NOT(ISERROR(SEARCH("Specify ",H35)))</formula>
    </cfRule>
  </conditionalFormatting>
  <conditionalFormatting sqref="J35 L35">
    <cfRule type="containsText" dxfId="326" priority="307" operator="containsText" text="Max">
      <formula>NOT(ISERROR(SEARCH("Max",J35)))</formula>
    </cfRule>
    <cfRule type="containsText" dxfId="325" priority="308" operator="containsText" text="Min">
      <formula>NOT(ISERROR(SEARCH("Min",J35)))</formula>
    </cfRule>
    <cfRule type="containsText" dxfId="324" priority="309" operator="containsText" text="Specify ">
      <formula>NOT(ISERROR(SEARCH("Specify ",J35)))</formula>
    </cfRule>
  </conditionalFormatting>
  <conditionalFormatting sqref="K35">
    <cfRule type="containsText" dxfId="323" priority="304" operator="containsText" text="Max">
      <formula>NOT(ISERROR(SEARCH("Max",K35)))</formula>
    </cfRule>
    <cfRule type="containsText" dxfId="322" priority="305" operator="containsText" text="Min">
      <formula>NOT(ISERROR(SEARCH("Min",K35)))</formula>
    </cfRule>
    <cfRule type="containsText" dxfId="321" priority="306" operator="containsText" text="Specify ">
      <formula>NOT(ISERROR(SEARCH("Specify ",K35)))</formula>
    </cfRule>
  </conditionalFormatting>
  <conditionalFormatting sqref="M35 O35">
    <cfRule type="containsText" dxfId="320" priority="301" operator="containsText" text="Max">
      <formula>NOT(ISERROR(SEARCH("Max",M35)))</formula>
    </cfRule>
    <cfRule type="containsText" dxfId="319" priority="302" operator="containsText" text="Min">
      <formula>NOT(ISERROR(SEARCH("Min",M35)))</formula>
    </cfRule>
    <cfRule type="containsText" dxfId="318" priority="303" operator="containsText" text="Specify ">
      <formula>NOT(ISERROR(SEARCH("Specify ",M35)))</formula>
    </cfRule>
  </conditionalFormatting>
  <conditionalFormatting sqref="N35">
    <cfRule type="containsText" dxfId="317" priority="298" operator="containsText" text="Max">
      <formula>NOT(ISERROR(SEARCH("Max",N35)))</formula>
    </cfRule>
    <cfRule type="containsText" dxfId="316" priority="299" operator="containsText" text="Min">
      <formula>NOT(ISERROR(SEARCH("Min",N35)))</formula>
    </cfRule>
    <cfRule type="containsText" dxfId="315" priority="300" operator="containsText" text="Specify ">
      <formula>NOT(ISERROR(SEARCH("Specify ",N35)))</formula>
    </cfRule>
  </conditionalFormatting>
  <conditionalFormatting sqref="G37 I37 G38:O38">
    <cfRule type="containsText" dxfId="314" priority="295" operator="containsText" text="Max">
      <formula>NOT(ISERROR(SEARCH("Max",G37)))</formula>
    </cfRule>
    <cfRule type="containsText" dxfId="313" priority="296" operator="containsText" text="Min">
      <formula>NOT(ISERROR(SEARCH("Min",G37)))</formula>
    </cfRule>
    <cfRule type="containsText" dxfId="312" priority="297" operator="containsText" text="Specify ">
      <formula>NOT(ISERROR(SEARCH("Specify ",G37)))</formula>
    </cfRule>
  </conditionalFormatting>
  <conditionalFormatting sqref="H37">
    <cfRule type="containsText" dxfId="311" priority="292" operator="containsText" text="Max">
      <formula>NOT(ISERROR(SEARCH("Max",H37)))</formula>
    </cfRule>
    <cfRule type="containsText" dxfId="310" priority="293" operator="containsText" text="Min">
      <formula>NOT(ISERROR(SEARCH("Min",H37)))</formula>
    </cfRule>
    <cfRule type="containsText" dxfId="309" priority="294" operator="containsText" text="Specify ">
      <formula>NOT(ISERROR(SEARCH("Specify ",H37)))</formula>
    </cfRule>
  </conditionalFormatting>
  <conditionalFormatting sqref="J37 L37">
    <cfRule type="containsText" dxfId="308" priority="289" operator="containsText" text="Max">
      <formula>NOT(ISERROR(SEARCH("Max",J37)))</formula>
    </cfRule>
    <cfRule type="containsText" dxfId="307" priority="290" operator="containsText" text="Min">
      <formula>NOT(ISERROR(SEARCH("Min",J37)))</formula>
    </cfRule>
    <cfRule type="containsText" dxfId="306" priority="291" operator="containsText" text="Specify ">
      <formula>NOT(ISERROR(SEARCH("Specify ",J37)))</formula>
    </cfRule>
  </conditionalFormatting>
  <conditionalFormatting sqref="K37">
    <cfRule type="containsText" dxfId="305" priority="286" operator="containsText" text="Max">
      <formula>NOT(ISERROR(SEARCH("Max",K37)))</formula>
    </cfRule>
    <cfRule type="containsText" dxfId="304" priority="287" operator="containsText" text="Min">
      <formula>NOT(ISERROR(SEARCH("Min",K37)))</formula>
    </cfRule>
    <cfRule type="containsText" dxfId="303" priority="288" operator="containsText" text="Specify ">
      <formula>NOT(ISERROR(SEARCH("Specify ",K37)))</formula>
    </cfRule>
  </conditionalFormatting>
  <conditionalFormatting sqref="M37 O37">
    <cfRule type="containsText" dxfId="302" priority="283" operator="containsText" text="Max">
      <formula>NOT(ISERROR(SEARCH("Max",M37)))</formula>
    </cfRule>
    <cfRule type="containsText" dxfId="301" priority="284" operator="containsText" text="Min">
      <formula>NOT(ISERROR(SEARCH("Min",M37)))</formula>
    </cfRule>
    <cfRule type="containsText" dxfId="300" priority="285" operator="containsText" text="Specify ">
      <formula>NOT(ISERROR(SEARCH("Specify ",M37)))</formula>
    </cfRule>
  </conditionalFormatting>
  <conditionalFormatting sqref="N37">
    <cfRule type="containsText" dxfId="299" priority="280" operator="containsText" text="Max">
      <formula>NOT(ISERROR(SEARCH("Max",N37)))</formula>
    </cfRule>
    <cfRule type="containsText" dxfId="298" priority="281" operator="containsText" text="Min">
      <formula>NOT(ISERROR(SEARCH("Min",N37)))</formula>
    </cfRule>
    <cfRule type="containsText" dxfId="297" priority="282" operator="containsText" text="Specify ">
      <formula>NOT(ISERROR(SEARCH("Specify ",N37)))</formula>
    </cfRule>
  </conditionalFormatting>
  <conditionalFormatting sqref="G39 I39">
    <cfRule type="containsText" dxfId="296" priority="277" operator="containsText" text="Max">
      <formula>NOT(ISERROR(SEARCH("Max",G39)))</formula>
    </cfRule>
    <cfRule type="containsText" dxfId="295" priority="278" operator="containsText" text="Min">
      <formula>NOT(ISERROR(SEARCH("Min",G39)))</formula>
    </cfRule>
    <cfRule type="containsText" dxfId="294" priority="279" operator="containsText" text="Specify ">
      <formula>NOT(ISERROR(SEARCH("Specify ",G39)))</formula>
    </cfRule>
  </conditionalFormatting>
  <conditionalFormatting sqref="H39">
    <cfRule type="containsText" dxfId="293" priority="274" operator="containsText" text="Max">
      <formula>NOT(ISERROR(SEARCH("Max",H39)))</formula>
    </cfRule>
    <cfRule type="containsText" dxfId="292" priority="275" operator="containsText" text="Min">
      <formula>NOT(ISERROR(SEARCH("Min",H39)))</formula>
    </cfRule>
    <cfRule type="containsText" dxfId="291" priority="276" operator="containsText" text="Specify ">
      <formula>NOT(ISERROR(SEARCH("Specify ",H39)))</formula>
    </cfRule>
  </conditionalFormatting>
  <conditionalFormatting sqref="J39 L39">
    <cfRule type="containsText" dxfId="290" priority="271" operator="containsText" text="Max">
      <formula>NOT(ISERROR(SEARCH("Max",J39)))</formula>
    </cfRule>
    <cfRule type="containsText" dxfId="289" priority="272" operator="containsText" text="Min">
      <formula>NOT(ISERROR(SEARCH("Min",J39)))</formula>
    </cfRule>
    <cfRule type="containsText" dxfId="288" priority="273" operator="containsText" text="Specify ">
      <formula>NOT(ISERROR(SEARCH("Specify ",J39)))</formula>
    </cfRule>
  </conditionalFormatting>
  <conditionalFormatting sqref="K39">
    <cfRule type="containsText" dxfId="287" priority="268" operator="containsText" text="Max">
      <formula>NOT(ISERROR(SEARCH("Max",K39)))</formula>
    </cfRule>
    <cfRule type="containsText" dxfId="286" priority="269" operator="containsText" text="Min">
      <formula>NOT(ISERROR(SEARCH("Min",K39)))</formula>
    </cfRule>
    <cfRule type="containsText" dxfId="285" priority="270" operator="containsText" text="Specify ">
      <formula>NOT(ISERROR(SEARCH("Specify ",K39)))</formula>
    </cfRule>
  </conditionalFormatting>
  <conditionalFormatting sqref="M39 O39">
    <cfRule type="containsText" dxfId="284" priority="265" operator="containsText" text="Max">
      <formula>NOT(ISERROR(SEARCH("Max",M39)))</formula>
    </cfRule>
    <cfRule type="containsText" dxfId="283" priority="266" operator="containsText" text="Min">
      <formula>NOT(ISERROR(SEARCH("Min",M39)))</formula>
    </cfRule>
    <cfRule type="containsText" dxfId="282" priority="267" operator="containsText" text="Specify ">
      <formula>NOT(ISERROR(SEARCH("Specify ",M39)))</formula>
    </cfRule>
  </conditionalFormatting>
  <conditionalFormatting sqref="N39">
    <cfRule type="containsText" dxfId="281" priority="262" operator="containsText" text="Max">
      <formula>NOT(ISERROR(SEARCH("Max",N39)))</formula>
    </cfRule>
    <cfRule type="containsText" dxfId="280" priority="263" operator="containsText" text="Min">
      <formula>NOT(ISERROR(SEARCH("Min",N39)))</formula>
    </cfRule>
    <cfRule type="containsText" dxfId="279" priority="264" operator="containsText" text="Specify ">
      <formula>NOT(ISERROR(SEARCH("Specify ",N39)))</formula>
    </cfRule>
  </conditionalFormatting>
  <conditionalFormatting sqref="G44 I44 G45:O45 G47:O47">
    <cfRule type="containsText" dxfId="278" priority="259" operator="containsText" text="Max">
      <formula>NOT(ISERROR(SEARCH("Max",G44)))</formula>
    </cfRule>
    <cfRule type="containsText" dxfId="277" priority="260" operator="containsText" text="Min">
      <formula>NOT(ISERROR(SEARCH("Min",G44)))</formula>
    </cfRule>
    <cfRule type="containsText" dxfId="276" priority="261" operator="containsText" text="Specify ">
      <formula>NOT(ISERROR(SEARCH("Specify ",G44)))</formula>
    </cfRule>
  </conditionalFormatting>
  <conditionalFormatting sqref="H44">
    <cfRule type="containsText" dxfId="275" priority="256" operator="containsText" text="Max">
      <formula>NOT(ISERROR(SEARCH("Max",H44)))</formula>
    </cfRule>
    <cfRule type="containsText" dxfId="274" priority="257" operator="containsText" text="Min">
      <formula>NOT(ISERROR(SEARCH("Min",H44)))</formula>
    </cfRule>
    <cfRule type="containsText" dxfId="273" priority="258" operator="containsText" text="Specify ">
      <formula>NOT(ISERROR(SEARCH("Specify ",H44)))</formula>
    </cfRule>
  </conditionalFormatting>
  <conditionalFormatting sqref="J44 L44">
    <cfRule type="containsText" dxfId="272" priority="253" operator="containsText" text="Max">
      <formula>NOT(ISERROR(SEARCH("Max",J44)))</formula>
    </cfRule>
    <cfRule type="containsText" dxfId="271" priority="254" operator="containsText" text="Min">
      <formula>NOT(ISERROR(SEARCH("Min",J44)))</formula>
    </cfRule>
    <cfRule type="containsText" dxfId="270" priority="255" operator="containsText" text="Specify ">
      <formula>NOT(ISERROR(SEARCH("Specify ",J44)))</formula>
    </cfRule>
  </conditionalFormatting>
  <conditionalFormatting sqref="K44">
    <cfRule type="containsText" dxfId="269" priority="250" operator="containsText" text="Max">
      <formula>NOT(ISERROR(SEARCH("Max",K44)))</formula>
    </cfRule>
    <cfRule type="containsText" dxfId="268" priority="251" operator="containsText" text="Min">
      <formula>NOT(ISERROR(SEARCH("Min",K44)))</formula>
    </cfRule>
    <cfRule type="containsText" dxfId="267" priority="252" operator="containsText" text="Specify ">
      <formula>NOT(ISERROR(SEARCH("Specify ",K44)))</formula>
    </cfRule>
  </conditionalFormatting>
  <conditionalFormatting sqref="M44 O44">
    <cfRule type="containsText" dxfId="266" priority="247" operator="containsText" text="Max">
      <formula>NOT(ISERROR(SEARCH("Max",M44)))</formula>
    </cfRule>
    <cfRule type="containsText" dxfId="265" priority="248" operator="containsText" text="Min">
      <formula>NOT(ISERROR(SEARCH("Min",M44)))</formula>
    </cfRule>
    <cfRule type="containsText" dxfId="264" priority="249" operator="containsText" text="Specify ">
      <formula>NOT(ISERROR(SEARCH("Specify ",M44)))</formula>
    </cfRule>
  </conditionalFormatting>
  <conditionalFormatting sqref="N44">
    <cfRule type="containsText" dxfId="263" priority="244" operator="containsText" text="Max">
      <formula>NOT(ISERROR(SEARCH("Max",N44)))</formula>
    </cfRule>
    <cfRule type="containsText" dxfId="262" priority="245" operator="containsText" text="Min">
      <formula>NOT(ISERROR(SEARCH("Min",N44)))</formula>
    </cfRule>
    <cfRule type="containsText" dxfId="261" priority="246" operator="containsText" text="Specify ">
      <formula>NOT(ISERROR(SEARCH("Specify ",N44)))</formula>
    </cfRule>
  </conditionalFormatting>
  <conditionalFormatting sqref="G46 I46">
    <cfRule type="containsText" dxfId="260" priority="241" operator="containsText" text="Max">
      <formula>NOT(ISERROR(SEARCH("Max",G46)))</formula>
    </cfRule>
    <cfRule type="containsText" dxfId="259" priority="242" operator="containsText" text="Min">
      <formula>NOT(ISERROR(SEARCH("Min",G46)))</formula>
    </cfRule>
    <cfRule type="containsText" dxfId="258" priority="243" operator="containsText" text="Specify ">
      <formula>NOT(ISERROR(SEARCH("Specify ",G46)))</formula>
    </cfRule>
  </conditionalFormatting>
  <conditionalFormatting sqref="H46">
    <cfRule type="containsText" dxfId="257" priority="238" operator="containsText" text="Max">
      <formula>NOT(ISERROR(SEARCH("Max",H46)))</formula>
    </cfRule>
    <cfRule type="containsText" dxfId="256" priority="239" operator="containsText" text="Min">
      <formula>NOT(ISERROR(SEARCH("Min",H46)))</formula>
    </cfRule>
    <cfRule type="containsText" dxfId="255" priority="240" operator="containsText" text="Specify ">
      <formula>NOT(ISERROR(SEARCH("Specify ",H46)))</formula>
    </cfRule>
  </conditionalFormatting>
  <conditionalFormatting sqref="J46 L46">
    <cfRule type="containsText" dxfId="254" priority="235" operator="containsText" text="Max">
      <formula>NOT(ISERROR(SEARCH("Max",J46)))</formula>
    </cfRule>
    <cfRule type="containsText" dxfId="253" priority="236" operator="containsText" text="Min">
      <formula>NOT(ISERROR(SEARCH("Min",J46)))</formula>
    </cfRule>
    <cfRule type="containsText" dxfId="252" priority="237" operator="containsText" text="Specify ">
      <formula>NOT(ISERROR(SEARCH("Specify ",J46)))</formula>
    </cfRule>
  </conditionalFormatting>
  <conditionalFormatting sqref="K46">
    <cfRule type="containsText" dxfId="251" priority="232" operator="containsText" text="Max">
      <formula>NOT(ISERROR(SEARCH("Max",K46)))</formula>
    </cfRule>
    <cfRule type="containsText" dxfId="250" priority="233" operator="containsText" text="Min">
      <formula>NOT(ISERROR(SEARCH("Min",K46)))</formula>
    </cfRule>
    <cfRule type="containsText" dxfId="249" priority="234" operator="containsText" text="Specify ">
      <formula>NOT(ISERROR(SEARCH("Specify ",K46)))</formula>
    </cfRule>
  </conditionalFormatting>
  <conditionalFormatting sqref="M46 O46">
    <cfRule type="containsText" dxfId="248" priority="229" operator="containsText" text="Max">
      <formula>NOT(ISERROR(SEARCH("Max",M46)))</formula>
    </cfRule>
    <cfRule type="containsText" dxfId="247" priority="230" operator="containsText" text="Min">
      <formula>NOT(ISERROR(SEARCH("Min",M46)))</formula>
    </cfRule>
    <cfRule type="containsText" dxfId="246" priority="231" operator="containsText" text="Specify ">
      <formula>NOT(ISERROR(SEARCH("Specify ",M46)))</formula>
    </cfRule>
  </conditionalFormatting>
  <conditionalFormatting sqref="N46">
    <cfRule type="containsText" dxfId="245" priority="226" operator="containsText" text="Max">
      <formula>NOT(ISERROR(SEARCH("Max",N46)))</formula>
    </cfRule>
    <cfRule type="containsText" dxfId="244" priority="227" operator="containsText" text="Min">
      <formula>NOT(ISERROR(SEARCH("Min",N46)))</formula>
    </cfRule>
    <cfRule type="containsText" dxfId="243" priority="228" operator="containsText" text="Specify ">
      <formula>NOT(ISERROR(SEARCH("Specify ",N46)))</formula>
    </cfRule>
  </conditionalFormatting>
  <conditionalFormatting sqref="G48 I48 G49:O49">
    <cfRule type="containsText" dxfId="242" priority="223" operator="containsText" text="Max">
      <formula>NOT(ISERROR(SEARCH("Max",G48)))</formula>
    </cfRule>
    <cfRule type="containsText" dxfId="241" priority="224" operator="containsText" text="Min">
      <formula>NOT(ISERROR(SEARCH("Min",G48)))</formula>
    </cfRule>
    <cfRule type="containsText" dxfId="240" priority="225" operator="containsText" text="Specify ">
      <formula>NOT(ISERROR(SEARCH("Specify ",G48)))</formula>
    </cfRule>
  </conditionalFormatting>
  <conditionalFormatting sqref="H48">
    <cfRule type="containsText" dxfId="239" priority="220" operator="containsText" text="Max">
      <formula>NOT(ISERROR(SEARCH("Max",H48)))</formula>
    </cfRule>
    <cfRule type="containsText" dxfId="238" priority="221" operator="containsText" text="Min">
      <formula>NOT(ISERROR(SEARCH("Min",H48)))</formula>
    </cfRule>
    <cfRule type="containsText" dxfId="237" priority="222" operator="containsText" text="Specify ">
      <formula>NOT(ISERROR(SEARCH("Specify ",H48)))</formula>
    </cfRule>
  </conditionalFormatting>
  <conditionalFormatting sqref="J48 L48">
    <cfRule type="containsText" dxfId="236" priority="217" operator="containsText" text="Max">
      <formula>NOT(ISERROR(SEARCH("Max",J48)))</formula>
    </cfRule>
    <cfRule type="containsText" dxfId="235" priority="218" operator="containsText" text="Min">
      <formula>NOT(ISERROR(SEARCH("Min",J48)))</formula>
    </cfRule>
    <cfRule type="containsText" dxfId="234" priority="219" operator="containsText" text="Specify ">
      <formula>NOT(ISERROR(SEARCH("Specify ",J48)))</formula>
    </cfRule>
  </conditionalFormatting>
  <conditionalFormatting sqref="K48">
    <cfRule type="containsText" dxfId="233" priority="214" operator="containsText" text="Max">
      <formula>NOT(ISERROR(SEARCH("Max",K48)))</formula>
    </cfRule>
    <cfRule type="containsText" dxfId="232" priority="215" operator="containsText" text="Min">
      <formula>NOT(ISERROR(SEARCH("Min",K48)))</formula>
    </cfRule>
    <cfRule type="containsText" dxfId="231" priority="216" operator="containsText" text="Specify ">
      <formula>NOT(ISERROR(SEARCH("Specify ",K48)))</formula>
    </cfRule>
  </conditionalFormatting>
  <conditionalFormatting sqref="M48 O48">
    <cfRule type="containsText" dxfId="230" priority="211" operator="containsText" text="Max">
      <formula>NOT(ISERROR(SEARCH("Max",M48)))</formula>
    </cfRule>
    <cfRule type="containsText" dxfId="229" priority="212" operator="containsText" text="Min">
      <formula>NOT(ISERROR(SEARCH("Min",M48)))</formula>
    </cfRule>
    <cfRule type="containsText" dxfId="228" priority="213" operator="containsText" text="Specify ">
      <formula>NOT(ISERROR(SEARCH("Specify ",M48)))</formula>
    </cfRule>
  </conditionalFormatting>
  <conditionalFormatting sqref="N48">
    <cfRule type="containsText" dxfId="227" priority="208" operator="containsText" text="Max">
      <formula>NOT(ISERROR(SEARCH("Max",N48)))</formula>
    </cfRule>
    <cfRule type="containsText" dxfId="226" priority="209" operator="containsText" text="Min">
      <formula>NOT(ISERROR(SEARCH("Min",N48)))</formula>
    </cfRule>
    <cfRule type="containsText" dxfId="225" priority="210" operator="containsText" text="Specify ">
      <formula>NOT(ISERROR(SEARCH("Specify ",N48)))</formula>
    </cfRule>
  </conditionalFormatting>
  <conditionalFormatting sqref="G50 I50">
    <cfRule type="containsText" dxfId="224" priority="205" operator="containsText" text="Max">
      <formula>NOT(ISERROR(SEARCH("Max",G50)))</formula>
    </cfRule>
    <cfRule type="containsText" dxfId="223" priority="206" operator="containsText" text="Min">
      <formula>NOT(ISERROR(SEARCH("Min",G50)))</formula>
    </cfRule>
    <cfRule type="containsText" dxfId="222" priority="207" operator="containsText" text="Specify ">
      <formula>NOT(ISERROR(SEARCH("Specify ",G50)))</formula>
    </cfRule>
  </conditionalFormatting>
  <conditionalFormatting sqref="H50">
    <cfRule type="containsText" dxfId="221" priority="202" operator="containsText" text="Max">
      <formula>NOT(ISERROR(SEARCH("Max",H50)))</formula>
    </cfRule>
    <cfRule type="containsText" dxfId="220" priority="203" operator="containsText" text="Min">
      <formula>NOT(ISERROR(SEARCH("Min",H50)))</formula>
    </cfRule>
    <cfRule type="containsText" dxfId="219" priority="204" operator="containsText" text="Specify ">
      <formula>NOT(ISERROR(SEARCH("Specify ",H50)))</formula>
    </cfRule>
  </conditionalFormatting>
  <conditionalFormatting sqref="J50 L50">
    <cfRule type="containsText" dxfId="218" priority="199" operator="containsText" text="Max">
      <formula>NOT(ISERROR(SEARCH("Max",J50)))</formula>
    </cfRule>
    <cfRule type="containsText" dxfId="217" priority="200" operator="containsText" text="Min">
      <formula>NOT(ISERROR(SEARCH("Min",J50)))</formula>
    </cfRule>
    <cfRule type="containsText" dxfId="216" priority="201" operator="containsText" text="Specify ">
      <formula>NOT(ISERROR(SEARCH("Specify ",J50)))</formula>
    </cfRule>
  </conditionalFormatting>
  <conditionalFormatting sqref="K50">
    <cfRule type="containsText" dxfId="215" priority="196" operator="containsText" text="Max">
      <formula>NOT(ISERROR(SEARCH("Max",K50)))</formula>
    </cfRule>
    <cfRule type="containsText" dxfId="214" priority="197" operator="containsText" text="Min">
      <formula>NOT(ISERROR(SEARCH("Min",K50)))</formula>
    </cfRule>
    <cfRule type="containsText" dxfId="213" priority="198" operator="containsText" text="Specify ">
      <formula>NOT(ISERROR(SEARCH("Specify ",K50)))</formula>
    </cfRule>
  </conditionalFormatting>
  <conditionalFormatting sqref="M50 O50">
    <cfRule type="containsText" dxfId="212" priority="193" operator="containsText" text="Max">
      <formula>NOT(ISERROR(SEARCH("Max",M50)))</formula>
    </cfRule>
    <cfRule type="containsText" dxfId="211" priority="194" operator="containsText" text="Min">
      <formula>NOT(ISERROR(SEARCH("Min",M50)))</formula>
    </cfRule>
    <cfRule type="containsText" dxfId="210" priority="195" operator="containsText" text="Specify ">
      <formula>NOT(ISERROR(SEARCH("Specify ",M50)))</formula>
    </cfRule>
  </conditionalFormatting>
  <conditionalFormatting sqref="N50">
    <cfRule type="containsText" dxfId="209" priority="190" operator="containsText" text="Max">
      <formula>NOT(ISERROR(SEARCH("Max",N50)))</formula>
    </cfRule>
    <cfRule type="containsText" dxfId="208" priority="191" operator="containsText" text="Min">
      <formula>NOT(ISERROR(SEARCH("Min",N50)))</formula>
    </cfRule>
    <cfRule type="containsText" dxfId="207" priority="192" operator="containsText" text="Specify ">
      <formula>NOT(ISERROR(SEARCH("Specify ",N50)))</formula>
    </cfRule>
  </conditionalFormatting>
  <conditionalFormatting sqref="G54:O54">
    <cfRule type="containsText" dxfId="206" priority="187" operator="containsText" text="Max">
      <formula>NOT(ISERROR(SEARCH("Max",G54)))</formula>
    </cfRule>
    <cfRule type="containsText" dxfId="205" priority="188" operator="containsText" text="Min">
      <formula>NOT(ISERROR(SEARCH("Min",G54)))</formula>
    </cfRule>
    <cfRule type="containsText" dxfId="204" priority="189" operator="containsText" text="Specify ">
      <formula>NOT(ISERROR(SEARCH("Specify ",G54)))</formula>
    </cfRule>
  </conditionalFormatting>
  <conditionalFormatting sqref="G55 I55 G56:O56">
    <cfRule type="containsText" dxfId="203" priority="184" operator="containsText" text="Max">
      <formula>NOT(ISERROR(SEARCH("Max",G55)))</formula>
    </cfRule>
    <cfRule type="containsText" dxfId="202" priority="185" operator="containsText" text="Min">
      <formula>NOT(ISERROR(SEARCH("Min",G55)))</formula>
    </cfRule>
    <cfRule type="containsText" dxfId="201" priority="186" operator="containsText" text="Specify ">
      <formula>NOT(ISERROR(SEARCH("Specify ",G55)))</formula>
    </cfRule>
  </conditionalFormatting>
  <conditionalFormatting sqref="H55">
    <cfRule type="containsText" dxfId="200" priority="181" operator="containsText" text="Max">
      <formula>NOT(ISERROR(SEARCH("Max",H55)))</formula>
    </cfRule>
    <cfRule type="containsText" dxfId="199" priority="182" operator="containsText" text="Min">
      <formula>NOT(ISERROR(SEARCH("Min",H55)))</formula>
    </cfRule>
    <cfRule type="containsText" dxfId="198" priority="183" operator="containsText" text="Specify ">
      <formula>NOT(ISERROR(SEARCH("Specify ",H55)))</formula>
    </cfRule>
  </conditionalFormatting>
  <conditionalFormatting sqref="J55 L55">
    <cfRule type="containsText" dxfId="197" priority="178" operator="containsText" text="Max">
      <formula>NOT(ISERROR(SEARCH("Max",J55)))</formula>
    </cfRule>
    <cfRule type="containsText" dxfId="196" priority="179" operator="containsText" text="Min">
      <formula>NOT(ISERROR(SEARCH("Min",J55)))</formula>
    </cfRule>
    <cfRule type="containsText" dxfId="195" priority="180" operator="containsText" text="Specify ">
      <formula>NOT(ISERROR(SEARCH("Specify ",J55)))</formula>
    </cfRule>
  </conditionalFormatting>
  <conditionalFormatting sqref="K55">
    <cfRule type="containsText" dxfId="194" priority="175" operator="containsText" text="Max">
      <formula>NOT(ISERROR(SEARCH("Max",K55)))</formula>
    </cfRule>
    <cfRule type="containsText" dxfId="193" priority="176" operator="containsText" text="Min">
      <formula>NOT(ISERROR(SEARCH("Min",K55)))</formula>
    </cfRule>
    <cfRule type="containsText" dxfId="192" priority="177" operator="containsText" text="Specify ">
      <formula>NOT(ISERROR(SEARCH("Specify ",K55)))</formula>
    </cfRule>
  </conditionalFormatting>
  <conditionalFormatting sqref="M55 O55">
    <cfRule type="containsText" dxfId="191" priority="172" operator="containsText" text="Max">
      <formula>NOT(ISERROR(SEARCH("Max",M55)))</formula>
    </cfRule>
    <cfRule type="containsText" dxfId="190" priority="173" operator="containsText" text="Min">
      <formula>NOT(ISERROR(SEARCH("Min",M55)))</formula>
    </cfRule>
    <cfRule type="containsText" dxfId="189" priority="174" operator="containsText" text="Specify ">
      <formula>NOT(ISERROR(SEARCH("Specify ",M55)))</formula>
    </cfRule>
  </conditionalFormatting>
  <conditionalFormatting sqref="N55">
    <cfRule type="containsText" dxfId="188" priority="169" operator="containsText" text="Max">
      <formula>NOT(ISERROR(SEARCH("Max",N55)))</formula>
    </cfRule>
    <cfRule type="containsText" dxfId="187" priority="170" operator="containsText" text="Min">
      <formula>NOT(ISERROR(SEARCH("Min",N55)))</formula>
    </cfRule>
    <cfRule type="containsText" dxfId="186" priority="171" operator="containsText" text="Specify ">
      <formula>NOT(ISERROR(SEARCH("Specify ",N55)))</formula>
    </cfRule>
  </conditionalFormatting>
  <conditionalFormatting sqref="G57 I57">
    <cfRule type="containsText" dxfId="185" priority="166" operator="containsText" text="Max">
      <formula>NOT(ISERROR(SEARCH("Max",G57)))</formula>
    </cfRule>
    <cfRule type="containsText" dxfId="184" priority="167" operator="containsText" text="Min">
      <formula>NOT(ISERROR(SEARCH("Min",G57)))</formula>
    </cfRule>
    <cfRule type="containsText" dxfId="183" priority="168" operator="containsText" text="Specify ">
      <formula>NOT(ISERROR(SEARCH("Specify ",G57)))</formula>
    </cfRule>
  </conditionalFormatting>
  <conditionalFormatting sqref="H57">
    <cfRule type="containsText" dxfId="182" priority="163" operator="containsText" text="Max">
      <formula>NOT(ISERROR(SEARCH("Max",H57)))</formula>
    </cfRule>
    <cfRule type="containsText" dxfId="181" priority="164" operator="containsText" text="Min">
      <formula>NOT(ISERROR(SEARCH("Min",H57)))</formula>
    </cfRule>
    <cfRule type="containsText" dxfId="180" priority="165" operator="containsText" text="Specify ">
      <formula>NOT(ISERROR(SEARCH("Specify ",H57)))</formula>
    </cfRule>
  </conditionalFormatting>
  <conditionalFormatting sqref="J57 L57">
    <cfRule type="containsText" dxfId="179" priority="160" operator="containsText" text="Max">
      <formula>NOT(ISERROR(SEARCH("Max",J57)))</formula>
    </cfRule>
    <cfRule type="containsText" dxfId="178" priority="161" operator="containsText" text="Min">
      <formula>NOT(ISERROR(SEARCH("Min",J57)))</formula>
    </cfRule>
    <cfRule type="containsText" dxfId="177" priority="162" operator="containsText" text="Specify ">
      <formula>NOT(ISERROR(SEARCH("Specify ",J57)))</formula>
    </cfRule>
  </conditionalFormatting>
  <conditionalFormatting sqref="K57">
    <cfRule type="containsText" dxfId="176" priority="157" operator="containsText" text="Max">
      <formula>NOT(ISERROR(SEARCH("Max",K57)))</formula>
    </cfRule>
    <cfRule type="containsText" dxfId="175" priority="158" operator="containsText" text="Min">
      <formula>NOT(ISERROR(SEARCH("Min",K57)))</formula>
    </cfRule>
    <cfRule type="containsText" dxfId="174" priority="159" operator="containsText" text="Specify ">
      <formula>NOT(ISERROR(SEARCH("Specify ",K57)))</formula>
    </cfRule>
  </conditionalFormatting>
  <conditionalFormatting sqref="M57 O57">
    <cfRule type="containsText" dxfId="173" priority="154" operator="containsText" text="Max">
      <formula>NOT(ISERROR(SEARCH("Max",M57)))</formula>
    </cfRule>
    <cfRule type="containsText" dxfId="172" priority="155" operator="containsText" text="Min">
      <formula>NOT(ISERROR(SEARCH("Min",M57)))</formula>
    </cfRule>
    <cfRule type="containsText" dxfId="171" priority="156" operator="containsText" text="Specify ">
      <formula>NOT(ISERROR(SEARCH("Specify ",M57)))</formula>
    </cfRule>
  </conditionalFormatting>
  <conditionalFormatting sqref="N57">
    <cfRule type="containsText" dxfId="170" priority="151" operator="containsText" text="Max">
      <formula>NOT(ISERROR(SEARCH("Max",N57)))</formula>
    </cfRule>
    <cfRule type="containsText" dxfId="169" priority="152" operator="containsText" text="Min">
      <formula>NOT(ISERROR(SEARCH("Min",N57)))</formula>
    </cfRule>
    <cfRule type="containsText" dxfId="168" priority="153" operator="containsText" text="Specify ">
      <formula>NOT(ISERROR(SEARCH("Specify ",N57)))</formula>
    </cfRule>
  </conditionalFormatting>
  <conditionalFormatting sqref="G61:O61">
    <cfRule type="containsText" dxfId="167" priority="148" operator="containsText" text="Max">
      <formula>NOT(ISERROR(SEARCH("Max",G61)))</formula>
    </cfRule>
    <cfRule type="containsText" dxfId="166" priority="149" operator="containsText" text="Min">
      <formula>NOT(ISERROR(SEARCH("Min",G61)))</formula>
    </cfRule>
    <cfRule type="containsText" dxfId="165" priority="150" operator="containsText" text="Specify ">
      <formula>NOT(ISERROR(SEARCH("Specify ",G61)))</formula>
    </cfRule>
  </conditionalFormatting>
  <conditionalFormatting sqref="G62 I62 G63:O63 G65:O65">
    <cfRule type="containsText" dxfId="164" priority="145" operator="containsText" text="Max">
      <formula>NOT(ISERROR(SEARCH("Max",G62)))</formula>
    </cfRule>
    <cfRule type="containsText" dxfId="163" priority="146" operator="containsText" text="Min">
      <formula>NOT(ISERROR(SEARCH("Min",G62)))</formula>
    </cfRule>
    <cfRule type="containsText" dxfId="162" priority="147" operator="containsText" text="Specify ">
      <formula>NOT(ISERROR(SEARCH("Specify ",G62)))</formula>
    </cfRule>
  </conditionalFormatting>
  <conditionalFormatting sqref="H62">
    <cfRule type="containsText" dxfId="161" priority="142" operator="containsText" text="Max">
      <formula>NOT(ISERROR(SEARCH("Max",H62)))</formula>
    </cfRule>
    <cfRule type="containsText" dxfId="160" priority="143" operator="containsText" text="Min">
      <formula>NOT(ISERROR(SEARCH("Min",H62)))</formula>
    </cfRule>
    <cfRule type="containsText" dxfId="159" priority="144" operator="containsText" text="Specify ">
      <formula>NOT(ISERROR(SEARCH("Specify ",H62)))</formula>
    </cfRule>
  </conditionalFormatting>
  <conditionalFormatting sqref="J62 L62">
    <cfRule type="containsText" dxfId="158" priority="139" operator="containsText" text="Max">
      <formula>NOT(ISERROR(SEARCH("Max",J62)))</formula>
    </cfRule>
    <cfRule type="containsText" dxfId="157" priority="140" operator="containsText" text="Min">
      <formula>NOT(ISERROR(SEARCH("Min",J62)))</formula>
    </cfRule>
    <cfRule type="containsText" dxfId="156" priority="141" operator="containsText" text="Specify ">
      <formula>NOT(ISERROR(SEARCH("Specify ",J62)))</formula>
    </cfRule>
  </conditionalFormatting>
  <conditionalFormatting sqref="K62">
    <cfRule type="containsText" dxfId="155" priority="136" operator="containsText" text="Max">
      <formula>NOT(ISERROR(SEARCH("Max",K62)))</formula>
    </cfRule>
    <cfRule type="containsText" dxfId="154" priority="137" operator="containsText" text="Min">
      <formula>NOT(ISERROR(SEARCH("Min",K62)))</formula>
    </cfRule>
    <cfRule type="containsText" dxfId="153" priority="138" operator="containsText" text="Specify ">
      <formula>NOT(ISERROR(SEARCH("Specify ",K62)))</formula>
    </cfRule>
  </conditionalFormatting>
  <conditionalFormatting sqref="M62 O62">
    <cfRule type="containsText" dxfId="152" priority="133" operator="containsText" text="Max">
      <formula>NOT(ISERROR(SEARCH("Max",M62)))</formula>
    </cfRule>
    <cfRule type="containsText" dxfId="151" priority="134" operator="containsText" text="Min">
      <formula>NOT(ISERROR(SEARCH("Min",M62)))</formula>
    </cfRule>
    <cfRule type="containsText" dxfId="150" priority="135" operator="containsText" text="Specify ">
      <formula>NOT(ISERROR(SEARCH("Specify ",M62)))</formula>
    </cfRule>
  </conditionalFormatting>
  <conditionalFormatting sqref="N62">
    <cfRule type="containsText" dxfId="149" priority="130" operator="containsText" text="Max">
      <formula>NOT(ISERROR(SEARCH("Max",N62)))</formula>
    </cfRule>
    <cfRule type="containsText" dxfId="148" priority="131" operator="containsText" text="Min">
      <formula>NOT(ISERROR(SEARCH("Min",N62)))</formula>
    </cfRule>
    <cfRule type="containsText" dxfId="147" priority="132" operator="containsText" text="Specify ">
      <formula>NOT(ISERROR(SEARCH("Specify ",N62)))</formula>
    </cfRule>
  </conditionalFormatting>
  <conditionalFormatting sqref="G64 I64">
    <cfRule type="containsText" dxfId="146" priority="127" operator="containsText" text="Max">
      <formula>NOT(ISERROR(SEARCH("Max",G64)))</formula>
    </cfRule>
    <cfRule type="containsText" dxfId="145" priority="128" operator="containsText" text="Min">
      <formula>NOT(ISERROR(SEARCH("Min",G64)))</formula>
    </cfRule>
    <cfRule type="containsText" dxfId="144" priority="129" operator="containsText" text="Specify ">
      <formula>NOT(ISERROR(SEARCH("Specify ",G64)))</formula>
    </cfRule>
  </conditionalFormatting>
  <conditionalFormatting sqref="H64">
    <cfRule type="containsText" dxfId="143" priority="124" operator="containsText" text="Max">
      <formula>NOT(ISERROR(SEARCH("Max",H64)))</formula>
    </cfRule>
    <cfRule type="containsText" dxfId="142" priority="125" operator="containsText" text="Min">
      <formula>NOT(ISERROR(SEARCH("Min",H64)))</formula>
    </cfRule>
    <cfRule type="containsText" dxfId="141" priority="126" operator="containsText" text="Specify ">
      <formula>NOT(ISERROR(SEARCH("Specify ",H64)))</formula>
    </cfRule>
  </conditionalFormatting>
  <conditionalFormatting sqref="J64 L64">
    <cfRule type="containsText" dxfId="140" priority="121" operator="containsText" text="Max">
      <formula>NOT(ISERROR(SEARCH("Max",J64)))</formula>
    </cfRule>
    <cfRule type="containsText" dxfId="139" priority="122" operator="containsText" text="Min">
      <formula>NOT(ISERROR(SEARCH("Min",J64)))</formula>
    </cfRule>
    <cfRule type="containsText" dxfId="138" priority="123" operator="containsText" text="Specify ">
      <formula>NOT(ISERROR(SEARCH("Specify ",J64)))</formula>
    </cfRule>
  </conditionalFormatting>
  <conditionalFormatting sqref="K64">
    <cfRule type="containsText" dxfId="137" priority="118" operator="containsText" text="Max">
      <formula>NOT(ISERROR(SEARCH("Max",K64)))</formula>
    </cfRule>
    <cfRule type="containsText" dxfId="136" priority="119" operator="containsText" text="Min">
      <formula>NOT(ISERROR(SEARCH("Min",K64)))</formula>
    </cfRule>
    <cfRule type="containsText" dxfId="135" priority="120" operator="containsText" text="Specify ">
      <formula>NOT(ISERROR(SEARCH("Specify ",K64)))</formula>
    </cfRule>
  </conditionalFormatting>
  <conditionalFormatting sqref="M64 O64">
    <cfRule type="containsText" dxfId="134" priority="115" operator="containsText" text="Max">
      <formula>NOT(ISERROR(SEARCH("Max",M64)))</formula>
    </cfRule>
    <cfRule type="containsText" dxfId="133" priority="116" operator="containsText" text="Min">
      <formula>NOT(ISERROR(SEARCH("Min",M64)))</formula>
    </cfRule>
    <cfRule type="containsText" dxfId="132" priority="117" operator="containsText" text="Specify ">
      <formula>NOT(ISERROR(SEARCH("Specify ",M64)))</formula>
    </cfRule>
  </conditionalFormatting>
  <conditionalFormatting sqref="N64">
    <cfRule type="containsText" dxfId="131" priority="112" operator="containsText" text="Max">
      <formula>NOT(ISERROR(SEARCH("Max",N64)))</formula>
    </cfRule>
    <cfRule type="containsText" dxfId="130" priority="113" operator="containsText" text="Min">
      <formula>NOT(ISERROR(SEARCH("Min",N64)))</formula>
    </cfRule>
    <cfRule type="containsText" dxfId="129" priority="114" operator="containsText" text="Specify ">
      <formula>NOT(ISERROR(SEARCH("Specify ",N64)))</formula>
    </cfRule>
  </conditionalFormatting>
  <conditionalFormatting sqref="G66 I66 G67:O67">
    <cfRule type="containsText" dxfId="128" priority="109" operator="containsText" text="Max">
      <formula>NOT(ISERROR(SEARCH("Max",G66)))</formula>
    </cfRule>
    <cfRule type="containsText" dxfId="127" priority="110" operator="containsText" text="Min">
      <formula>NOT(ISERROR(SEARCH("Min",G66)))</formula>
    </cfRule>
    <cfRule type="containsText" dxfId="126" priority="111" operator="containsText" text="Specify ">
      <formula>NOT(ISERROR(SEARCH("Specify ",G66)))</formula>
    </cfRule>
  </conditionalFormatting>
  <conditionalFormatting sqref="H66">
    <cfRule type="containsText" dxfId="125" priority="106" operator="containsText" text="Max">
      <formula>NOT(ISERROR(SEARCH("Max",H66)))</formula>
    </cfRule>
    <cfRule type="containsText" dxfId="124" priority="107" operator="containsText" text="Min">
      <formula>NOT(ISERROR(SEARCH("Min",H66)))</formula>
    </cfRule>
    <cfRule type="containsText" dxfId="123" priority="108" operator="containsText" text="Specify ">
      <formula>NOT(ISERROR(SEARCH("Specify ",H66)))</formula>
    </cfRule>
  </conditionalFormatting>
  <conditionalFormatting sqref="J66 L66">
    <cfRule type="containsText" dxfId="122" priority="103" operator="containsText" text="Max">
      <formula>NOT(ISERROR(SEARCH("Max",J66)))</formula>
    </cfRule>
    <cfRule type="containsText" dxfId="121" priority="104" operator="containsText" text="Min">
      <formula>NOT(ISERROR(SEARCH("Min",J66)))</formula>
    </cfRule>
    <cfRule type="containsText" dxfId="120" priority="105" operator="containsText" text="Specify ">
      <formula>NOT(ISERROR(SEARCH("Specify ",J66)))</formula>
    </cfRule>
  </conditionalFormatting>
  <conditionalFormatting sqref="K66">
    <cfRule type="containsText" dxfId="119" priority="100" operator="containsText" text="Max">
      <formula>NOT(ISERROR(SEARCH("Max",K66)))</formula>
    </cfRule>
    <cfRule type="containsText" dxfId="118" priority="101" operator="containsText" text="Min">
      <formula>NOT(ISERROR(SEARCH("Min",K66)))</formula>
    </cfRule>
    <cfRule type="containsText" dxfId="117" priority="102" operator="containsText" text="Specify ">
      <formula>NOT(ISERROR(SEARCH("Specify ",K66)))</formula>
    </cfRule>
  </conditionalFormatting>
  <conditionalFormatting sqref="M66 O66">
    <cfRule type="containsText" dxfId="116" priority="97" operator="containsText" text="Max">
      <formula>NOT(ISERROR(SEARCH("Max",M66)))</formula>
    </cfRule>
    <cfRule type="containsText" dxfId="115" priority="98" operator="containsText" text="Min">
      <formula>NOT(ISERROR(SEARCH("Min",M66)))</formula>
    </cfRule>
    <cfRule type="containsText" dxfId="114" priority="99" operator="containsText" text="Specify ">
      <formula>NOT(ISERROR(SEARCH("Specify ",M66)))</formula>
    </cfRule>
  </conditionalFormatting>
  <conditionalFormatting sqref="N66">
    <cfRule type="containsText" dxfId="113" priority="94" operator="containsText" text="Max">
      <formula>NOT(ISERROR(SEARCH("Max",N66)))</formula>
    </cfRule>
    <cfRule type="containsText" dxfId="112" priority="95" operator="containsText" text="Min">
      <formula>NOT(ISERROR(SEARCH("Min",N66)))</formula>
    </cfRule>
    <cfRule type="containsText" dxfId="111" priority="96" operator="containsText" text="Specify ">
      <formula>NOT(ISERROR(SEARCH("Specify ",N66)))</formula>
    </cfRule>
  </conditionalFormatting>
  <conditionalFormatting sqref="G68 I68">
    <cfRule type="containsText" dxfId="110" priority="91" operator="containsText" text="Max">
      <formula>NOT(ISERROR(SEARCH("Max",G68)))</formula>
    </cfRule>
    <cfRule type="containsText" dxfId="109" priority="92" operator="containsText" text="Min">
      <formula>NOT(ISERROR(SEARCH("Min",G68)))</formula>
    </cfRule>
    <cfRule type="containsText" dxfId="108" priority="93" operator="containsText" text="Specify ">
      <formula>NOT(ISERROR(SEARCH("Specify ",G68)))</formula>
    </cfRule>
  </conditionalFormatting>
  <conditionalFormatting sqref="H68">
    <cfRule type="containsText" dxfId="107" priority="88" operator="containsText" text="Max">
      <formula>NOT(ISERROR(SEARCH("Max",H68)))</formula>
    </cfRule>
    <cfRule type="containsText" dxfId="106" priority="89" operator="containsText" text="Min">
      <formula>NOT(ISERROR(SEARCH("Min",H68)))</formula>
    </cfRule>
    <cfRule type="containsText" dxfId="105" priority="90" operator="containsText" text="Specify ">
      <formula>NOT(ISERROR(SEARCH("Specify ",H68)))</formula>
    </cfRule>
  </conditionalFormatting>
  <conditionalFormatting sqref="J68 L68">
    <cfRule type="containsText" dxfId="104" priority="85" operator="containsText" text="Max">
      <formula>NOT(ISERROR(SEARCH("Max",J68)))</formula>
    </cfRule>
    <cfRule type="containsText" dxfId="103" priority="86" operator="containsText" text="Min">
      <formula>NOT(ISERROR(SEARCH("Min",J68)))</formula>
    </cfRule>
    <cfRule type="containsText" dxfId="102" priority="87" operator="containsText" text="Specify ">
      <formula>NOT(ISERROR(SEARCH("Specify ",J68)))</formula>
    </cfRule>
  </conditionalFormatting>
  <conditionalFormatting sqref="K68">
    <cfRule type="containsText" dxfId="101" priority="82" operator="containsText" text="Max">
      <formula>NOT(ISERROR(SEARCH("Max",K68)))</formula>
    </cfRule>
    <cfRule type="containsText" dxfId="100" priority="83" operator="containsText" text="Min">
      <formula>NOT(ISERROR(SEARCH("Min",K68)))</formula>
    </cfRule>
    <cfRule type="containsText" dxfId="99" priority="84" operator="containsText" text="Specify ">
      <formula>NOT(ISERROR(SEARCH("Specify ",K68)))</formula>
    </cfRule>
  </conditionalFormatting>
  <conditionalFormatting sqref="M68 O68">
    <cfRule type="containsText" dxfId="98" priority="79" operator="containsText" text="Max">
      <formula>NOT(ISERROR(SEARCH("Max",M68)))</formula>
    </cfRule>
    <cfRule type="containsText" dxfId="97" priority="80" operator="containsText" text="Min">
      <formula>NOT(ISERROR(SEARCH("Min",M68)))</formula>
    </cfRule>
    <cfRule type="containsText" dxfId="96" priority="81" operator="containsText" text="Specify ">
      <formula>NOT(ISERROR(SEARCH("Specify ",M68)))</formula>
    </cfRule>
  </conditionalFormatting>
  <conditionalFormatting sqref="N68">
    <cfRule type="containsText" dxfId="95" priority="76" operator="containsText" text="Max">
      <formula>NOT(ISERROR(SEARCH("Max",N68)))</formula>
    </cfRule>
    <cfRule type="containsText" dxfId="94" priority="77" operator="containsText" text="Min">
      <formula>NOT(ISERROR(SEARCH("Min",N68)))</formula>
    </cfRule>
    <cfRule type="containsText" dxfId="93" priority="78" operator="containsText" text="Specify ">
      <formula>NOT(ISERROR(SEARCH("Specify ",N68)))</formula>
    </cfRule>
  </conditionalFormatting>
  <conditionalFormatting sqref="G72:O72">
    <cfRule type="containsText" dxfId="92" priority="73" operator="containsText" text="Max">
      <formula>NOT(ISERROR(SEARCH("Max",G72)))</formula>
    </cfRule>
    <cfRule type="containsText" dxfId="91" priority="74" operator="containsText" text="Min">
      <formula>NOT(ISERROR(SEARCH("Min",G72)))</formula>
    </cfRule>
    <cfRule type="containsText" dxfId="90" priority="75" operator="containsText" text="Specify ">
      <formula>NOT(ISERROR(SEARCH("Specify ",G72)))</formula>
    </cfRule>
  </conditionalFormatting>
  <conditionalFormatting sqref="G73 I73 G74:O74 G76:O76">
    <cfRule type="containsText" dxfId="89" priority="70" operator="containsText" text="Max">
      <formula>NOT(ISERROR(SEARCH("Max",G73)))</formula>
    </cfRule>
    <cfRule type="containsText" dxfId="88" priority="71" operator="containsText" text="Min">
      <formula>NOT(ISERROR(SEARCH("Min",G73)))</formula>
    </cfRule>
    <cfRule type="containsText" dxfId="87" priority="72" operator="containsText" text="Specify ">
      <formula>NOT(ISERROR(SEARCH("Specify ",G73)))</formula>
    </cfRule>
  </conditionalFormatting>
  <conditionalFormatting sqref="H73">
    <cfRule type="containsText" dxfId="86" priority="67" operator="containsText" text="Max">
      <formula>NOT(ISERROR(SEARCH("Max",H73)))</formula>
    </cfRule>
    <cfRule type="containsText" dxfId="85" priority="68" operator="containsText" text="Min">
      <formula>NOT(ISERROR(SEARCH("Min",H73)))</formula>
    </cfRule>
    <cfRule type="containsText" dxfId="84" priority="69" operator="containsText" text="Specify ">
      <formula>NOT(ISERROR(SEARCH("Specify ",H73)))</formula>
    </cfRule>
  </conditionalFormatting>
  <conditionalFormatting sqref="J73 L73">
    <cfRule type="containsText" dxfId="83" priority="64" operator="containsText" text="Max">
      <formula>NOT(ISERROR(SEARCH("Max",J73)))</formula>
    </cfRule>
    <cfRule type="containsText" dxfId="82" priority="65" operator="containsText" text="Min">
      <formula>NOT(ISERROR(SEARCH("Min",J73)))</formula>
    </cfRule>
    <cfRule type="containsText" dxfId="81" priority="66" operator="containsText" text="Specify ">
      <formula>NOT(ISERROR(SEARCH("Specify ",J73)))</formula>
    </cfRule>
  </conditionalFormatting>
  <conditionalFormatting sqref="K73">
    <cfRule type="containsText" dxfId="80" priority="61" operator="containsText" text="Max">
      <formula>NOT(ISERROR(SEARCH("Max",K73)))</formula>
    </cfRule>
    <cfRule type="containsText" dxfId="79" priority="62" operator="containsText" text="Min">
      <formula>NOT(ISERROR(SEARCH("Min",K73)))</formula>
    </cfRule>
    <cfRule type="containsText" dxfId="78" priority="63" operator="containsText" text="Specify ">
      <formula>NOT(ISERROR(SEARCH("Specify ",K73)))</formula>
    </cfRule>
  </conditionalFormatting>
  <conditionalFormatting sqref="M73 O73">
    <cfRule type="containsText" dxfId="77" priority="58" operator="containsText" text="Max">
      <formula>NOT(ISERROR(SEARCH("Max",M73)))</formula>
    </cfRule>
    <cfRule type="containsText" dxfId="76" priority="59" operator="containsText" text="Min">
      <formula>NOT(ISERROR(SEARCH("Min",M73)))</formula>
    </cfRule>
    <cfRule type="containsText" dxfId="75" priority="60" operator="containsText" text="Specify ">
      <formula>NOT(ISERROR(SEARCH("Specify ",M73)))</formula>
    </cfRule>
  </conditionalFormatting>
  <conditionalFormatting sqref="N73">
    <cfRule type="containsText" dxfId="74" priority="55" operator="containsText" text="Max">
      <formula>NOT(ISERROR(SEARCH("Max",N73)))</formula>
    </cfRule>
    <cfRule type="containsText" dxfId="73" priority="56" operator="containsText" text="Min">
      <formula>NOT(ISERROR(SEARCH("Min",N73)))</formula>
    </cfRule>
    <cfRule type="containsText" dxfId="72" priority="57" operator="containsText" text="Specify ">
      <formula>NOT(ISERROR(SEARCH("Specify ",N73)))</formula>
    </cfRule>
  </conditionalFormatting>
  <conditionalFormatting sqref="G75 I75">
    <cfRule type="containsText" dxfId="71" priority="52" operator="containsText" text="Max">
      <formula>NOT(ISERROR(SEARCH("Max",G75)))</formula>
    </cfRule>
    <cfRule type="containsText" dxfId="70" priority="53" operator="containsText" text="Min">
      <formula>NOT(ISERROR(SEARCH("Min",G75)))</formula>
    </cfRule>
    <cfRule type="containsText" dxfId="69" priority="54" operator="containsText" text="Specify ">
      <formula>NOT(ISERROR(SEARCH("Specify ",G75)))</formula>
    </cfRule>
  </conditionalFormatting>
  <conditionalFormatting sqref="H75">
    <cfRule type="containsText" dxfId="68" priority="49" operator="containsText" text="Max">
      <formula>NOT(ISERROR(SEARCH("Max",H75)))</formula>
    </cfRule>
    <cfRule type="containsText" dxfId="67" priority="50" operator="containsText" text="Min">
      <formula>NOT(ISERROR(SEARCH("Min",H75)))</formula>
    </cfRule>
    <cfRule type="containsText" dxfId="66" priority="51" operator="containsText" text="Specify ">
      <formula>NOT(ISERROR(SEARCH("Specify ",H75)))</formula>
    </cfRule>
  </conditionalFormatting>
  <conditionalFormatting sqref="J75 L75">
    <cfRule type="containsText" dxfId="65" priority="46" operator="containsText" text="Max">
      <formula>NOT(ISERROR(SEARCH("Max",J75)))</formula>
    </cfRule>
    <cfRule type="containsText" dxfId="64" priority="47" operator="containsText" text="Min">
      <formula>NOT(ISERROR(SEARCH("Min",J75)))</formula>
    </cfRule>
    <cfRule type="containsText" dxfId="63" priority="48" operator="containsText" text="Specify ">
      <formula>NOT(ISERROR(SEARCH("Specify ",J75)))</formula>
    </cfRule>
  </conditionalFormatting>
  <conditionalFormatting sqref="K75">
    <cfRule type="containsText" dxfId="62" priority="43" operator="containsText" text="Max">
      <formula>NOT(ISERROR(SEARCH("Max",K75)))</formula>
    </cfRule>
    <cfRule type="containsText" dxfId="61" priority="44" operator="containsText" text="Min">
      <formula>NOT(ISERROR(SEARCH("Min",K75)))</formula>
    </cfRule>
    <cfRule type="containsText" dxfId="60" priority="45" operator="containsText" text="Specify ">
      <formula>NOT(ISERROR(SEARCH("Specify ",K75)))</formula>
    </cfRule>
  </conditionalFormatting>
  <conditionalFormatting sqref="M75 O75">
    <cfRule type="containsText" dxfId="59" priority="40" operator="containsText" text="Max">
      <formula>NOT(ISERROR(SEARCH("Max",M75)))</formula>
    </cfRule>
    <cfRule type="containsText" dxfId="58" priority="41" operator="containsText" text="Min">
      <formula>NOT(ISERROR(SEARCH("Min",M75)))</formula>
    </cfRule>
    <cfRule type="containsText" dxfId="57" priority="42" operator="containsText" text="Specify ">
      <formula>NOT(ISERROR(SEARCH("Specify ",M75)))</formula>
    </cfRule>
  </conditionalFormatting>
  <conditionalFormatting sqref="N75">
    <cfRule type="containsText" dxfId="56" priority="37" operator="containsText" text="Max">
      <formula>NOT(ISERROR(SEARCH("Max",N75)))</formula>
    </cfRule>
    <cfRule type="containsText" dxfId="55" priority="38" operator="containsText" text="Min">
      <formula>NOT(ISERROR(SEARCH("Min",N75)))</formula>
    </cfRule>
    <cfRule type="containsText" dxfId="54" priority="39" operator="containsText" text="Specify ">
      <formula>NOT(ISERROR(SEARCH("Specify ",N75)))</formula>
    </cfRule>
  </conditionalFormatting>
  <conditionalFormatting sqref="G77 I77 G78:O78">
    <cfRule type="containsText" dxfId="53" priority="34" operator="containsText" text="Max">
      <formula>NOT(ISERROR(SEARCH("Max",G77)))</formula>
    </cfRule>
    <cfRule type="containsText" dxfId="52" priority="35" operator="containsText" text="Min">
      <formula>NOT(ISERROR(SEARCH("Min",G77)))</formula>
    </cfRule>
    <cfRule type="containsText" dxfId="51" priority="36" operator="containsText" text="Specify ">
      <formula>NOT(ISERROR(SEARCH("Specify ",G77)))</formula>
    </cfRule>
  </conditionalFormatting>
  <conditionalFormatting sqref="H77">
    <cfRule type="containsText" dxfId="50" priority="31" operator="containsText" text="Max">
      <formula>NOT(ISERROR(SEARCH("Max",H77)))</formula>
    </cfRule>
    <cfRule type="containsText" dxfId="49" priority="32" operator="containsText" text="Min">
      <formula>NOT(ISERROR(SEARCH("Min",H77)))</formula>
    </cfRule>
    <cfRule type="containsText" dxfId="48" priority="33" operator="containsText" text="Specify ">
      <formula>NOT(ISERROR(SEARCH("Specify ",H77)))</formula>
    </cfRule>
  </conditionalFormatting>
  <conditionalFormatting sqref="J77 L77">
    <cfRule type="containsText" dxfId="47" priority="28" operator="containsText" text="Max">
      <formula>NOT(ISERROR(SEARCH("Max",J77)))</formula>
    </cfRule>
    <cfRule type="containsText" dxfId="46" priority="29" operator="containsText" text="Min">
      <formula>NOT(ISERROR(SEARCH("Min",J77)))</formula>
    </cfRule>
    <cfRule type="containsText" dxfId="45" priority="30" operator="containsText" text="Specify ">
      <formula>NOT(ISERROR(SEARCH("Specify ",J77)))</formula>
    </cfRule>
  </conditionalFormatting>
  <conditionalFormatting sqref="K77">
    <cfRule type="containsText" dxfId="44" priority="25" operator="containsText" text="Max">
      <formula>NOT(ISERROR(SEARCH("Max",K77)))</formula>
    </cfRule>
    <cfRule type="containsText" dxfId="43" priority="26" operator="containsText" text="Min">
      <formula>NOT(ISERROR(SEARCH("Min",K77)))</formula>
    </cfRule>
    <cfRule type="containsText" dxfId="42" priority="27" operator="containsText" text="Specify ">
      <formula>NOT(ISERROR(SEARCH("Specify ",K77)))</formula>
    </cfRule>
  </conditionalFormatting>
  <conditionalFormatting sqref="M77 O77">
    <cfRule type="containsText" dxfId="41" priority="22" operator="containsText" text="Max">
      <formula>NOT(ISERROR(SEARCH("Max",M77)))</formula>
    </cfRule>
    <cfRule type="containsText" dxfId="40" priority="23" operator="containsText" text="Min">
      <formula>NOT(ISERROR(SEARCH("Min",M77)))</formula>
    </cfRule>
    <cfRule type="containsText" dxfId="39" priority="24" operator="containsText" text="Specify ">
      <formula>NOT(ISERROR(SEARCH("Specify ",M77)))</formula>
    </cfRule>
  </conditionalFormatting>
  <conditionalFormatting sqref="N77">
    <cfRule type="containsText" dxfId="38" priority="19" operator="containsText" text="Max">
      <formula>NOT(ISERROR(SEARCH("Max",N77)))</formula>
    </cfRule>
    <cfRule type="containsText" dxfId="37" priority="20" operator="containsText" text="Min">
      <formula>NOT(ISERROR(SEARCH("Min",N77)))</formula>
    </cfRule>
    <cfRule type="containsText" dxfId="36" priority="21" operator="containsText" text="Specify ">
      <formula>NOT(ISERROR(SEARCH("Specify ",N77)))</formula>
    </cfRule>
  </conditionalFormatting>
  <conditionalFormatting sqref="G79 I79">
    <cfRule type="containsText" dxfId="35" priority="16" operator="containsText" text="Max">
      <formula>NOT(ISERROR(SEARCH("Max",G79)))</formula>
    </cfRule>
    <cfRule type="containsText" dxfId="34" priority="17" operator="containsText" text="Min">
      <formula>NOT(ISERROR(SEARCH("Min",G79)))</formula>
    </cfRule>
    <cfRule type="containsText" dxfId="33" priority="18" operator="containsText" text="Specify ">
      <formula>NOT(ISERROR(SEARCH("Specify ",G79)))</formula>
    </cfRule>
  </conditionalFormatting>
  <conditionalFormatting sqref="H79">
    <cfRule type="containsText" dxfId="32" priority="13" operator="containsText" text="Max">
      <formula>NOT(ISERROR(SEARCH("Max",H79)))</formula>
    </cfRule>
    <cfRule type="containsText" dxfId="31" priority="14" operator="containsText" text="Min">
      <formula>NOT(ISERROR(SEARCH("Min",H79)))</formula>
    </cfRule>
    <cfRule type="containsText" dxfId="30" priority="15" operator="containsText" text="Specify ">
      <formula>NOT(ISERROR(SEARCH("Specify ",H79)))</formula>
    </cfRule>
  </conditionalFormatting>
  <conditionalFormatting sqref="J79 L79">
    <cfRule type="containsText" dxfId="29" priority="10" operator="containsText" text="Max">
      <formula>NOT(ISERROR(SEARCH("Max",J79)))</formula>
    </cfRule>
    <cfRule type="containsText" dxfId="28" priority="11" operator="containsText" text="Min">
      <formula>NOT(ISERROR(SEARCH("Min",J79)))</formula>
    </cfRule>
    <cfRule type="containsText" dxfId="27" priority="12" operator="containsText" text="Specify ">
      <formula>NOT(ISERROR(SEARCH("Specify ",J79)))</formula>
    </cfRule>
  </conditionalFormatting>
  <conditionalFormatting sqref="K79">
    <cfRule type="containsText" dxfId="26" priority="7" operator="containsText" text="Max">
      <formula>NOT(ISERROR(SEARCH("Max",K79)))</formula>
    </cfRule>
    <cfRule type="containsText" dxfId="25" priority="8" operator="containsText" text="Min">
      <formula>NOT(ISERROR(SEARCH("Min",K79)))</formula>
    </cfRule>
    <cfRule type="containsText" dxfId="24" priority="9" operator="containsText" text="Specify ">
      <formula>NOT(ISERROR(SEARCH("Specify ",K79)))</formula>
    </cfRule>
  </conditionalFormatting>
  <conditionalFormatting sqref="M79 O79">
    <cfRule type="containsText" dxfId="23" priority="4" operator="containsText" text="Max">
      <formula>NOT(ISERROR(SEARCH("Max",M79)))</formula>
    </cfRule>
    <cfRule type="containsText" dxfId="22" priority="5" operator="containsText" text="Min">
      <formula>NOT(ISERROR(SEARCH("Min",M79)))</formula>
    </cfRule>
    <cfRule type="containsText" dxfId="21" priority="6" operator="containsText" text="Specify ">
      <formula>NOT(ISERROR(SEARCH("Specify ",M79)))</formula>
    </cfRule>
  </conditionalFormatting>
  <conditionalFormatting sqref="N79">
    <cfRule type="containsText" dxfId="20" priority="1" operator="containsText" text="Max">
      <formula>NOT(ISERROR(SEARCH("Max",N79)))</formula>
    </cfRule>
    <cfRule type="containsText" dxfId="19" priority="2" operator="containsText" text="Min">
      <formula>NOT(ISERROR(SEARCH("Min",N79)))</formula>
    </cfRule>
    <cfRule type="containsText" dxfId="18" priority="3" operator="containsText" text="Specify ">
      <formula>NOT(ISERROR(SEARCH("Specify ",N79)))</formula>
    </cfRule>
  </conditionalFormatting>
  <pageMargins left="0.7" right="0.7" top="0.75" bottom="0.75" header="0.3" footer="0.3"/>
  <pageSetup paperSize="9" scale="46"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Z84"/>
  <sheetViews>
    <sheetView zoomScale="80" zoomScaleNormal="80" workbookViewId="0">
      <pane ySplit="1" topLeftCell="A4" activePane="bottomLeft" state="frozen"/>
      <selection activeCell="E10" sqref="E10:E23"/>
      <selection pane="bottomLeft" activeCell="E10" sqref="E10:E23"/>
    </sheetView>
  </sheetViews>
  <sheetFormatPr defaultColWidth="9" defaultRowHeight="15.5" x14ac:dyDescent="0.35"/>
  <cols>
    <col min="1" max="1" width="10.25" style="9" bestFit="1" customWidth="1"/>
    <col min="2" max="2" width="24" style="2" bestFit="1" customWidth="1"/>
    <col min="3" max="3" width="10.25" style="2" bestFit="1" customWidth="1"/>
    <col min="4" max="6" width="18.33203125" style="2" customWidth="1"/>
    <col min="7" max="7" width="10.25" style="2" bestFit="1" customWidth="1"/>
    <col min="8" max="8" width="13.83203125" style="2" bestFit="1" customWidth="1"/>
    <col min="9" max="9" width="10.25" style="2" bestFit="1" customWidth="1"/>
    <col min="10" max="11" width="10.25" style="2" customWidth="1"/>
    <col min="12" max="12" width="25.75" style="2" customWidth="1"/>
    <col min="13" max="13" width="10.25" style="2" bestFit="1" customWidth="1"/>
    <col min="14" max="14" width="19.33203125" style="2" bestFit="1" customWidth="1"/>
    <col min="15" max="15" width="10.25" style="2" bestFit="1" customWidth="1"/>
    <col min="16" max="16" width="14" style="2" customWidth="1"/>
    <col min="17" max="17" width="10.25" style="2" bestFit="1" customWidth="1"/>
    <col min="18" max="18" width="13.08203125" style="2" bestFit="1" customWidth="1"/>
    <col min="19" max="19" width="10.25" style="2" bestFit="1" customWidth="1"/>
    <col min="20" max="20" width="14.5" style="2" bestFit="1" customWidth="1"/>
    <col min="21" max="25" width="9" style="2"/>
    <col min="26" max="26" width="9" style="2" hidden="1" customWidth="1"/>
    <col min="27" max="16384" width="9" style="2"/>
  </cols>
  <sheetData>
    <row r="1" spans="1:26" x14ac:dyDescent="0.35">
      <c r="A1" s="19"/>
      <c r="B1" s="19" t="s">
        <v>241</v>
      </c>
      <c r="C1" s="9"/>
      <c r="D1" s="19" t="s">
        <v>242</v>
      </c>
      <c r="E1" s="19"/>
      <c r="F1" s="19" t="s">
        <v>243</v>
      </c>
      <c r="G1" s="19"/>
      <c r="H1" s="19" t="s">
        <v>244</v>
      </c>
      <c r="I1" s="9"/>
      <c r="J1" s="19" t="s">
        <v>245</v>
      </c>
      <c r="K1" s="9"/>
      <c r="L1" s="19" t="s">
        <v>246</v>
      </c>
      <c r="M1" s="19"/>
      <c r="N1" s="19" t="s">
        <v>247</v>
      </c>
      <c r="O1" s="19"/>
      <c r="P1" s="19" t="s">
        <v>248</v>
      </c>
      <c r="Q1" s="19"/>
      <c r="R1" s="19" t="s">
        <v>249</v>
      </c>
      <c r="S1" s="19"/>
      <c r="T1" s="19" t="s">
        <v>250</v>
      </c>
    </row>
    <row r="2" spans="1:26" hidden="1" x14ac:dyDescent="0.35">
      <c r="A2" s="19"/>
      <c r="B2" s="19"/>
      <c r="C2" s="9"/>
      <c r="D2" s="19"/>
      <c r="E2" s="19"/>
      <c r="F2" s="19"/>
      <c r="G2" s="19"/>
      <c r="H2" s="19"/>
      <c r="I2" s="9"/>
      <c r="J2" s="9"/>
      <c r="K2" s="9"/>
      <c r="L2" s="21" t="s">
        <v>214</v>
      </c>
      <c r="M2" s="19"/>
      <c r="N2" s="19"/>
      <c r="O2" s="19"/>
      <c r="P2" s="19"/>
      <c r="Q2" s="19"/>
      <c r="R2" s="19"/>
      <c r="S2" s="19"/>
      <c r="T2" s="19"/>
      <c r="Z2" s="61" t="s">
        <v>184</v>
      </c>
    </row>
    <row r="3" spans="1:26" hidden="1" x14ac:dyDescent="0.35">
      <c r="A3" s="21"/>
      <c r="B3" s="21" t="s">
        <v>184</v>
      </c>
      <c r="C3" s="9"/>
      <c r="D3" s="21" t="s">
        <v>184</v>
      </c>
      <c r="E3" s="21"/>
      <c r="F3" s="21" t="s">
        <v>184</v>
      </c>
      <c r="G3" s="21"/>
      <c r="H3" s="21" t="s">
        <v>184</v>
      </c>
      <c r="I3" s="21"/>
      <c r="J3" s="21" t="s">
        <v>209</v>
      </c>
      <c r="K3" s="21"/>
      <c r="L3" s="21" t="s">
        <v>184</v>
      </c>
      <c r="M3" s="21"/>
      <c r="N3" s="21" t="s">
        <v>184</v>
      </c>
      <c r="O3" s="20"/>
      <c r="P3" s="21" t="s">
        <v>184</v>
      </c>
      <c r="Q3" s="21"/>
      <c r="R3" s="21" t="s">
        <v>184</v>
      </c>
      <c r="S3" s="21"/>
      <c r="T3" s="21" t="s">
        <v>184</v>
      </c>
      <c r="Z3" s="2" t="s">
        <v>251</v>
      </c>
    </row>
    <row r="4" spans="1:26" x14ac:dyDescent="0.35">
      <c r="B4" s="9" t="s">
        <v>252</v>
      </c>
      <c r="C4" s="9"/>
      <c r="D4" s="9" t="s">
        <v>253</v>
      </c>
      <c r="E4" s="9"/>
      <c r="F4" s="9" t="s">
        <v>136</v>
      </c>
      <c r="G4" s="9"/>
      <c r="H4" s="9" t="s">
        <v>254</v>
      </c>
      <c r="I4" s="9"/>
      <c r="J4" s="9" t="s">
        <v>255</v>
      </c>
      <c r="K4" s="9"/>
      <c r="L4" s="9" t="s">
        <v>256</v>
      </c>
      <c r="M4" s="9"/>
      <c r="N4" s="43" t="s">
        <v>150</v>
      </c>
      <c r="O4" s="20"/>
      <c r="P4" s="40"/>
      <c r="Q4" s="9"/>
      <c r="R4" s="9" t="s">
        <v>257</v>
      </c>
      <c r="S4" s="9"/>
      <c r="T4" s="9" t="s">
        <v>138</v>
      </c>
      <c r="Z4" s="2" t="s">
        <v>258</v>
      </c>
    </row>
    <row r="5" spans="1:26" x14ac:dyDescent="0.35">
      <c r="B5" s="9" t="s">
        <v>259</v>
      </c>
      <c r="C5" s="9"/>
      <c r="D5" s="9" t="s">
        <v>260</v>
      </c>
      <c r="E5" s="9"/>
      <c r="F5" s="2" t="s">
        <v>261</v>
      </c>
      <c r="G5" s="9"/>
      <c r="H5" s="9" t="s">
        <v>262</v>
      </c>
      <c r="I5" s="9"/>
      <c r="J5" s="9" t="s">
        <v>150</v>
      </c>
      <c r="K5" s="9"/>
      <c r="L5" s="2" t="s">
        <v>263</v>
      </c>
      <c r="M5" s="20" t="s">
        <v>264</v>
      </c>
      <c r="N5" s="40"/>
      <c r="O5" s="20" t="s">
        <v>264</v>
      </c>
      <c r="P5" s="9"/>
      <c r="Q5" s="9"/>
      <c r="R5" s="9" t="s">
        <v>265</v>
      </c>
      <c r="S5" s="9"/>
      <c r="T5" s="9" t="s">
        <v>140</v>
      </c>
    </row>
    <row r="6" spans="1:26" x14ac:dyDescent="0.35">
      <c r="B6" s="9" t="s">
        <v>266</v>
      </c>
      <c r="C6" s="9"/>
      <c r="D6" s="9" t="s">
        <v>267</v>
      </c>
      <c r="E6" s="9"/>
      <c r="F6" s="9" t="s">
        <v>138</v>
      </c>
      <c r="G6" s="9"/>
      <c r="H6" s="9" t="s">
        <v>268</v>
      </c>
      <c r="I6" s="9"/>
      <c r="J6" s="9" t="s">
        <v>269</v>
      </c>
      <c r="K6" s="9"/>
      <c r="L6" s="2" t="s">
        <v>270</v>
      </c>
      <c r="M6" s="20" t="s">
        <v>264</v>
      </c>
      <c r="N6" s="40"/>
      <c r="O6" s="20" t="s">
        <v>264</v>
      </c>
      <c r="P6" s="9"/>
      <c r="Q6" s="9"/>
      <c r="R6" s="9" t="s">
        <v>271</v>
      </c>
      <c r="S6" s="9"/>
      <c r="T6" s="9" t="s">
        <v>272</v>
      </c>
      <c r="Z6" s="2" t="s">
        <v>184</v>
      </c>
    </row>
    <row r="7" spans="1:26" x14ac:dyDescent="0.35">
      <c r="B7" s="9" t="s">
        <v>273</v>
      </c>
      <c r="C7" s="9"/>
      <c r="D7" s="9" t="s">
        <v>274</v>
      </c>
      <c r="E7" s="9"/>
      <c r="F7" s="9" t="s">
        <v>140</v>
      </c>
      <c r="G7" s="9"/>
      <c r="H7" s="9" t="s">
        <v>275</v>
      </c>
      <c r="I7" s="9"/>
      <c r="J7" s="9"/>
      <c r="K7" s="9"/>
      <c r="L7" s="2" t="s">
        <v>276</v>
      </c>
      <c r="M7" s="20" t="s">
        <v>264</v>
      </c>
      <c r="N7" s="40"/>
      <c r="O7" s="20" t="s">
        <v>264</v>
      </c>
      <c r="P7" s="9"/>
      <c r="Q7" s="9"/>
      <c r="R7" s="9" t="s">
        <v>277</v>
      </c>
      <c r="S7" s="20" t="s">
        <v>264</v>
      </c>
      <c r="T7" s="9"/>
      <c r="Z7" s="2" t="s">
        <v>278</v>
      </c>
    </row>
    <row r="8" spans="1:26" x14ac:dyDescent="0.35">
      <c r="B8" s="9" t="s">
        <v>279</v>
      </c>
      <c r="C8" s="9"/>
      <c r="D8" s="9" t="s">
        <v>280</v>
      </c>
      <c r="E8" s="9"/>
      <c r="F8" s="9" t="s">
        <v>142</v>
      </c>
      <c r="G8" s="9"/>
      <c r="H8" s="9" t="s">
        <v>281</v>
      </c>
      <c r="I8" s="9"/>
      <c r="J8" s="9"/>
      <c r="K8" s="9"/>
      <c r="L8" s="2" t="s">
        <v>282</v>
      </c>
      <c r="M8" s="20" t="s">
        <v>264</v>
      </c>
      <c r="N8" s="9"/>
      <c r="O8" s="20" t="s">
        <v>264</v>
      </c>
      <c r="P8" s="9"/>
      <c r="Q8" s="9"/>
      <c r="R8" s="9" t="s">
        <v>283</v>
      </c>
      <c r="S8" s="20" t="s">
        <v>264</v>
      </c>
      <c r="T8" s="9"/>
      <c r="Z8" s="2" t="s">
        <v>284</v>
      </c>
    </row>
    <row r="9" spans="1:26" x14ac:dyDescent="0.35">
      <c r="B9" s="2" t="s">
        <v>285</v>
      </c>
      <c r="C9" s="20"/>
      <c r="D9" s="9" t="s">
        <v>286</v>
      </c>
      <c r="E9" s="9"/>
      <c r="F9" s="9" t="s">
        <v>144</v>
      </c>
      <c r="G9" s="9"/>
      <c r="H9" s="9" t="s">
        <v>287</v>
      </c>
      <c r="I9" s="9"/>
      <c r="J9" s="9"/>
      <c r="K9" s="9"/>
      <c r="L9" s="9" t="s">
        <v>288</v>
      </c>
      <c r="M9" s="20" t="s">
        <v>264</v>
      </c>
      <c r="N9" s="9"/>
      <c r="O9" s="20" t="s">
        <v>264</v>
      </c>
      <c r="P9" s="9"/>
      <c r="Q9" s="9"/>
      <c r="R9" s="9" t="s">
        <v>289</v>
      </c>
      <c r="S9" s="20" t="s">
        <v>264</v>
      </c>
      <c r="T9" s="9"/>
    </row>
    <row r="10" spans="1:26" x14ac:dyDescent="0.35">
      <c r="B10" s="9" t="s">
        <v>290</v>
      </c>
      <c r="C10" s="20"/>
      <c r="D10" s="9" t="s">
        <v>291</v>
      </c>
      <c r="E10" s="9"/>
      <c r="F10" s="9" t="s">
        <v>146</v>
      </c>
      <c r="G10" s="9"/>
      <c r="H10" s="9" t="s">
        <v>292</v>
      </c>
      <c r="I10" s="9"/>
      <c r="J10" s="9"/>
      <c r="K10" s="9"/>
      <c r="L10" s="9" t="s">
        <v>293</v>
      </c>
      <c r="N10" s="9"/>
      <c r="O10" s="20" t="s">
        <v>264</v>
      </c>
      <c r="P10" s="9"/>
      <c r="Q10" s="9"/>
      <c r="R10" s="9" t="s">
        <v>294</v>
      </c>
      <c r="S10" s="20" t="s">
        <v>264</v>
      </c>
      <c r="T10" s="9"/>
      <c r="Z10" s="61" t="s">
        <v>197</v>
      </c>
    </row>
    <row r="11" spans="1:26" x14ac:dyDescent="0.35">
      <c r="B11" s="9" t="s">
        <v>295</v>
      </c>
      <c r="C11" s="20"/>
      <c r="D11" s="9" t="s">
        <v>296</v>
      </c>
      <c r="E11" s="9"/>
      <c r="F11" s="9" t="s">
        <v>148</v>
      </c>
      <c r="G11" s="20" t="s">
        <v>264</v>
      </c>
      <c r="H11" s="2" t="s">
        <v>401</v>
      </c>
      <c r="I11" s="9"/>
      <c r="J11" s="9"/>
      <c r="K11" s="9"/>
      <c r="L11" s="9" t="s">
        <v>297</v>
      </c>
      <c r="N11" s="9"/>
      <c r="O11" s="20" t="s">
        <v>264</v>
      </c>
      <c r="P11" s="9"/>
      <c r="Q11" s="9"/>
      <c r="R11" s="9" t="s">
        <v>298</v>
      </c>
      <c r="S11" s="20" t="s">
        <v>264</v>
      </c>
      <c r="T11" s="9"/>
      <c r="Z11" s="2" t="s">
        <v>299</v>
      </c>
    </row>
    <row r="12" spans="1:26" x14ac:dyDescent="0.35">
      <c r="B12" s="9" t="s">
        <v>300</v>
      </c>
      <c r="C12" s="20"/>
      <c r="D12" s="9" t="s">
        <v>301</v>
      </c>
      <c r="F12" s="9" t="s">
        <v>150</v>
      </c>
      <c r="G12" s="20" t="s">
        <v>264</v>
      </c>
      <c r="H12" s="2" t="s">
        <v>402</v>
      </c>
      <c r="I12" s="9"/>
      <c r="J12" s="9"/>
      <c r="K12" s="9"/>
      <c r="L12" s="9" t="s">
        <v>388</v>
      </c>
      <c r="M12" s="9"/>
      <c r="N12" s="9"/>
      <c r="O12" s="20" t="s">
        <v>264</v>
      </c>
      <c r="P12" s="9"/>
      <c r="Q12" s="9"/>
      <c r="R12" s="9" t="s">
        <v>302</v>
      </c>
      <c r="S12" s="9"/>
      <c r="T12" s="9"/>
      <c r="Z12" s="2" t="s">
        <v>303</v>
      </c>
    </row>
    <row r="13" spans="1:26" x14ac:dyDescent="0.35">
      <c r="B13" s="9" t="s">
        <v>304</v>
      </c>
      <c r="C13" s="20" t="s">
        <v>264</v>
      </c>
      <c r="D13" s="9"/>
      <c r="E13" s="20"/>
      <c r="F13" s="9" t="s">
        <v>305</v>
      </c>
      <c r="G13" s="20" t="s">
        <v>264</v>
      </c>
      <c r="H13" s="9"/>
      <c r="I13" s="9"/>
      <c r="J13" s="9"/>
      <c r="K13" s="9"/>
      <c r="L13" s="2" t="s">
        <v>306</v>
      </c>
      <c r="M13" s="9"/>
      <c r="N13" s="9"/>
      <c r="O13" s="20" t="s">
        <v>264</v>
      </c>
      <c r="P13" s="9"/>
      <c r="Q13" s="9"/>
      <c r="R13" s="9" t="s">
        <v>307</v>
      </c>
      <c r="S13" s="9"/>
      <c r="T13" s="9"/>
      <c r="Z13" s="2" t="s">
        <v>308</v>
      </c>
    </row>
    <row r="14" spans="1:26" x14ac:dyDescent="0.35">
      <c r="B14" s="9" t="s">
        <v>309</v>
      </c>
      <c r="C14" s="20" t="s">
        <v>264</v>
      </c>
      <c r="D14" s="9"/>
      <c r="E14" s="20" t="s">
        <v>264</v>
      </c>
      <c r="F14" s="9" t="s">
        <v>400</v>
      </c>
      <c r="G14" s="20" t="s">
        <v>264</v>
      </c>
      <c r="H14" s="9"/>
      <c r="I14" s="9"/>
      <c r="J14" s="9"/>
      <c r="K14" s="9"/>
      <c r="L14" s="43" t="s">
        <v>310</v>
      </c>
      <c r="M14" s="9"/>
      <c r="N14" s="9"/>
      <c r="O14" s="9"/>
      <c r="P14" s="9"/>
      <c r="Q14" s="20" t="s">
        <v>264</v>
      </c>
      <c r="S14" s="9"/>
      <c r="T14" s="9"/>
    </row>
    <row r="15" spans="1:26" x14ac:dyDescent="0.35">
      <c r="B15" s="9" t="s">
        <v>311</v>
      </c>
      <c r="C15" s="20" t="s">
        <v>264</v>
      </c>
      <c r="D15" s="9"/>
      <c r="E15" s="20" t="s">
        <v>264</v>
      </c>
      <c r="F15" s="9" t="s">
        <v>435</v>
      </c>
      <c r="G15" s="20" t="s">
        <v>264</v>
      </c>
      <c r="H15" s="9"/>
      <c r="I15" s="9"/>
      <c r="J15" s="9"/>
      <c r="K15" s="9"/>
      <c r="L15" s="43" t="s">
        <v>312</v>
      </c>
      <c r="M15" s="9"/>
      <c r="N15" s="9"/>
      <c r="O15" s="9"/>
      <c r="P15" s="9"/>
      <c r="Q15" s="20" t="s">
        <v>264</v>
      </c>
      <c r="R15" s="9"/>
      <c r="S15" s="9"/>
      <c r="T15" s="9"/>
      <c r="Z15" s="2" t="s">
        <v>205</v>
      </c>
    </row>
    <row r="16" spans="1:26" x14ac:dyDescent="0.35">
      <c r="B16" s="9" t="s">
        <v>313</v>
      </c>
      <c r="C16" s="20" t="s">
        <v>264</v>
      </c>
      <c r="D16" s="9"/>
      <c r="E16" s="20" t="s">
        <v>264</v>
      </c>
      <c r="F16" s="9"/>
      <c r="H16" s="9"/>
      <c r="I16" s="9"/>
      <c r="J16" s="9"/>
      <c r="K16" s="9"/>
      <c r="L16" s="43" t="s">
        <v>314</v>
      </c>
      <c r="M16" s="9"/>
      <c r="N16" s="9"/>
      <c r="O16" s="9"/>
      <c r="P16" s="9"/>
      <c r="Q16" s="20" t="s">
        <v>264</v>
      </c>
      <c r="R16" s="9"/>
      <c r="S16" s="9"/>
      <c r="T16" s="9"/>
      <c r="Z16" s="2" t="s">
        <v>315</v>
      </c>
    </row>
    <row r="17" spans="1:20" x14ac:dyDescent="0.35">
      <c r="B17" s="9" t="s">
        <v>316</v>
      </c>
      <c r="C17" s="20" t="s">
        <v>264</v>
      </c>
      <c r="D17" s="9"/>
      <c r="E17" s="20" t="s">
        <v>264</v>
      </c>
      <c r="F17" s="9"/>
      <c r="H17" s="9"/>
      <c r="I17" s="9"/>
      <c r="J17" s="9"/>
      <c r="K17" s="9"/>
      <c r="L17" s="116" t="s">
        <v>317</v>
      </c>
      <c r="M17" s="9"/>
      <c r="N17" s="9"/>
      <c r="O17" s="9"/>
      <c r="P17" s="9"/>
      <c r="Q17" s="20" t="s">
        <v>264</v>
      </c>
      <c r="R17" s="9"/>
      <c r="S17" s="9"/>
      <c r="T17" s="9"/>
    </row>
    <row r="18" spans="1:20" x14ac:dyDescent="0.35">
      <c r="B18" s="9" t="s">
        <v>318</v>
      </c>
      <c r="C18" s="9"/>
      <c r="D18" s="9"/>
      <c r="E18" s="20" t="s">
        <v>264</v>
      </c>
      <c r="F18" s="9"/>
      <c r="G18" s="9"/>
      <c r="H18" s="9"/>
      <c r="I18" s="9"/>
      <c r="J18" s="9"/>
      <c r="K18" s="9"/>
      <c r="L18" s="9" t="s">
        <v>319</v>
      </c>
      <c r="M18" s="9"/>
      <c r="N18" s="9"/>
      <c r="O18" s="9"/>
      <c r="P18" s="9"/>
      <c r="Q18" s="20" t="s">
        <v>264</v>
      </c>
      <c r="R18" s="9"/>
      <c r="S18" s="9"/>
      <c r="T18" s="9"/>
    </row>
    <row r="19" spans="1:20" x14ac:dyDescent="0.35">
      <c r="B19" s="9" t="s">
        <v>320</v>
      </c>
      <c r="C19" s="9"/>
      <c r="D19" s="9"/>
      <c r="E19" s="9"/>
      <c r="F19" s="9"/>
      <c r="G19" s="9"/>
      <c r="H19" s="9"/>
      <c r="I19" s="9"/>
      <c r="J19" s="9"/>
      <c r="K19" s="9"/>
      <c r="L19" s="2" t="s">
        <v>389</v>
      </c>
      <c r="M19" s="9"/>
      <c r="O19" s="9"/>
      <c r="P19" s="9"/>
      <c r="Q19" s="9"/>
      <c r="R19" s="9"/>
      <c r="S19" s="9"/>
      <c r="T19" s="9"/>
    </row>
    <row r="20" spans="1:20" x14ac:dyDescent="0.35">
      <c r="B20" s="9" t="s">
        <v>321</v>
      </c>
      <c r="C20" s="9"/>
      <c r="D20" s="9"/>
      <c r="E20" s="9"/>
      <c r="F20" s="9"/>
      <c r="G20" s="9"/>
      <c r="H20" s="9"/>
      <c r="I20" s="9"/>
      <c r="J20" s="9"/>
      <c r="K20" s="9"/>
      <c r="L20" s="2" t="s">
        <v>390</v>
      </c>
      <c r="M20" s="9"/>
      <c r="O20" s="9"/>
      <c r="P20" s="9"/>
      <c r="Q20" s="9"/>
      <c r="R20" s="9"/>
      <c r="S20" s="9"/>
      <c r="T20" s="9"/>
    </row>
    <row r="21" spans="1:20" x14ac:dyDescent="0.35">
      <c r="A21" s="2"/>
      <c r="B21" s="9" t="s">
        <v>322</v>
      </c>
      <c r="C21" s="9"/>
      <c r="D21" s="9"/>
      <c r="E21" s="9"/>
      <c r="F21" s="9"/>
      <c r="G21" s="9"/>
      <c r="H21" s="9"/>
      <c r="I21" s="9"/>
      <c r="J21" s="9"/>
      <c r="K21" s="9"/>
      <c r="L21" s="2" t="s">
        <v>323</v>
      </c>
      <c r="M21" s="9"/>
      <c r="O21" s="9"/>
      <c r="P21" s="9"/>
      <c r="Q21" s="9"/>
      <c r="R21" s="9"/>
      <c r="S21" s="9"/>
      <c r="T21" s="9"/>
    </row>
    <row r="22" spans="1:20" x14ac:dyDescent="0.35">
      <c r="A22" s="20"/>
      <c r="B22" s="43" t="s">
        <v>260</v>
      </c>
      <c r="C22" s="9"/>
      <c r="D22" s="9"/>
      <c r="E22" s="9"/>
      <c r="F22" s="9"/>
      <c r="G22" s="9"/>
      <c r="H22" s="9"/>
      <c r="I22" s="9"/>
      <c r="J22" s="9"/>
      <c r="K22" s="9"/>
      <c r="L22" s="2" t="s">
        <v>324</v>
      </c>
      <c r="M22" s="9"/>
      <c r="O22" s="9"/>
      <c r="P22" s="9"/>
      <c r="Q22" s="9"/>
      <c r="R22" s="9"/>
      <c r="S22" s="9"/>
      <c r="T22" s="9"/>
    </row>
    <row r="23" spans="1:20" x14ac:dyDescent="0.35">
      <c r="A23" s="20" t="s">
        <v>264</v>
      </c>
      <c r="B23" s="9"/>
      <c r="C23" s="9"/>
      <c r="D23" s="9"/>
      <c r="E23" s="9"/>
      <c r="F23" s="9"/>
      <c r="G23" s="9"/>
      <c r="H23" s="9"/>
      <c r="I23" s="9"/>
      <c r="J23" s="9"/>
      <c r="K23" s="9"/>
      <c r="L23" s="9" t="s">
        <v>325</v>
      </c>
      <c r="M23" s="9"/>
      <c r="O23" s="9"/>
      <c r="P23" s="9"/>
      <c r="Q23" s="9"/>
      <c r="R23" s="9"/>
      <c r="S23" s="9"/>
      <c r="T23" s="9"/>
    </row>
    <row r="24" spans="1:20" x14ac:dyDescent="0.35">
      <c r="A24" s="20" t="s">
        <v>264</v>
      </c>
      <c r="B24" s="9"/>
      <c r="C24" s="9"/>
      <c r="D24" s="9"/>
      <c r="E24" s="9"/>
      <c r="F24" s="9"/>
      <c r="G24" s="9"/>
      <c r="H24" s="9"/>
      <c r="I24" s="9"/>
      <c r="J24" s="9"/>
      <c r="K24" s="9"/>
      <c r="L24" s="9" t="s">
        <v>326</v>
      </c>
      <c r="M24" s="9"/>
      <c r="O24" s="9"/>
      <c r="P24" s="9"/>
      <c r="Q24" s="9"/>
      <c r="R24" s="9"/>
      <c r="S24" s="9"/>
      <c r="T24" s="9"/>
    </row>
    <row r="25" spans="1:20" x14ac:dyDescent="0.35">
      <c r="A25" s="20" t="s">
        <v>264</v>
      </c>
      <c r="B25" s="9"/>
      <c r="C25" s="9"/>
      <c r="D25" s="9"/>
      <c r="E25" s="9"/>
      <c r="F25" s="9"/>
      <c r="G25" s="9"/>
      <c r="H25" s="9"/>
      <c r="I25" s="9"/>
      <c r="J25" s="9"/>
      <c r="K25" s="9"/>
      <c r="L25" s="9" t="s">
        <v>327</v>
      </c>
      <c r="M25" s="9"/>
      <c r="O25" s="9"/>
      <c r="P25" s="9"/>
      <c r="Q25" s="9"/>
      <c r="R25" s="9"/>
      <c r="S25" s="9"/>
      <c r="T25" s="9"/>
    </row>
    <row r="26" spans="1:20" x14ac:dyDescent="0.35">
      <c r="A26" s="20" t="s">
        <v>264</v>
      </c>
      <c r="B26" s="9"/>
      <c r="C26" s="9"/>
      <c r="D26" s="9"/>
      <c r="E26" s="9"/>
      <c r="F26" s="9"/>
      <c r="G26" s="9"/>
      <c r="H26" s="9"/>
      <c r="I26" s="9"/>
      <c r="J26" s="9"/>
      <c r="K26" s="9"/>
      <c r="L26" s="9" t="s">
        <v>328</v>
      </c>
      <c r="M26" s="9"/>
      <c r="O26" s="9"/>
      <c r="P26" s="9"/>
      <c r="Q26" s="9"/>
      <c r="R26" s="9"/>
      <c r="S26" s="9"/>
      <c r="T26" s="9"/>
    </row>
    <row r="27" spans="1:20" x14ac:dyDescent="0.35">
      <c r="A27" s="20" t="s">
        <v>264</v>
      </c>
      <c r="B27" s="9"/>
      <c r="C27" s="9"/>
      <c r="D27" s="9"/>
      <c r="E27" s="9"/>
      <c r="F27" s="9"/>
      <c r="G27" s="9"/>
      <c r="H27" s="9"/>
      <c r="I27" s="9"/>
      <c r="J27" s="9"/>
      <c r="K27" s="9"/>
      <c r="L27" s="9" t="s">
        <v>329</v>
      </c>
      <c r="M27" s="9"/>
      <c r="O27" s="9"/>
      <c r="P27" s="9"/>
      <c r="Q27" s="9"/>
      <c r="R27" s="9"/>
      <c r="S27" s="9"/>
      <c r="T27" s="9"/>
    </row>
    <row r="28" spans="1:20" x14ac:dyDescent="0.35">
      <c r="B28" s="9"/>
      <c r="C28" s="9"/>
      <c r="D28" s="9"/>
      <c r="E28" s="9"/>
      <c r="F28" s="9"/>
      <c r="G28" s="9"/>
      <c r="H28" s="9"/>
      <c r="I28" s="9"/>
      <c r="J28" s="9"/>
      <c r="K28" s="9"/>
      <c r="L28" s="9" t="s">
        <v>330</v>
      </c>
      <c r="M28" s="9"/>
      <c r="O28" s="9"/>
      <c r="P28" s="9"/>
      <c r="Q28" s="9"/>
      <c r="R28" s="9"/>
      <c r="S28" s="9"/>
      <c r="T28" s="9"/>
    </row>
    <row r="29" spans="1:20" x14ac:dyDescent="0.35">
      <c r="B29" s="9"/>
      <c r="C29" s="9"/>
      <c r="D29" s="9"/>
      <c r="E29" s="9"/>
      <c r="F29" s="9"/>
      <c r="G29" s="9"/>
      <c r="H29" s="9"/>
      <c r="I29" s="9"/>
      <c r="J29" s="9"/>
      <c r="K29" s="9"/>
      <c r="L29" s="9" t="s">
        <v>331</v>
      </c>
      <c r="M29" s="9"/>
      <c r="O29" s="9"/>
      <c r="P29" s="9"/>
      <c r="Q29" s="9"/>
      <c r="R29" s="9"/>
      <c r="S29" s="9"/>
      <c r="T29" s="9"/>
    </row>
    <row r="30" spans="1:20" x14ac:dyDescent="0.35">
      <c r="B30" s="9"/>
      <c r="C30" s="9"/>
      <c r="D30" s="9"/>
      <c r="E30" s="9"/>
      <c r="F30" s="9"/>
      <c r="G30" s="9"/>
      <c r="H30" s="9"/>
      <c r="I30" s="9"/>
      <c r="J30" s="9"/>
      <c r="K30" s="9"/>
      <c r="L30" s="9" t="s">
        <v>332</v>
      </c>
      <c r="M30" s="9"/>
      <c r="O30" s="9"/>
      <c r="P30" s="9"/>
      <c r="Q30" s="9"/>
      <c r="R30" s="9"/>
      <c r="S30" s="9"/>
      <c r="T30" s="9"/>
    </row>
    <row r="31" spans="1:20" x14ac:dyDescent="0.35">
      <c r="B31" s="9"/>
      <c r="C31" s="9"/>
      <c r="D31" s="9"/>
      <c r="E31" s="9"/>
      <c r="F31" s="9"/>
      <c r="G31" s="9"/>
      <c r="H31" s="9"/>
      <c r="I31" s="9"/>
      <c r="J31" s="9"/>
      <c r="K31" s="9"/>
      <c r="L31" s="9" t="s">
        <v>333</v>
      </c>
      <c r="M31" s="9"/>
      <c r="O31" s="9"/>
      <c r="P31" s="9"/>
      <c r="Q31" s="9"/>
      <c r="R31" s="9"/>
      <c r="S31" s="9"/>
      <c r="T31" s="9"/>
    </row>
    <row r="32" spans="1:20" x14ac:dyDescent="0.35">
      <c r="B32" s="9"/>
      <c r="C32" s="9"/>
      <c r="D32" s="9"/>
      <c r="E32" s="9"/>
      <c r="F32" s="9"/>
      <c r="G32" s="9"/>
      <c r="H32" s="9"/>
      <c r="I32" s="9"/>
      <c r="J32" s="9"/>
      <c r="K32" s="9"/>
      <c r="L32" s="9" t="s">
        <v>334</v>
      </c>
      <c r="M32" s="9"/>
      <c r="O32" s="9"/>
      <c r="P32" s="9"/>
      <c r="Q32" s="9"/>
      <c r="R32" s="9"/>
      <c r="S32" s="9"/>
      <c r="T32" s="9"/>
    </row>
    <row r="33" spans="2:20" x14ac:dyDescent="0.35">
      <c r="B33" s="9"/>
      <c r="C33" s="9"/>
      <c r="D33" s="9"/>
      <c r="E33" s="9"/>
      <c r="F33" s="9"/>
      <c r="G33" s="9"/>
      <c r="H33" s="9"/>
      <c r="I33" s="9"/>
      <c r="J33" s="9"/>
      <c r="K33" s="9"/>
      <c r="L33" s="9" t="s">
        <v>335</v>
      </c>
      <c r="M33" s="9"/>
      <c r="O33" s="9"/>
      <c r="P33" s="9"/>
      <c r="Q33" s="9"/>
      <c r="R33" s="9"/>
      <c r="S33" s="9"/>
      <c r="T33" s="9"/>
    </row>
    <row r="34" spans="2:20" x14ac:dyDescent="0.35">
      <c r="B34" s="9"/>
      <c r="C34" s="9"/>
      <c r="D34" s="9"/>
      <c r="E34" s="9"/>
      <c r="F34" s="9"/>
      <c r="G34" s="9"/>
      <c r="H34" s="9"/>
      <c r="I34" s="9"/>
      <c r="J34" s="9"/>
      <c r="K34" s="9"/>
      <c r="L34" s="9" t="s">
        <v>336</v>
      </c>
      <c r="M34" s="9"/>
      <c r="O34" s="9"/>
      <c r="P34" s="9"/>
      <c r="Q34" s="9"/>
      <c r="R34" s="9"/>
      <c r="S34" s="9"/>
      <c r="T34" s="9"/>
    </row>
    <row r="35" spans="2:20" x14ac:dyDescent="0.35">
      <c r="B35" s="9"/>
      <c r="C35" s="9"/>
      <c r="D35" s="9"/>
      <c r="E35" s="9"/>
      <c r="F35" s="9"/>
      <c r="G35" s="9"/>
      <c r="H35" s="9"/>
      <c r="I35" s="9"/>
      <c r="J35" s="9"/>
      <c r="K35" s="9"/>
      <c r="L35" s="9" t="s">
        <v>337</v>
      </c>
      <c r="M35" s="9"/>
      <c r="O35" s="9"/>
      <c r="P35" s="9"/>
      <c r="Q35" s="9"/>
      <c r="R35" s="9"/>
      <c r="S35" s="9"/>
      <c r="T35" s="9"/>
    </row>
    <row r="36" spans="2:20" x14ac:dyDescent="0.35">
      <c r="B36" s="9"/>
      <c r="C36" s="9"/>
      <c r="D36" s="9"/>
      <c r="E36" s="9"/>
      <c r="F36" s="9"/>
      <c r="G36" s="9"/>
      <c r="H36" s="9"/>
      <c r="I36" s="9"/>
      <c r="J36" s="9"/>
      <c r="K36" s="9"/>
      <c r="L36" s="9" t="s">
        <v>338</v>
      </c>
      <c r="M36" s="9"/>
      <c r="O36" s="9"/>
      <c r="P36" s="9"/>
      <c r="Q36" s="9"/>
      <c r="R36" s="9"/>
      <c r="S36" s="9"/>
      <c r="T36" s="9"/>
    </row>
    <row r="37" spans="2:20" x14ac:dyDescent="0.35">
      <c r="B37" s="9"/>
      <c r="C37" s="9"/>
      <c r="D37" s="9"/>
      <c r="E37" s="9"/>
      <c r="F37" s="9"/>
      <c r="G37" s="9"/>
      <c r="H37" s="9"/>
      <c r="I37" s="9"/>
      <c r="J37" s="9"/>
      <c r="K37" s="9"/>
      <c r="L37" s="9" t="s">
        <v>339</v>
      </c>
      <c r="M37" s="9"/>
      <c r="O37" s="9"/>
      <c r="P37" s="9"/>
      <c r="Q37" s="9"/>
      <c r="R37" s="9"/>
      <c r="S37" s="9"/>
      <c r="T37" s="9"/>
    </row>
    <row r="38" spans="2:20" x14ac:dyDescent="0.35">
      <c r="B38" s="9"/>
      <c r="C38" s="9"/>
      <c r="D38" s="9"/>
      <c r="E38" s="9"/>
      <c r="F38" s="9"/>
      <c r="G38" s="9"/>
      <c r="H38" s="9"/>
      <c r="I38" s="9"/>
      <c r="J38" s="9"/>
      <c r="K38" s="9"/>
      <c r="L38" s="9" t="s">
        <v>285</v>
      </c>
      <c r="M38" s="9"/>
      <c r="O38" s="9"/>
      <c r="P38" s="9"/>
      <c r="Q38" s="9"/>
      <c r="R38" s="9"/>
      <c r="S38" s="9"/>
      <c r="T38" s="9"/>
    </row>
    <row r="39" spans="2:20" x14ac:dyDescent="0.35">
      <c r="B39" s="9"/>
      <c r="C39" s="9"/>
      <c r="D39" s="9"/>
      <c r="E39" s="9"/>
      <c r="F39" s="9"/>
      <c r="G39" s="9"/>
      <c r="H39" s="9"/>
      <c r="I39" s="9"/>
      <c r="J39" s="9"/>
      <c r="K39" s="9"/>
      <c r="L39" s="9" t="s">
        <v>340</v>
      </c>
      <c r="M39" s="9"/>
      <c r="O39" s="9"/>
      <c r="P39" s="9"/>
      <c r="Q39" s="9"/>
      <c r="R39" s="9"/>
      <c r="S39" s="9"/>
      <c r="T39" s="9"/>
    </row>
    <row r="40" spans="2:20" x14ac:dyDescent="0.35">
      <c r="B40" s="9"/>
      <c r="C40" s="9"/>
      <c r="D40" s="9"/>
      <c r="E40" s="9"/>
      <c r="F40" s="9"/>
      <c r="G40" s="9"/>
      <c r="H40" s="9"/>
      <c r="I40" s="9"/>
      <c r="J40" s="9"/>
      <c r="K40" s="9"/>
      <c r="L40" s="9" t="s">
        <v>341</v>
      </c>
      <c r="M40" s="9"/>
      <c r="O40" s="9"/>
      <c r="P40" s="9"/>
      <c r="Q40" s="9"/>
      <c r="R40" s="9"/>
      <c r="S40" s="9"/>
      <c r="T40" s="9"/>
    </row>
    <row r="41" spans="2:20" x14ac:dyDescent="0.35">
      <c r="B41" s="9"/>
      <c r="C41" s="9"/>
      <c r="D41" s="9"/>
      <c r="E41" s="9"/>
      <c r="F41" s="9"/>
      <c r="G41" s="9"/>
      <c r="H41" s="9"/>
      <c r="I41" s="9"/>
      <c r="J41" s="9"/>
      <c r="K41" s="9"/>
      <c r="L41" s="9" t="s">
        <v>342</v>
      </c>
      <c r="M41" s="9"/>
      <c r="O41" s="9"/>
      <c r="P41" s="9"/>
      <c r="Q41" s="9"/>
      <c r="R41" s="9"/>
      <c r="S41" s="9"/>
      <c r="T41" s="9"/>
    </row>
    <row r="42" spans="2:20" x14ac:dyDescent="0.35">
      <c r="B42" s="9"/>
      <c r="C42" s="9"/>
      <c r="D42" s="9"/>
      <c r="E42" s="9"/>
      <c r="F42" s="9"/>
      <c r="G42" s="9"/>
      <c r="H42" s="9"/>
      <c r="I42" s="9"/>
      <c r="J42" s="9"/>
      <c r="K42" s="9"/>
      <c r="L42" s="9" t="s">
        <v>343</v>
      </c>
      <c r="M42" s="9"/>
      <c r="O42" s="9"/>
      <c r="P42" s="9"/>
      <c r="Q42" s="9"/>
      <c r="R42" s="9"/>
      <c r="S42" s="9"/>
      <c r="T42" s="9"/>
    </row>
    <row r="43" spans="2:20" x14ac:dyDescent="0.35">
      <c r="B43" s="9"/>
      <c r="C43" s="9"/>
      <c r="D43" s="9"/>
      <c r="E43" s="9"/>
      <c r="F43" s="9"/>
      <c r="G43" s="9"/>
      <c r="H43" s="9"/>
      <c r="I43" s="9"/>
      <c r="J43" s="9"/>
      <c r="K43" s="9"/>
      <c r="L43" s="9" t="s">
        <v>344</v>
      </c>
      <c r="M43" s="9"/>
      <c r="O43" s="9"/>
      <c r="P43" s="9"/>
      <c r="Q43" s="9"/>
      <c r="R43" s="9"/>
      <c r="S43" s="9"/>
      <c r="T43" s="9"/>
    </row>
    <row r="44" spans="2:20" x14ac:dyDescent="0.35">
      <c r="B44" s="9"/>
      <c r="C44" s="9"/>
      <c r="D44" s="9"/>
      <c r="E44" s="9"/>
      <c r="F44" s="9"/>
      <c r="G44" s="9"/>
      <c r="H44" s="9"/>
      <c r="L44" s="9" t="s">
        <v>345</v>
      </c>
      <c r="M44" s="9"/>
      <c r="O44" s="9"/>
      <c r="P44" s="9"/>
      <c r="Q44" s="9"/>
      <c r="R44" s="9"/>
      <c r="S44" s="9"/>
      <c r="T44" s="9"/>
    </row>
    <row r="45" spans="2:20" x14ac:dyDescent="0.35">
      <c r="B45" s="9"/>
      <c r="C45" s="9"/>
      <c r="D45" s="9"/>
      <c r="E45" s="9"/>
      <c r="F45" s="9"/>
      <c r="G45" s="9"/>
      <c r="H45" s="9"/>
      <c r="L45" s="9" t="s">
        <v>346</v>
      </c>
      <c r="M45" s="40"/>
      <c r="O45" s="9"/>
      <c r="P45" s="9"/>
      <c r="Q45" s="9"/>
      <c r="R45" s="9"/>
      <c r="S45" s="9"/>
      <c r="T45" s="9"/>
    </row>
    <row r="46" spans="2:20" x14ac:dyDescent="0.35">
      <c r="B46" s="9"/>
      <c r="C46" s="9"/>
      <c r="D46" s="9"/>
      <c r="E46" s="9"/>
      <c r="F46" s="9"/>
      <c r="G46" s="9"/>
      <c r="H46" s="9"/>
      <c r="L46" s="2" t="s">
        <v>347</v>
      </c>
      <c r="M46" s="40"/>
      <c r="O46" s="9"/>
      <c r="P46" s="9"/>
      <c r="Q46" s="9"/>
      <c r="R46" s="9"/>
      <c r="S46" s="9"/>
      <c r="T46" s="9"/>
    </row>
    <row r="47" spans="2:20" x14ac:dyDescent="0.35">
      <c r="B47" s="9"/>
      <c r="C47" s="9"/>
      <c r="D47" s="9"/>
      <c r="E47" s="9"/>
      <c r="F47" s="9"/>
      <c r="G47" s="9"/>
      <c r="H47" s="9"/>
      <c r="L47" s="116" t="s">
        <v>348</v>
      </c>
      <c r="M47" s="40"/>
      <c r="O47" s="9"/>
      <c r="P47" s="9"/>
      <c r="Q47" s="9"/>
      <c r="R47" s="9"/>
      <c r="S47" s="9"/>
      <c r="T47" s="9"/>
    </row>
    <row r="48" spans="2:20" x14ac:dyDescent="0.35">
      <c r="B48" s="9"/>
      <c r="C48" s="9"/>
      <c r="D48" s="9"/>
      <c r="E48" s="9"/>
      <c r="F48" s="9"/>
      <c r="G48" s="9"/>
      <c r="H48" s="9"/>
      <c r="L48" s="43" t="s">
        <v>349</v>
      </c>
      <c r="M48" s="40"/>
      <c r="O48" s="9"/>
      <c r="P48" s="9"/>
      <c r="Q48" s="9"/>
      <c r="R48" s="9"/>
      <c r="S48" s="9"/>
      <c r="T48" s="9"/>
    </row>
    <row r="49" spans="2:21" x14ac:dyDescent="0.35">
      <c r="B49" s="9"/>
      <c r="C49" s="9"/>
      <c r="D49" s="9"/>
      <c r="E49" s="9"/>
      <c r="F49" s="9"/>
      <c r="G49" s="9"/>
      <c r="H49" s="9"/>
      <c r="L49" s="43" t="s">
        <v>350</v>
      </c>
      <c r="M49" s="9"/>
      <c r="O49" s="9"/>
      <c r="P49" s="9"/>
      <c r="Q49" s="9"/>
      <c r="R49" s="9"/>
      <c r="S49" s="9"/>
      <c r="T49" s="9"/>
    </row>
    <row r="50" spans="2:21" x14ac:dyDescent="0.35">
      <c r="B50" s="9"/>
      <c r="H50" s="9"/>
      <c r="I50" s="9"/>
      <c r="J50" s="9"/>
      <c r="K50" s="9"/>
      <c r="L50" s="43" t="s">
        <v>351</v>
      </c>
      <c r="M50" s="9"/>
      <c r="O50" s="9"/>
      <c r="P50" s="9"/>
      <c r="Q50" s="9"/>
      <c r="R50" s="9"/>
      <c r="S50" s="9"/>
      <c r="T50" s="9"/>
      <c r="U50" s="9"/>
    </row>
    <row r="51" spans="2:21" x14ac:dyDescent="0.35">
      <c r="B51" s="9"/>
      <c r="H51" s="9"/>
      <c r="L51" s="2" t="s">
        <v>352</v>
      </c>
      <c r="M51" s="9"/>
      <c r="O51" s="9"/>
      <c r="P51" s="9"/>
      <c r="Q51" s="9"/>
      <c r="R51" s="9"/>
      <c r="S51" s="9"/>
      <c r="T51" s="9"/>
      <c r="U51" s="9"/>
    </row>
    <row r="52" spans="2:21" x14ac:dyDescent="0.35">
      <c r="B52" s="9"/>
      <c r="H52" s="9"/>
      <c r="L52" s="9" t="s">
        <v>353</v>
      </c>
      <c r="M52" s="9"/>
      <c r="O52" s="9"/>
      <c r="P52" s="9"/>
      <c r="Q52" s="9"/>
      <c r="R52" s="9"/>
      <c r="S52" s="9"/>
      <c r="T52" s="9"/>
      <c r="U52" s="9"/>
    </row>
    <row r="53" spans="2:21" x14ac:dyDescent="0.35">
      <c r="B53" s="9"/>
      <c r="H53" s="9"/>
      <c r="L53" s="9" t="s">
        <v>354</v>
      </c>
      <c r="M53" s="9"/>
      <c r="O53" s="9"/>
      <c r="P53" s="9"/>
      <c r="Q53" s="9"/>
      <c r="R53" s="9"/>
      <c r="S53" s="9"/>
      <c r="T53" s="9"/>
      <c r="U53" s="9"/>
    </row>
    <row r="54" spans="2:21" x14ac:dyDescent="0.35">
      <c r="B54" s="9"/>
      <c r="H54" s="9"/>
      <c r="L54" s="9" t="s">
        <v>355</v>
      </c>
      <c r="M54" s="9"/>
      <c r="O54" s="9"/>
      <c r="P54" s="9"/>
      <c r="Q54" s="9"/>
      <c r="R54" s="9"/>
      <c r="S54" s="9"/>
      <c r="T54" s="9"/>
      <c r="U54" s="9"/>
    </row>
    <row r="55" spans="2:21" x14ac:dyDescent="0.35">
      <c r="B55" s="9"/>
      <c r="H55" s="9"/>
      <c r="J55" s="20"/>
      <c r="K55" s="20"/>
      <c r="L55" s="43" t="s">
        <v>356</v>
      </c>
      <c r="M55" s="9"/>
      <c r="O55" s="9"/>
      <c r="P55" s="9"/>
      <c r="Q55" s="9"/>
      <c r="R55" s="9"/>
      <c r="S55" s="9"/>
      <c r="T55" s="9"/>
      <c r="U55" s="9"/>
    </row>
    <row r="56" spans="2:21" x14ac:dyDescent="0.35">
      <c r="B56" s="9"/>
      <c r="H56" s="9"/>
      <c r="J56" s="20"/>
      <c r="K56" s="20"/>
      <c r="L56" s="116" t="s">
        <v>391</v>
      </c>
      <c r="M56" s="9"/>
      <c r="O56" s="9"/>
      <c r="P56" s="9"/>
      <c r="Q56" s="9"/>
      <c r="R56" s="9"/>
      <c r="S56" s="9"/>
      <c r="T56" s="9"/>
      <c r="U56" s="9"/>
    </row>
    <row r="57" spans="2:21" x14ac:dyDescent="0.35">
      <c r="B57" s="9"/>
      <c r="H57" s="9"/>
      <c r="J57" s="20"/>
      <c r="K57" s="20"/>
      <c r="L57" s="43" t="s">
        <v>357</v>
      </c>
      <c r="M57" s="9"/>
      <c r="O57" s="9"/>
      <c r="P57" s="9"/>
      <c r="Q57" s="9"/>
      <c r="R57" s="9"/>
      <c r="S57" s="9"/>
      <c r="T57" s="9"/>
      <c r="U57" s="9"/>
    </row>
    <row r="58" spans="2:21" x14ac:dyDescent="0.35">
      <c r="B58" s="9"/>
      <c r="H58" s="9"/>
      <c r="J58" s="20"/>
      <c r="K58" s="20"/>
      <c r="L58" s="43" t="s">
        <v>358</v>
      </c>
      <c r="M58" s="9"/>
      <c r="O58" s="9"/>
      <c r="P58" s="9"/>
      <c r="Q58" s="9"/>
      <c r="R58" s="9"/>
      <c r="S58" s="9"/>
      <c r="T58" s="9"/>
      <c r="U58" s="9"/>
    </row>
    <row r="59" spans="2:21" x14ac:dyDescent="0.35">
      <c r="B59" s="9"/>
      <c r="H59" s="9"/>
      <c r="J59" s="20"/>
      <c r="K59" s="20"/>
      <c r="L59" s="43" t="s">
        <v>359</v>
      </c>
      <c r="M59" s="9"/>
      <c r="O59" s="9"/>
      <c r="P59" s="9"/>
      <c r="Q59" s="9"/>
      <c r="R59" s="9"/>
      <c r="S59" s="9"/>
      <c r="T59" s="9"/>
      <c r="U59" s="9"/>
    </row>
    <row r="60" spans="2:21" x14ac:dyDescent="0.35">
      <c r="B60" s="9"/>
      <c r="H60" s="9"/>
      <c r="I60" s="20"/>
      <c r="J60" s="20"/>
      <c r="K60" s="20"/>
      <c r="L60" s="43" t="s">
        <v>360</v>
      </c>
      <c r="M60" s="9"/>
      <c r="O60" s="9"/>
      <c r="P60" s="9"/>
      <c r="Q60" s="9"/>
      <c r="R60" s="9"/>
      <c r="S60" s="9"/>
      <c r="T60" s="9"/>
      <c r="U60" s="9"/>
    </row>
    <row r="61" spans="2:21" x14ac:dyDescent="0.35">
      <c r="B61" s="9"/>
      <c r="H61" s="9"/>
      <c r="I61" s="20"/>
      <c r="J61" s="20"/>
      <c r="K61" s="20"/>
      <c r="L61" s="43" t="s">
        <v>361</v>
      </c>
      <c r="M61" s="9"/>
      <c r="O61" s="9"/>
      <c r="P61" s="9"/>
      <c r="Q61" s="9"/>
      <c r="R61" s="9"/>
      <c r="S61" s="9"/>
      <c r="T61" s="9"/>
      <c r="U61" s="9"/>
    </row>
    <row r="62" spans="2:21" x14ac:dyDescent="0.35">
      <c r="B62" s="9"/>
      <c r="H62" s="9"/>
      <c r="I62" s="20"/>
      <c r="J62" s="20"/>
      <c r="K62" s="20"/>
      <c r="L62" s="116" t="s">
        <v>362</v>
      </c>
      <c r="M62" s="9"/>
      <c r="O62" s="9"/>
      <c r="P62" s="9"/>
      <c r="Q62" s="9"/>
      <c r="R62" s="9"/>
      <c r="S62" s="9"/>
      <c r="T62" s="9"/>
      <c r="U62" s="9"/>
    </row>
    <row r="63" spans="2:21" x14ac:dyDescent="0.35">
      <c r="B63" s="9"/>
      <c r="H63" s="9"/>
      <c r="I63" s="20"/>
      <c r="J63" s="20"/>
      <c r="K63" s="20"/>
      <c r="L63" s="116" t="s">
        <v>363</v>
      </c>
      <c r="M63" s="9"/>
      <c r="O63" s="9"/>
      <c r="P63" s="9"/>
      <c r="Q63" s="9"/>
      <c r="R63" s="9"/>
      <c r="S63" s="9"/>
      <c r="T63" s="9"/>
      <c r="U63" s="9"/>
    </row>
    <row r="64" spans="2:21" x14ac:dyDescent="0.35">
      <c r="B64" s="9"/>
      <c r="H64" s="9"/>
      <c r="I64" s="20"/>
      <c r="J64" s="20"/>
      <c r="K64" s="20"/>
      <c r="L64" s="116" t="s">
        <v>364</v>
      </c>
      <c r="M64" s="9"/>
      <c r="O64" s="9"/>
      <c r="P64" s="9"/>
      <c r="Q64" s="9"/>
      <c r="R64" s="9"/>
      <c r="S64" s="9"/>
      <c r="T64" s="9"/>
      <c r="U64" s="9"/>
    </row>
    <row r="65" spans="9:12" x14ac:dyDescent="0.35">
      <c r="I65" s="20"/>
      <c r="J65" s="20"/>
      <c r="K65" s="20"/>
      <c r="L65" s="43" t="s">
        <v>365</v>
      </c>
    </row>
    <row r="66" spans="9:12" x14ac:dyDescent="0.35">
      <c r="I66" s="20"/>
      <c r="J66" s="20"/>
      <c r="K66" s="20"/>
      <c r="L66" s="43" t="s">
        <v>366</v>
      </c>
    </row>
    <row r="67" spans="9:12" x14ac:dyDescent="0.35">
      <c r="I67" s="20"/>
      <c r="J67" s="20"/>
      <c r="K67" s="20"/>
      <c r="L67" s="43" t="s">
        <v>367</v>
      </c>
    </row>
    <row r="68" spans="9:12" x14ac:dyDescent="0.35">
      <c r="I68" s="20"/>
      <c r="J68" s="20"/>
      <c r="K68" s="20"/>
      <c r="L68" s="43" t="s">
        <v>392</v>
      </c>
    </row>
    <row r="69" spans="9:12" x14ac:dyDescent="0.35">
      <c r="L69" s="43" t="s">
        <v>394</v>
      </c>
    </row>
    <row r="70" spans="9:12" x14ac:dyDescent="0.35">
      <c r="L70" s="43" t="s">
        <v>393</v>
      </c>
    </row>
    <row r="71" spans="9:12" x14ac:dyDescent="0.35">
      <c r="K71" s="20" t="s">
        <v>264</v>
      </c>
      <c r="L71" s="116"/>
    </row>
    <row r="72" spans="9:12" x14ac:dyDescent="0.35">
      <c r="K72" s="20" t="s">
        <v>264</v>
      </c>
      <c r="L72" s="43"/>
    </row>
    <row r="73" spans="9:12" x14ac:dyDescent="0.35">
      <c r="K73" s="20" t="s">
        <v>264</v>
      </c>
      <c r="L73" s="43"/>
    </row>
    <row r="74" spans="9:12" x14ac:dyDescent="0.35">
      <c r="K74" s="20" t="s">
        <v>264</v>
      </c>
      <c r="L74" s="43"/>
    </row>
    <row r="75" spans="9:12" x14ac:dyDescent="0.35">
      <c r="K75" s="20"/>
      <c r="L75" s="116"/>
    </row>
    <row r="84" spans="12:12" x14ac:dyDescent="0.35">
      <c r="L84" s="60"/>
    </row>
  </sheetData>
  <sortState xmlns:xlrd2="http://schemas.microsoft.com/office/spreadsheetml/2017/richdata2" ref="L55:L68">
    <sortCondition ref="L55"/>
  </sortState>
  <conditionalFormatting sqref="L10">
    <cfRule type="duplicateValues" dxfId="17" priority="17"/>
  </conditionalFormatting>
  <conditionalFormatting sqref="L55">
    <cfRule type="duplicateValues" dxfId="16" priority="15"/>
  </conditionalFormatting>
  <conditionalFormatting sqref="L55">
    <cfRule type="duplicateValues" dxfId="15" priority="16"/>
  </conditionalFormatting>
  <conditionalFormatting sqref="L56">
    <cfRule type="duplicateValues" dxfId="14" priority="13"/>
  </conditionalFormatting>
  <conditionalFormatting sqref="L56">
    <cfRule type="duplicateValues" dxfId="13" priority="14"/>
  </conditionalFormatting>
  <conditionalFormatting sqref="L57">
    <cfRule type="duplicateValues" dxfId="12" priority="11"/>
  </conditionalFormatting>
  <conditionalFormatting sqref="L57">
    <cfRule type="duplicateValues" dxfId="11" priority="12"/>
  </conditionalFormatting>
  <conditionalFormatting sqref="L62:L63">
    <cfRule type="duplicateValues" dxfId="10" priority="9"/>
  </conditionalFormatting>
  <conditionalFormatting sqref="L62:L63">
    <cfRule type="duplicateValues" dxfId="9" priority="10"/>
  </conditionalFormatting>
  <conditionalFormatting sqref="L64">
    <cfRule type="duplicateValues" dxfId="8" priority="7"/>
  </conditionalFormatting>
  <conditionalFormatting sqref="L64">
    <cfRule type="duplicateValues" dxfId="7" priority="8"/>
  </conditionalFormatting>
  <conditionalFormatting sqref="L66">
    <cfRule type="duplicateValues" dxfId="6" priority="3"/>
  </conditionalFormatting>
  <conditionalFormatting sqref="L66">
    <cfRule type="duplicateValues" dxfId="5" priority="4"/>
  </conditionalFormatting>
  <conditionalFormatting sqref="L67">
    <cfRule type="duplicateValues" dxfId="4" priority="1"/>
  </conditionalFormatting>
  <conditionalFormatting sqref="L67">
    <cfRule type="duplicateValues" dxfId="3" priority="2"/>
  </conditionalFormatting>
  <conditionalFormatting sqref="L94:L1048576 L1:L3 L72:L92 L68:L70">
    <cfRule type="duplicateValues" dxfId="2" priority="755"/>
  </conditionalFormatting>
  <conditionalFormatting sqref="L4:L54 L72:L74 L68:L70">
    <cfRule type="duplicateValues" dxfId="1" priority="760"/>
  </conditionalFormatting>
  <conditionalFormatting sqref="L65">
    <cfRule type="duplicateValues" dxfId="0" priority="764"/>
  </conditionalFormatting>
  <pageMargins left="0.7" right="0.7"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dimension ref="A1:A2"/>
  <sheetViews>
    <sheetView zoomScale="80" zoomScaleNormal="80" workbookViewId="0">
      <selection activeCell="E10" sqref="E10:E23"/>
    </sheetView>
  </sheetViews>
  <sheetFormatPr defaultRowHeight="15.5" x14ac:dyDescent="0.35"/>
  <sheetData>
    <row r="1" spans="1:1" ht="21" x14ac:dyDescent="0.5">
      <c r="A1" s="4" t="s">
        <v>368</v>
      </c>
    </row>
    <row r="2" spans="1:1" x14ac:dyDescent="0.35">
      <c r="A2" s="140" t="s">
        <v>369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87C0-199C-4F86-ADF6-41726CA069BE}">
  <dimension ref="A1:A3"/>
  <sheetViews>
    <sheetView zoomScale="80" zoomScaleNormal="80" workbookViewId="0">
      <selection activeCell="E10" sqref="E10:E23"/>
    </sheetView>
  </sheetViews>
  <sheetFormatPr defaultRowHeight="15.5" x14ac:dyDescent="0.35"/>
  <sheetData>
    <row r="1" spans="1:1" ht="21" x14ac:dyDescent="0.5">
      <c r="A1" s="4" t="s">
        <v>370</v>
      </c>
    </row>
    <row r="2" spans="1:1" x14ac:dyDescent="0.35">
      <c r="A2" s="141" t="s">
        <v>371</v>
      </c>
    </row>
    <row r="3" spans="1:1" x14ac:dyDescent="0.35">
      <c r="A3" s="140" t="s">
        <v>372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D83A-B980-4BDB-9FB9-77669C899048}">
  <dimension ref="A1:C10"/>
  <sheetViews>
    <sheetView workbookViewId="0"/>
  </sheetViews>
  <sheetFormatPr defaultRowHeight="15.5" x14ac:dyDescent="0.35"/>
  <cols>
    <col min="3" max="3" width="33.5" customWidth="1"/>
  </cols>
  <sheetData>
    <row r="1" spans="1:3" ht="21" x14ac:dyDescent="0.5">
      <c r="A1" s="4" t="s">
        <v>373</v>
      </c>
    </row>
    <row r="3" spans="1:3" x14ac:dyDescent="0.35">
      <c r="B3" s="142" t="s">
        <v>374</v>
      </c>
      <c r="C3" s="143" t="s">
        <v>375</v>
      </c>
    </row>
    <row r="4" spans="1:3" x14ac:dyDescent="0.35">
      <c r="B4" s="142" t="s">
        <v>376</v>
      </c>
      <c r="C4" s="144">
        <v>43409</v>
      </c>
    </row>
    <row r="5" spans="1:3" x14ac:dyDescent="0.35">
      <c r="B5" s="142" t="s">
        <v>377</v>
      </c>
      <c r="C5" t="s">
        <v>378</v>
      </c>
    </row>
    <row r="6" spans="1:3" x14ac:dyDescent="0.35">
      <c r="C6" t="s">
        <v>379</v>
      </c>
    </row>
    <row r="7" spans="1:3" x14ac:dyDescent="0.35">
      <c r="C7" t="s">
        <v>380</v>
      </c>
    </row>
    <row r="8" spans="1:3" x14ac:dyDescent="0.35">
      <c r="C8" t="s">
        <v>381</v>
      </c>
    </row>
    <row r="9" spans="1:3" x14ac:dyDescent="0.35">
      <c r="C9" t="s">
        <v>382</v>
      </c>
    </row>
    <row r="10" spans="1:3" x14ac:dyDescent="0.35">
      <c r="C10" t="s">
        <v>383</v>
      </c>
    </row>
  </sheetData>
  <sheetProtection algorithmName="SHA-512" hashValue="PE5jJWiGEwJCkzK1Clnm4kOUGZTtdSGcbxHRjqbrGqppz9HHEsV5lqODpy7X6t2sNV4xYthc1CD6YirH09J1PA==" saltValue="61NILTqGSUdTfxT9UcWQ/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NOC_ClusterName xmlns="2f6a910d-138e-42c1-8e8a-320c1b7cf3f7">5.5311 - Factsheets technologie-n</TNOC_ClusterName>
    <TNOC_ClusterId xmlns="2f6a910d-138e-42c1-8e8a-320c1b7cf3f7">060.33948</TNOC_ClusterId>
    <bac4ab11065f4f6c809c820c57e320e5 xmlns="611ea500-83e9-4ef4-bf2f-c0233a31331f">
      <Terms xmlns="http://schemas.microsoft.com/office/infopath/2007/PartnerControls"/>
    </bac4ab11065f4f6c809c820c57e320e5>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cf581d8792c646118aad2c2c4ecdfa8c xmlns="611ea500-83e9-4ef4-bf2f-c0233a31331f">
      <Terms xmlns="http://schemas.microsoft.com/office/infopath/2007/PartnerControls"/>
    </cf581d8792c646118aad2c2c4ecdfa8c>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axCatchAll xmlns="611ea500-83e9-4ef4-bf2f-c0233a31331f">
      <Value>5</Value>
      <Value>1</Value>
    </TaxCatchAll>
    <lca20d149a844688b6abf34073d5c21d xmlns="611ea500-83e9-4ef4-bf2f-c0233a31331f">
      <Terms xmlns="http://schemas.microsoft.com/office/infopath/2007/PartnerControls"/>
    </lca20d149a844688b6abf34073d5c21d>
    <_dlc_DocId xmlns="611ea500-83e9-4ef4-bf2f-c0233a31331f">K5WJPCK5SUVE-119146697-12129</_dlc_DocId>
    <_dlc_DocIdUrl xmlns="611ea500-83e9-4ef4-bf2f-c0233a31331f">
      <Url>https://365tno.sharepoint.com/teams/P060.33948/_layouts/15/DocIdRedir.aspx?ID=K5WJPCK5SUVE-119146697-12129</Url>
      <Description>K5WJPCK5SUVE-119146697-12129</Description>
    </_dlc_DocIdUrl>
  </documentManagement>
</p:properties>
</file>

<file path=customXml/itemProps1.xml><?xml version="1.0" encoding="utf-8"?>
<ds:datastoreItem xmlns:ds="http://schemas.openxmlformats.org/officeDocument/2006/customXml" ds:itemID="{FFC07A1B-F36B-4795-BBF7-4E70FF9A5B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ea500-83e9-4ef4-bf2f-c0233a31331f"/>
    <ds:schemaRef ds:uri="2f6a910d-138e-42c1-8e8a-320c1b7cf3f7"/>
    <ds:schemaRef ds:uri="cf22d98f-2e61-47ad-a8ad-1f63cee94d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678EFA-B14D-4DC0-84E2-F747C40661CA}">
  <ds:schemaRefs>
    <ds:schemaRef ds:uri="http://schemas.microsoft.com/sharepoint/events"/>
  </ds:schemaRefs>
</ds:datastoreItem>
</file>

<file path=customXml/itemProps3.xml><?xml version="1.0" encoding="utf-8"?>
<ds:datastoreItem xmlns:ds="http://schemas.openxmlformats.org/officeDocument/2006/customXml" ds:itemID="{9D46A041-DD11-43DA-9354-C886714C5272}">
  <ds:schemaRefs>
    <ds:schemaRef ds:uri="http://schemas.microsoft.com/sharepoint/v3/contenttype/forms"/>
  </ds:schemaRefs>
</ds:datastoreItem>
</file>

<file path=customXml/itemProps4.xml><?xml version="1.0" encoding="utf-8"?>
<ds:datastoreItem xmlns:ds="http://schemas.openxmlformats.org/officeDocument/2006/customXml" ds:itemID="{5B5024E2-4571-4837-AA90-626DE1BCD0FB}">
  <ds:schemaRefs>
    <ds:schemaRef ds:uri="http://schemas.microsoft.com/office/2006/documentManagement/types"/>
    <ds:schemaRef ds:uri="2f6a910d-138e-42c1-8e8a-320c1b7cf3f7"/>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 ds:uri="cf22d98f-2e61-47ad-a8ad-1f63cee94d1b"/>
    <ds:schemaRef ds:uri="611ea500-83e9-4ef4-bf2f-c0233a31331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READ ME</vt:lpstr>
      <vt:lpstr>Data input old</vt:lpstr>
      <vt:lpstr>ESDL change log</vt:lpstr>
      <vt:lpstr>Data input</vt:lpstr>
      <vt:lpstr>Technology Factsheet</vt:lpstr>
      <vt:lpstr>List</vt:lpstr>
      <vt:lpstr>Calculations</vt:lpstr>
      <vt:lpstr>Visual representation</vt:lpstr>
      <vt:lpstr>Change log</vt:lpstr>
      <vt:lpstr>'READ ME'!_ftn1</vt:lpstr>
      <vt:lpstr>'READ ME'!_ftnref1</vt:lpstr>
      <vt:lpstr>'READ ME'!Afdrukbereik</vt:lpstr>
      <vt:lpstr>'Technology Factsheet'!Afdrukbereik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Loos, M.A. (Manuela)</cp:lastModifiedBy>
  <cp:revision/>
  <dcterms:created xsi:type="dcterms:W3CDTF">2018-07-06T12:34:34Z</dcterms:created>
  <dcterms:modified xsi:type="dcterms:W3CDTF">2023-12-21T12:14:43Z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0x010100A35317DCC28344A7B82488658A034A5C0100930A1513B42B0E4BA633819D1BDE4F35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d883c6d5-dce1-4911-831d-e9f8d70df28e</vt:lpwstr>
  </property>
</Properties>
</file>