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23" documentId="13_ncr:1_{F1F09843-C000-487F-A590-9249C569C021}" xr6:coauthVersionLast="47" xr6:coauthVersionMax="47" xr10:uidLastSave="{44F2B45C-13D6-4B80-B8BA-C25052025252}"/>
  <workbookProtection workbookAlgorithmName="SHA-512" workbookHashValue="lCovrcOoxwnZV4tOusIZHXiZMvyTNAQ6ynOxgO7tDXyUKnZahtlcua+VsUFAJMGAHwjKg1Sa15s9SZQnI8xY0g==" workbookSaltValue="RC4PlpzELvQBCFtieL5qiA==" workbookSpinCount="100000" lockStructure="1"/>
  <bookViews>
    <workbookView xWindow="-120" yWindow="-120" windowWidth="51840" windowHeight="21240" tabRatio="500" firstSheet="4" activeTab="4" xr2:uid="{00000000-000D-0000-FFFF-FFFF00000000}"/>
  </bookViews>
  <sheets>
    <sheet name="READ ME" sheetId="3" state="hidden" r:id="rId1"/>
    <sheet name="Data input (old)" sheetId="6" state="hidden" r:id="rId2"/>
    <sheet name="ESDL change log" sheetId="7" state="hidden" r:id="rId3"/>
    <sheet name="Data input" sheetId="2" state="hidden" r:id="rId4"/>
    <sheet name="Technology Factsheet" sheetId="1" r:id="rId5"/>
    <sheet name="List" sheetId="4" state="hidden" r:id="rId6"/>
    <sheet name="Calculations" sheetId="5" state="hidden" r:id="rId7"/>
  </sheets>
  <definedNames>
    <definedName name="_ftn1" localSheetId="0">'READ ME'!$C$109</definedName>
    <definedName name="_ftnref1" localSheetId="0">'READ ME'!$C$99</definedName>
    <definedName name="cf_BoilerEfficiency_GJthPerGJel">Calculations!$D$44</definedName>
    <definedName name="cf_BoilerEfficiencyLow_GJthPerGjel">Calculations!$D$45</definedName>
    <definedName name="EURperGBP">Calculations!#REF!</definedName>
    <definedName name="_xlnm.Print_Area" localSheetId="0">'READ ME'!$A$1:$D$112</definedName>
    <definedName name="_xlnm.Print_Area" localSheetId="4">'Technology Factsheet'!$B$52:$O$77</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 l="1"/>
  <c r="BA102" i="6"/>
  <c r="BA101" i="6"/>
  <c r="BA100" i="6"/>
  <c r="BA99" i="6"/>
  <c r="BA98" i="6"/>
  <c r="BA97" i="6"/>
  <c r="BA96" i="6"/>
  <c r="BA95" i="6"/>
  <c r="BA94" i="6"/>
  <c r="BA93" i="6"/>
  <c r="BA92" i="6"/>
  <c r="BA78" i="6"/>
  <c r="BA66" i="6"/>
  <c r="G64" i="6"/>
  <c r="G62" i="6"/>
  <c r="BA58" i="6"/>
  <c r="H52" i="6"/>
  <c r="G52" i="6"/>
  <c r="BA46" i="6"/>
  <c r="G44" i="6"/>
  <c r="G42" i="6"/>
  <c r="E40" i="6"/>
  <c r="I38" i="6"/>
  <c r="H38" i="6"/>
  <c r="G38" i="6"/>
  <c r="E38" i="6"/>
  <c r="AZ34" i="6"/>
  <c r="D30" i="6"/>
  <c r="D27" i="6"/>
  <c r="D22" i="6"/>
  <c r="J19" i="6"/>
  <c r="I19" i="6"/>
  <c r="D19" i="6"/>
  <c r="AZ14" i="6"/>
  <c r="AZ11" i="6"/>
  <c r="C24" i="5"/>
  <c r="G64" i="2" l="1"/>
  <c r="G62" i="2"/>
  <c r="D10" i="1" l="1"/>
  <c r="B71" i="1" l="1"/>
  <c r="B73" i="1" l="1"/>
  <c r="I19" i="2" l="1"/>
  <c r="M16" i="1" s="1"/>
  <c r="J19" i="2"/>
  <c r="D58" i="1"/>
  <c r="AZ58" i="1" s="1"/>
  <c r="I46" i="1"/>
  <c r="I38" i="2"/>
  <c r="D30" i="2"/>
  <c r="G42" i="2"/>
  <c r="D27" i="2"/>
  <c r="D22" i="1" s="1"/>
  <c r="G44" i="2"/>
  <c r="D40" i="5"/>
  <c r="D24" i="5"/>
  <c r="C25" i="5"/>
  <c r="D25" i="5" s="1"/>
  <c r="C23" i="5"/>
  <c r="D23" i="5" s="1"/>
  <c r="C26" i="5"/>
  <c r="D69" i="1"/>
  <c r="AZ69" i="1" s="1"/>
  <c r="F54" i="1"/>
  <c r="E24" i="1"/>
  <c r="D25" i="1"/>
  <c r="AZ14" i="2"/>
  <c r="BA93" i="2"/>
  <c r="BA94" i="2"/>
  <c r="BA95" i="2"/>
  <c r="BA96" i="2"/>
  <c r="BA97" i="2"/>
  <c r="BA98" i="2"/>
  <c r="BA99" i="2"/>
  <c r="BA100" i="2"/>
  <c r="BA101" i="2"/>
  <c r="BA102" i="2"/>
  <c r="BA92" i="2"/>
  <c r="BA78" i="2"/>
  <c r="BA66" i="2"/>
  <c r="BA58" i="2"/>
  <c r="BA46" i="2"/>
  <c r="AZ34" i="2"/>
  <c r="AZ11" i="2"/>
  <c r="O21" i="1"/>
  <c r="M21" i="1"/>
  <c r="L21" i="1"/>
  <c r="J21" i="1"/>
  <c r="I21" i="1"/>
  <c r="G21" i="1"/>
  <c r="M20" i="1"/>
  <c r="J20" i="1"/>
  <c r="G20" i="1"/>
  <c r="O19" i="1"/>
  <c r="M19" i="1"/>
  <c r="L19" i="1"/>
  <c r="J19" i="1"/>
  <c r="I19" i="1"/>
  <c r="G19" i="1"/>
  <c r="M18" i="1"/>
  <c r="J18" i="1"/>
  <c r="G18" i="1"/>
  <c r="B81" i="1"/>
  <c r="AZ81" i="1" s="1"/>
  <c r="AZ71" i="1"/>
  <c r="F67" i="1"/>
  <c r="F65" i="1"/>
  <c r="F63" i="1"/>
  <c r="E34" i="1"/>
  <c r="E32" i="1"/>
  <c r="D12" i="1"/>
  <c r="AZ12" i="1" s="1"/>
  <c r="D67" i="1"/>
  <c r="D65" i="1"/>
  <c r="D63" i="1"/>
  <c r="D61" i="1"/>
  <c r="D44" i="1"/>
  <c r="D49" i="1"/>
  <c r="D47" i="1"/>
  <c r="D45" i="1"/>
  <c r="F20" i="1"/>
  <c r="F17" i="1"/>
  <c r="D28" i="1"/>
  <c r="AZ28" i="1" s="1"/>
  <c r="B79" i="1"/>
  <c r="AZ79" i="1" s="1"/>
  <c r="B80" i="1"/>
  <c r="AZ80" i="1" s="1"/>
  <c r="AZ73" i="1"/>
  <c r="B74" i="1"/>
  <c r="AZ74" i="1" s="1"/>
  <c r="B75" i="1"/>
  <c r="AZ75" i="1" s="1"/>
  <c r="B76" i="1"/>
  <c r="AZ76" i="1" s="1"/>
  <c r="B77" i="1"/>
  <c r="AZ77" i="1" s="1"/>
  <c r="B78" i="1"/>
  <c r="AZ78" i="1" s="1"/>
  <c r="B72" i="1"/>
  <c r="AZ72" i="1" s="1"/>
  <c r="D56" i="1"/>
  <c r="O68" i="1"/>
  <c r="M68" i="1"/>
  <c r="L68" i="1"/>
  <c r="J68" i="1"/>
  <c r="O66" i="1"/>
  <c r="M66" i="1"/>
  <c r="L66" i="1"/>
  <c r="J66" i="1"/>
  <c r="O64" i="1"/>
  <c r="M64" i="1"/>
  <c r="L64" i="1"/>
  <c r="J64" i="1"/>
  <c r="O62" i="1"/>
  <c r="M62" i="1"/>
  <c r="L62" i="1"/>
  <c r="J62" i="1"/>
  <c r="I68" i="1"/>
  <c r="G68" i="1"/>
  <c r="I66" i="1"/>
  <c r="G66" i="1"/>
  <c r="I64" i="1"/>
  <c r="G64" i="1"/>
  <c r="I62" i="1"/>
  <c r="G62" i="1"/>
  <c r="M67" i="1"/>
  <c r="J67" i="1"/>
  <c r="G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D40" i="1"/>
  <c r="AZ40" i="1" s="1"/>
  <c r="O50" i="1"/>
  <c r="M50" i="1"/>
  <c r="O48" i="1"/>
  <c r="M48" i="1"/>
  <c r="O46" i="1"/>
  <c r="M46" i="1"/>
  <c r="O44" i="1"/>
  <c r="M44" i="1"/>
  <c r="L50" i="1"/>
  <c r="J50" i="1"/>
  <c r="L48" i="1"/>
  <c r="J48" i="1"/>
  <c r="L46" i="1"/>
  <c r="J46" i="1"/>
  <c r="L44" i="1"/>
  <c r="J44" i="1"/>
  <c r="I50" i="1"/>
  <c r="G50" i="1"/>
  <c r="I48" i="1"/>
  <c r="G48"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5" i="1"/>
  <c r="G35" i="1"/>
  <c r="M38" i="1"/>
  <c r="J38" i="1"/>
  <c r="M36" i="1"/>
  <c r="J36" i="1"/>
  <c r="M34" i="1"/>
  <c r="J34" i="1"/>
  <c r="G34" i="1"/>
  <c r="M32" i="1"/>
  <c r="J32" i="1"/>
  <c r="E38" i="2"/>
  <c r="E40" i="2"/>
  <c r="D26" i="1"/>
  <c r="D27" i="1"/>
  <c r="D24" i="1"/>
  <c r="D9" i="1"/>
  <c r="G15" i="1"/>
  <c r="D22" i="2"/>
  <c r="D17" i="1" s="1"/>
  <c r="D19" i="2"/>
  <c r="D15" i="1" s="1"/>
  <c r="D11" i="1"/>
  <c r="D6" i="1"/>
  <c r="AZ10" i="1"/>
  <c r="D7" i="1"/>
  <c r="D8" i="1"/>
  <c r="D4" i="1"/>
  <c r="G16" i="1" l="1"/>
  <c r="G36" i="1"/>
  <c r="I33" i="1"/>
  <c r="G33" i="1" l="1"/>
  <c r="G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R.P. de Smidt</author>
  </authors>
  <commentList>
    <comment ref="E17" authorId="0" shapeId="0" xr:uid="{42FC8A31-3E18-4E60-8104-17DE52C893B7}">
      <text>
        <r>
          <rPr>
            <b/>
            <sz val="9"/>
            <color indexed="81"/>
            <rFont val="Tahoma"/>
            <family val="2"/>
          </rPr>
          <t>R.P. de Smidt:</t>
        </r>
        <r>
          <rPr>
            <sz val="9"/>
            <color indexed="81"/>
            <rFont val="Tahoma"/>
            <family val="2"/>
          </rPr>
          <t xml:space="preserve">
Do we have information where Wieringa got the capital expenses from? 50,7 euro/kW sounds like an electrode boiler to me...</t>
        </r>
      </text>
    </comment>
  </commentList>
</comments>
</file>

<file path=xl/sharedStrings.xml><?xml version="1.0" encoding="utf-8"?>
<sst xmlns="http://schemas.openxmlformats.org/spreadsheetml/2006/main" count="1649" uniqueCount="425">
  <si>
    <t>GENERAL INSTRUCTIONS</t>
  </si>
  <si>
    <t>●</t>
  </si>
  <si>
    <t>The technology factsheet contains information about one specific option (e.g. capacity, potential, costs, energy and emission effects and supporting descriptions).</t>
  </si>
  <si>
    <t>The factsheet must be filled-in by the technical experts in the technology field and used as a reference internally (i.e.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</si>
  <si>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</si>
  <si>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</si>
  <si>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</si>
  <si>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Units and conversion factors are found below.</t>
  </si>
  <si>
    <t>Lists of sectors, units, energy carriers, etc. are found in the 'List' tab.</t>
  </si>
  <si>
    <t>The 'Factsheet' and 'List' tabs are locked. If a change is necessary, please send a request to Silvana Gamboa or Koen Smekens.</t>
  </si>
  <si>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</si>
  <si>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</si>
  <si>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</si>
  <si>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</si>
  <si>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</si>
  <si>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</si>
  <si>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</si>
  <si>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</si>
  <si>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</si>
  <si>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</si>
  <si>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</si>
  <si>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</si>
  <si>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</si>
  <si>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</si>
  <si>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</si>
  <si>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</si>
  <si>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</si>
  <si>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</si>
  <si>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</si>
  <si>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</si>
  <si>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</si>
  <si>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</si>
  <si>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</si>
  <si>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</si>
  <si>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</si>
  <si>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</si>
  <si>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</si>
  <si>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</si>
  <si>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</si>
  <si>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</si>
  <si>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</si>
  <si>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</si>
  <si>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</si>
  <si>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</si>
  <si>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</si>
  <si>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</si>
  <si>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</si>
  <si>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</si>
  <si>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</si>
  <si>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</si>
  <si>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</si>
  <si>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</si>
  <si>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</si>
  <si>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</si>
  <si>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</si>
  <si>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</si>
  <si>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</si>
  <si>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</si>
  <si>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</si>
  <si>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</si>
  <si>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</si>
  <si>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</si>
  <si>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</si>
  <si>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</si>
  <si>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</si>
  <si>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</si>
  <si>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</si>
  <si>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</si>
  <si>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</si>
  <si>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</si>
  <si>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</si>
  <si>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</si>
  <si>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</si>
  <si>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</si>
  <si>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</si>
  <si>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</si>
  <si>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</si>
  <si>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</si>
  <si>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</si>
  <si>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</si>
  <si>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</si>
  <si>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</si>
  <si>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</si>
  <si>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</si>
  <si>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</si>
  <si>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</si>
  <si>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</si>
  <si>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</si>
  <si>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</si>
  <si>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</si>
  <si>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</si>
  <si>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</si>
  <si>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</si>
  <si>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</si>
  <si>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</si>
  <si>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</si>
  <si>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</si>
  <si>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</si>
  <si>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</si>
  <si>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</si>
  <si>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</si>
  <si>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</si>
  <si>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</si>
  <si>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</si>
  <si>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</si>
  <si>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</si>
  <si>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</si>
  <si>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</si>
  <si>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</si>
  <si>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</si>
  <si>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</si>
  <si>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</si>
  <si>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</si>
  <si>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</si>
  <si>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</si>
  <si>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</si>
  <si>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</si>
  <si>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</si>
  <si>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</si>
  <si>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</si>
  <si>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</si>
  <si>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</si>
  <si>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</si>
  <si>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</si>
  <si>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</si>
  <si>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</si>
  <si>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values: Add references for each value in their 'Reference' cell (i.e. author and year) and aggregate all references with complete description at the bottom of the 'Data input' tab. If more than 10 references, add other sources under 'Others' box.</t>
  </si>
  <si>
    <t>For other data: Add all data sources with complete description at the bottom of the 'Data input' tab.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</si>
  <si>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</si>
  <si>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</si>
  <si>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</si>
  <si>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</si>
  <si>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</si>
  <si>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</si>
  <si>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</si>
  <si>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</si>
  <si>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</si>
  <si>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</si>
  <si>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</si>
  <si>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</si>
  <si>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</si>
  <si>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</si>
  <si>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</si>
  <si>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</si>
  <si>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</si>
  <si>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</si>
  <si>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</si>
  <si>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</si>
  <si>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</si>
  <si>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</si>
  <si>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</si>
  <si>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</si>
  <si>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</si>
  <si>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</si>
  <si>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</si>
  <si>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</si>
  <si>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</si>
  <si>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</si>
  <si>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</si>
  <si>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</si>
  <si>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</si>
  <si>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</si>
  <si>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</si>
  <si>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</si>
  <si>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Statistics Netherlands (CBS), “Consumentenprijzen; Europees geharmoniseerde prijsindex 2015=100”</t>
  </si>
  <si>
    <t>FACTSHEET DATA INPUT</t>
  </si>
  <si>
    <t>Please fill-in here all technology option data including detailed references and sources at the bottom.</t>
  </si>
  <si>
    <t>TECHNOLOGY DESCRIPTION</t>
  </si>
  <si>
    <t>Name of technology option</t>
  </si>
  <si>
    <t>Electric industrial boiler</t>
  </si>
  <si>
    <t>Date of factsheet</t>
  </si>
  <si>
    <t>Industry: Generic</t>
  </si>
  <si>
    <t>Other (specify here)</t>
  </si>
  <si>
    <t>ETS</t>
  </si>
  <si>
    <t>Electrification</t>
  </si>
  <si>
    <t>There are several types of commercially available industrial electric boiler systems. The most common are:
• Using an electric heating element that acts as a resistance (electric boiler)
• Using the conductive and resistive properties of the water itself to carry electric current (electrode boiler)
There are also infrared- and induction boilers available, but they are small-scale and not commonly available.
Electric boilers and electrode boilers mainly apply to utility-related processes (hot water and steam production). The implementation threshold is perceived as relatively low, as it does not require a complete redesign of primary processes (Berenschot, Matters, Delft, &amp; Matters, 2017). Because of the working principle, electric boilers have lower thermal capacities than electrode boilers. Typical capacities of electric boilers are up to 5 MWe, whereas electrode boilers have capacities from 3 MWe up to 70 MWe.
Superheated steam with temperatures of up to 350°C and &gt;70 bar can be produced with commercially available electric/electrode boilers (capacities of up to 70 MWe). Advantages of this technology are the following (Berenschot, Matters, Delft, &amp; Matters, 2017; Berenschot, Delft, &amp; ISPT, Power to products, 2015):
• An efficiency of up to 95-99.9%
• Robust
• Can be used as flexible capacity (at times of low electricity prices or as stand-by capacity for gas-fired boilers).
Industrial electric boilers are a drop-in solution for steam production. They are implemented on-site at industrial plants where they heat a fluid (typically water for steam production) and require no primary process alterations (Berenschot, Matters, Delft, &amp; Matters, 2017).
Examples of electrode boiler manufactures and suppliers are PARAT, Vapor Power, Vapec, Allmech, Zander &amp; Ingestrom, BVA Electrokessel.
Examples of electric element boiler manufacturers and suppliers are PARAT, Vapor Power, AB&amp;Co, Danstoker (Thermax) ATTSU, Lattner.</t>
  </si>
  <si>
    <t>TRL level 2020</t>
  </si>
  <si>
    <t>Current TRL level is 9, established technology (Berenschot, Matters, Delft, &amp; Matters, 2017).</t>
  </si>
  <si>
    <t>MWth</t>
  </si>
  <si>
    <t>Functional Unit</t>
  </si>
  <si>
    <t>Main Source</t>
  </si>
  <si>
    <t>Source 2</t>
  </si>
  <si>
    <t>Source 3</t>
  </si>
  <si>
    <t>Source 4</t>
  </si>
  <si>
    <t>Source 5</t>
  </si>
  <si>
    <t>average of Noothout, P.; de Beer, J.; Quant, M.; Blok, K. (2019) Verkenning uitbreiding SDE+ met industriele opties</t>
  </si>
  <si>
    <t>Berenschot (2017) Electrification in the Dutch process industry</t>
  </si>
  <si>
    <t>Wieringa, E. (2015) Financial feasibility of using an electric steam boiler in a mutlifuel steam production set and providing grid flexibility</t>
  </si>
  <si>
    <t>Berenschot; CE Delft; ISPT (2015) Power to products</t>
  </si>
  <si>
    <t>Reference</t>
  </si>
  <si>
    <t>Context</t>
  </si>
  <si>
    <t>2020 (Current)</t>
  </si>
  <si>
    <t>NL</t>
  </si>
  <si>
    <t>Market share</t>
  </si>
  <si>
    <t>%</t>
  </si>
  <si>
    <t>Specify here the market</t>
  </si>
  <si>
    <t>PJ/year</t>
  </si>
  <si>
    <t>Specify here</t>
  </si>
  <si>
    <t>Yes</t>
  </si>
  <si>
    <t>Explanation</t>
  </si>
  <si>
    <t xml:space="preserve">Electrode boilers can have a capacity of up to 70 MWe. For smaller units, electric boilers can be used (Berenschot, Matters, Delft, &amp; Matters, 2017). Electric boilers are generally used as flexible capacity. This provides advantages during periods of low electricity prices (e.g. during temporary high contributions of wind energy and solar PV during off-peak hours) (Berenschot, Matters, Delft, &amp; Matters, 2017).
It is assumed electric/electrode boilers can be used to supply all of the industrial heat demand between 100⁰C – 200⁰C. Depending on the processes, heat demand of up to 350⁰C can also be supplied.
According to VNP (2018), electric boilers have a refurbishment interval of 10 years. And according to Berenschot, Delft, &amp; ISPT, Power to products (2015), electric boilers have a lifetime of 15 years.
</t>
  </si>
  <si>
    <t>COSTS</t>
  </si>
  <si>
    <t xml:space="preserve">Reference year: €2015 - If amounts are expresed in other currencies or in euros of another year (e.g. €2014), the amount has to be converted. See conversion method in 'READ ME' tab. Costs are per unit of output. </t>
  </si>
  <si>
    <t xml:space="preserve">mln. € / </t>
  </si>
  <si>
    <t>average of Berenschot (2017)</t>
  </si>
  <si>
    <t>Noothout, P.; de Beer, J.; Quant, M.; Blok, K. (2019) Verkenning uitbreiding SDE+ met industriele opties</t>
  </si>
  <si>
    <t>Other costs per year</t>
  </si>
  <si>
    <t>Fixed operational costs per year (excl. fuel costs)</t>
  </si>
  <si>
    <t>MW</t>
  </si>
  <si>
    <t xml:space="preserve">(Berenschot, Matters, Delft, &amp; Matters, 2017). </t>
  </si>
  <si>
    <t>Variable costs per year (exc. Fuel costs)</t>
  </si>
  <si>
    <t>MWh</t>
  </si>
  <si>
    <t>Costs explanation</t>
  </si>
  <si>
    <t>The bare equipment cost for an electric element boiler is around 140 €/kWe. The electric element accounts for about 65% of the bare equipment cost, and the control box system for 35% (ECN, 2018). The bare equipment cost for an electrode boiler varies from 17 to 60 €/kWe (Berenschot, Matters, Delft, &amp; Matters, 2017; ECN, 2018), depending on the size of the installation. 
The total investment cost for an electric or electrode boiler is highly case-specific depending on the additional hardware needed and site-specific changes that have to be made, and it can vary from 100 to 500 €/kW-output (Noothout et al., 2019). 
The fixed O&amp;M costs for an electric boiler are 1.1 €/kW/year, and the variable O&amp;M costs are 0.5 €/MWh (Berenschot, Matters, Delft, &amp; Matters, 2017).</t>
  </si>
  <si>
    <t xml:space="preserve">Values expressed as a ratio per unit of main output. Inputs  as positive and outputs as negative. </t>
  </si>
  <si>
    <t>Energy carrier</t>
  </si>
  <si>
    <t>Unit</t>
  </si>
  <si>
    <t>Energy carriers (per unit of main output)</t>
  </si>
  <si>
    <t>Steam</t>
  </si>
  <si>
    <t>VNP (2018) Decarbonising the steam supply of the Dutch paper and board industry</t>
  </si>
  <si>
    <t>Electricity</t>
  </si>
  <si>
    <t>Please select</t>
  </si>
  <si>
    <t>Energy in- and Outputs explanation</t>
  </si>
  <si>
    <t>Electrode and electric boilers have an efficiency of up to 90% (VNP, 2018) to 99.9%  (Berenschot, Matters, Delft, &amp; Matters, 2017).</t>
  </si>
  <si>
    <t>MATERIAL FLOWS (OPTIONAL)</t>
  </si>
  <si>
    <t>Material flows</t>
  </si>
  <si>
    <t>Material</t>
  </si>
  <si>
    <t>ton</t>
  </si>
  <si>
    <t>Water</t>
  </si>
  <si>
    <t>Material flows explanation</t>
  </si>
  <si>
    <t>Typically water is used to produce steam.</t>
  </si>
  <si>
    <t>EMISSIONS (Non-fuel/energy-related emissions or emissions reductions (e.g. CCS)</t>
  </si>
  <si>
    <t>Substance</t>
  </si>
  <si>
    <t>Emissions explanation</t>
  </si>
  <si>
    <t>Explain here (e.g. emission factors if calculated)</t>
  </si>
  <si>
    <t>OTHER</t>
  </si>
  <si>
    <t>Specify below the other relevant parameters for the specific technology</t>
  </si>
  <si>
    <t>Add here</t>
  </si>
  <si>
    <t>Berenschot (2017). Electrification in the Dutch process industry.</t>
  </si>
  <si>
    <t>VNP (2018). Decarbonising the steam supply of the Dutch paper and board industry.</t>
  </si>
  <si>
    <t>ECN (2010). Benutting restwarmte, Interne notitie.</t>
  </si>
  <si>
    <t xml:space="preserve">Berenschot, Delft, C., &amp; ISPT (2015). Power to products. </t>
  </si>
  <si>
    <r>
      <rPr>
        <u/>
        <sz val="11"/>
        <rFont val="Calibri"/>
        <family val="2"/>
        <scheme val="minor"/>
      </rPr>
      <t xml:space="preserve">Tennet website at: </t>
    </r>
    <r>
      <rPr>
        <u/>
        <sz val="11"/>
        <color theme="10"/>
        <rFont val="Calibri"/>
        <family val="2"/>
        <scheme val="minor"/>
      </rPr>
      <t>https://www.tennet.eu/nl/elektriciteitsmarkt/aansluiten-op-het-nederlandse-hoogspanningsnet/kosten-van-een-netaansluiting/</t>
    </r>
  </si>
  <si>
    <t xml:space="preserve">ECN (2018). ECN databases. </t>
  </si>
  <si>
    <t>Noothout, P.; de Beer, J.; Quant, M.; Blok, K. (2019). Verkenning uitbreiding SDE+ met industriële opties.</t>
  </si>
  <si>
    <t>Others</t>
  </si>
  <si>
    <t>Add other sources here</t>
  </si>
  <si>
    <t>TECHNOLOGY FACTSHEET</t>
  </si>
  <si>
    <t>ELECTRIC INDUSTRIAL BOILER</t>
  </si>
  <si>
    <t>Author</t>
  </si>
  <si>
    <t>Marc Marsidi</t>
  </si>
  <si>
    <t>Value and Range</t>
  </si>
  <si>
    <t>-</t>
  </si>
  <si>
    <t>Current</t>
  </si>
  <si>
    <t>Capacity utlization factor</t>
  </si>
  <si>
    <t>Euro per Functional Unit</t>
  </si>
  <si>
    <t xml:space="preserve">Fixed operational costs per year               (excl. fuel costs) </t>
  </si>
  <si>
    <t>Min</t>
  </si>
  <si>
    <t>Max</t>
  </si>
  <si>
    <t>Variable costs per year</t>
  </si>
  <si>
    <t>Main output:</t>
  </si>
  <si>
    <t xml:space="preserve"> </t>
  </si>
  <si>
    <t>Sectors:</t>
  </si>
  <si>
    <t>Type of Technology:</t>
  </si>
  <si>
    <t>Functional Units Capacity:</t>
  </si>
  <si>
    <t>Functional Units Activity:</t>
  </si>
  <si>
    <t xml:space="preserve">Energy carriers: </t>
  </si>
  <si>
    <t>Energy Carriers Units:</t>
  </si>
  <si>
    <t>Material flows:</t>
  </si>
  <si>
    <t>Emissions:</t>
  </si>
  <si>
    <t>Emissions Units:</t>
  </si>
  <si>
    <t>Please select main output here</t>
  </si>
  <si>
    <t>Agriculture: Horticulture</t>
  </si>
  <si>
    <t>Biomass</t>
  </si>
  <si>
    <t>Bln vehicle - km/year</t>
  </si>
  <si>
    <t>Ambient heat</t>
  </si>
  <si>
    <t>CH4</t>
  </si>
  <si>
    <t>Non-ETS</t>
  </si>
  <si>
    <t>Agriculture: Other</t>
  </si>
  <si>
    <t>CCS</t>
  </si>
  <si>
    <t>Biobenzine</t>
  </si>
  <si>
    <t>Add here -&gt;</t>
  </si>
  <si>
    <t>CO2</t>
  </si>
  <si>
    <t>Electricity generation</t>
  </si>
  <si>
    <t>Emission reduction</t>
  </si>
  <si>
    <t>kton/year</t>
  </si>
  <si>
    <t>Biodiesel</t>
  </si>
  <si>
    <t>F-gassen</t>
  </si>
  <si>
    <t>Mton CO2-eq</t>
  </si>
  <si>
    <t>Gas supply</t>
  </si>
  <si>
    <t>Energy saving</t>
  </si>
  <si>
    <t>Mton/year</t>
  </si>
  <si>
    <t>Biofuels</t>
  </si>
  <si>
    <t>N2O</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</si>
  <si>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</si>
  <si>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</si>
  <si>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</si>
  <si>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</si>
  <si>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</si>
  <si>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</si>
  <si>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</si>
  <si>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</si>
  <si>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</si>
  <si>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</si>
  <si>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</si>
  <si>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</si>
  <si>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</si>
  <si>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</si>
  <si>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</si>
  <si>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</si>
  <si>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Please select the region</t>
  </si>
  <si>
    <t>Industry: Chemics</t>
  </si>
  <si>
    <t>Storage</t>
  </si>
  <si>
    <t>Biomass (coferment)</t>
  </si>
  <si>
    <t>NH3</t>
  </si>
  <si>
    <t>Industry: Construction</t>
  </si>
  <si>
    <t xml:space="preserve">Electrolysis </t>
  </si>
  <si>
    <t>Biomass (GFT &amp; VGI)</t>
  </si>
  <si>
    <t>NMVOS</t>
  </si>
  <si>
    <t>EU</t>
  </si>
  <si>
    <t>Industry: Fertiliser</t>
  </si>
  <si>
    <t>Biomass (high quality)</t>
  </si>
  <si>
    <t>NOx</t>
  </si>
  <si>
    <t>Global</t>
  </si>
  <si>
    <t>Biomass (manure)</t>
  </si>
  <si>
    <t>Industry: Iron and steel</t>
  </si>
  <si>
    <t>Biomass (starch)</t>
  </si>
  <si>
    <t>Industry: Non ETS</t>
  </si>
  <si>
    <t>Biomass (sugars)</t>
  </si>
  <si>
    <t>Industry: Petrochemics</t>
  </si>
  <si>
    <t>Biomass (waste biogenic)</t>
  </si>
  <si>
    <t>Mobile machinery</t>
  </si>
  <si>
    <t>Biomass (wet streams)</t>
  </si>
  <si>
    <t>Refineries</t>
  </si>
  <si>
    <t>Biomass (wood abroad)</t>
  </si>
  <si>
    <t>Trade, services and utilities</t>
  </si>
  <si>
    <t>Biomass (wood interior)</t>
  </si>
  <si>
    <t>Transport</t>
  </si>
  <si>
    <t>Biomass (wood)</t>
  </si>
  <si>
    <t>Bio-waste gases</t>
  </si>
  <si>
    <t>Blast furnace gas</t>
  </si>
  <si>
    <t>CCF gas</t>
  </si>
  <si>
    <t>Chemical residual gas</t>
  </si>
  <si>
    <t>Coal</t>
  </si>
  <si>
    <t>Coke</t>
  </si>
  <si>
    <t>Coke oven gas</t>
  </si>
  <si>
    <t>Coking coal</t>
  </si>
  <si>
    <t>Diesel</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</si>
  <si>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</si>
  <si>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</si>
  <si>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</si>
  <si>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</si>
  <si>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</si>
  <si>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</si>
  <si>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</si>
  <si>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</si>
  <si>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</si>
  <si>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</si>
  <si>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</si>
  <si>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</si>
  <si>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</si>
  <si>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</si>
  <si>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</si>
  <si>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</si>
  <si>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</si>
  <si>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</si>
  <si>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</si>
  <si>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</si>
  <si>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</si>
  <si>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</si>
  <si>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</si>
  <si>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</si>
  <si>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</si>
  <si>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</si>
  <si>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</si>
  <si>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</si>
  <si>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</si>
  <si>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</si>
  <si>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</si>
  <si>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</si>
  <si>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Other gases</t>
  </si>
  <si>
    <t>Propane</t>
  </si>
  <si>
    <t>SNG</t>
  </si>
  <si>
    <t>Cost breakdown</t>
  </si>
  <si>
    <t>Date</t>
  </si>
  <si>
    <t>2 October 2018</t>
  </si>
  <si>
    <t>Source</t>
  </si>
  <si>
    <t>Breakdown of CAPEX according to internship thesis of Wieringa</t>
  </si>
  <si>
    <t>Electric boiler size (MW)</t>
  </si>
  <si>
    <t>Bio boiler</t>
  </si>
  <si>
    <t>Electric boiler</t>
  </si>
  <si>
    <t>Gas boiler</t>
  </si>
  <si>
    <t>Life cycle (years)</t>
  </si>
  <si>
    <t>Yrs</t>
  </si>
  <si>
    <t>Development cost</t>
  </si>
  <si>
    <t>EUR_2015</t>
  </si>
  <si>
    <t>Capital expenses</t>
  </si>
  <si>
    <t>Grid connection</t>
  </si>
  <si>
    <t>Operational expenses</t>
  </si>
  <si>
    <t>Electric boiler (EUR/MW)</t>
  </si>
  <si>
    <t>Electric boiler (MEUR/MW)</t>
  </si>
  <si>
    <t>Total</t>
  </si>
  <si>
    <t>22 October 2018</t>
  </si>
  <si>
    <t>ECN (2017) Dutch program for the acceleration of sustainable heat management in industry</t>
  </si>
  <si>
    <t>Potential application of electric/electrode boilers in Dutch industry</t>
  </si>
  <si>
    <t>Parameter</t>
  </si>
  <si>
    <t>Value</t>
  </si>
  <si>
    <t>Heat consumption Dutch industry &lt;200 deg C that can be covered by heat pumps</t>
  </si>
  <si>
    <t>Electric boiler maximum load hours</t>
  </si>
  <si>
    <t>hours/yr</t>
  </si>
  <si>
    <t>Maximum potential electric boiler capacity for Dutch industry</t>
  </si>
  <si>
    <t>Average_efficiency el. Boiler</t>
  </si>
  <si>
    <t>GJth/Gjel</t>
  </si>
  <si>
    <t>Efficiency el. Boiler low</t>
  </si>
  <si>
    <t>November_2022</t>
  </si>
  <si>
    <t>Old</t>
  </si>
  <si>
    <t>New</t>
  </si>
  <si>
    <t>Comment</t>
  </si>
  <si>
    <t>Functional unit</t>
  </si>
  <si>
    <t>Rounding (to 3 significant digits)</t>
  </si>
  <si>
    <t>Added text to explanation box that MW is meant to be understood as MWth</t>
  </si>
  <si>
    <r>
      <rPr>
        <b/>
        <i/>
        <sz val="11"/>
        <color rgb="FFFF0000"/>
        <rFont val="Calibri"/>
        <family val="2"/>
      </rPr>
      <t>The functional unit MW referes to MWth.</t>
    </r>
    <r>
      <rPr>
        <sz val="11"/>
        <rFont val="Calibri"/>
        <family val="2"/>
      </rPr>
      <t xml:space="preserve"> Electrode boilers can have a capacity of up to 70 MWe. For smaller units, electric boilers can be used (Berenschot, Matters, Delft, &amp; Matters, 2017). Electric boilers are generally used as flexible capacity. This provides advantages during periods of low electricity prices (e.g. during temporary high contributions of wind energy and solar PV during off-peak hours) (Berenschot, Matters, Delft, &amp; Matters, 2017).
It is assumed electric/electrode boilers can be used to supply all of the industrial heat demand between 100⁰C – 200⁰C. Depending on the processes, heat demand of up to 350⁰C can also be supplied.
According to VNP (2018), electric boilers have a refurbishment interval of 10 years. And according to Berenschot, Delft, &amp; ISPT, Power to products (2015), electric boilers have a lifetime of 15 years.
</t>
    </r>
  </si>
  <si>
    <t>Investment costs 2020</t>
  </si>
  <si>
    <t>Formula</t>
  </si>
  <si>
    <t>Input energy carriers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</si>
</sst>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 #,##0.0000_ ;_ * \-#,##0.0000_ ;_ * &quot;-&quot;????_ ;_ @_ "/>
    <numFmt numFmtId="165" formatCode="#,##0.0000_ ;\-#,##0.0000\ "/>
    <numFmt numFmtId="166" formatCode="0.00000"/>
    <numFmt numFmtId="167" formatCode="_ * #,##0.0000000_ ;_ * \-#,##0.0000000_ ;_ * &quot;-&quot;???????_ ;_ @_ "/>
    <numFmt numFmtId="168" formatCode="#,##0.000_ ;\-#,##0.000\ "/>
    <numFmt numFmtId="169" formatCode="#,##0;[Red]#,##0"/>
    <numFmt numFmtId="170" formatCode="_ * #,##0_ ;_ * \-#,##0_ ;_ * &quot;-&quot;??_ ;_ @_ "/>
    <numFmt numFmtId="171" formatCode="_ * #,##0.0000_ ;_ * \-#,##0.0000_ ;_ * &quot;-&quot;??_ ;_ @_ "/>
    <numFmt numFmtId="172" formatCode="_ * #,##0.0000000_ ;_ * \-#,##0.0000000_ ;_ * &quot;-&quot;??_ ;_ @_ "/>
    <numFmt numFmtId="173" formatCode="0.0000"/>
    <numFmt numFmtId="174" formatCode="_ * #,##0.000_ ;_ * \-#,##0.000_ ;_ * &quot;-&quot;??_ ;_ @_ "/>
  </numFmts>
  <fonts count="54" x14ac:knownFonts="1">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b/>
      <sz val="11"/>
      <color rgb="FFFA7D00"/>
      <name val="Calibri"/>
      <family val="2"/>
      <scheme val="minor"/>
    </font>
    <font>
      <sz val="8"/>
      <color theme="1"/>
      <name val="Calibri"/>
      <family val="2"/>
      <scheme val="minor"/>
    </font>
    <font>
      <b/>
      <sz val="8"/>
      <color theme="1"/>
      <name val="Calibri"/>
      <family val="2"/>
      <scheme val="minor"/>
    </font>
    <font>
      <sz val="9"/>
      <color indexed="81"/>
      <name val="Tahoma"/>
      <family val="2"/>
    </font>
    <font>
      <b/>
      <sz val="9"/>
      <color indexed="81"/>
      <name val="Tahoma"/>
      <family val="2"/>
    </font>
    <font>
      <b/>
      <sz val="16"/>
      <color theme="0"/>
      <name val="Calibri"/>
      <family val="2"/>
    </font>
    <font>
      <u/>
      <sz val="11"/>
      <color theme="10"/>
      <name val="Calibri"/>
      <family val="2"/>
      <scheme val="minor"/>
    </font>
    <font>
      <u/>
      <sz val="11"/>
      <name val="Calibri"/>
      <family val="2"/>
      <scheme val="minor"/>
    </font>
    <font>
      <b/>
      <i/>
      <sz val="12"/>
      <color theme="1"/>
      <name val="Calibri"/>
      <family val="2"/>
      <scheme val="minor"/>
    </font>
    <font>
      <b/>
      <i/>
      <sz val="11"/>
      <color rgb="FFFF0000"/>
      <name val="Calibri"/>
      <family val="2"/>
    </font>
  </fonts>
  <fills count="16">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rgb="FFF2F2F2"/>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249977111117893"/>
        <bgColor indexed="64"/>
      </patternFill>
    </fill>
  </fills>
  <borders count="63">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top style="medium">
        <color auto="1"/>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medium">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4">
    <xf numFmtId="0" fontId="0" fillId="0" borderId="0"/>
    <xf numFmtId="0" fontId="22" fillId="0" borderId="0" applyNumberFormat="0" applyFill="0" applyBorder="0" applyAlignment="0" applyProtection="0"/>
    <xf numFmtId="43" fontId="29" fillId="0" borderId="0" applyFont="0" applyFill="0" applyBorder="0" applyAlignment="0" applyProtection="0"/>
    <xf numFmtId="0" fontId="44" fillId="11" borderId="58" applyNumberFormat="0" applyAlignment="0" applyProtection="0"/>
  </cellStyleXfs>
  <cellXfs count="542">
    <xf numFmtId="0" fontId="0" fillId="0" borderId="0" xfId="0"/>
    <xf numFmtId="0" fontId="0" fillId="6" borderId="0" xfId="0" applyFill="1"/>
    <xf numFmtId="0" fontId="8" fillId="6" borderId="0" xfId="0" applyFont="1" applyFill="1"/>
    <xf numFmtId="0" fontId="9" fillId="6" borderId="0" xfId="0" applyFont="1" applyFill="1"/>
    <xf numFmtId="0" fontId="10" fillId="6" borderId="0" xfId="0" applyFont="1" applyFill="1"/>
    <xf numFmtId="0" fontId="0" fillId="6" borderId="0" xfId="0" applyFill="1" applyAlignment="1">
      <alignment horizontal="right"/>
    </xf>
    <xf numFmtId="0" fontId="5" fillId="6" borderId="0" xfId="0" applyFont="1" applyFill="1" applyAlignment="1">
      <alignment vertical="center" wrapText="1"/>
    </xf>
    <xf numFmtId="0" fontId="6" fillId="6" borderId="0" xfId="0" applyFont="1" applyFill="1" applyAlignment="1">
      <alignment vertical="center" wrapText="1"/>
    </xf>
    <xf numFmtId="0" fontId="4" fillId="6" borderId="18" xfId="0" applyFont="1" applyFill="1" applyBorder="1" applyAlignment="1">
      <alignment vertical="center" wrapText="1"/>
    </xf>
    <xf numFmtId="0" fontId="4" fillId="6" borderId="32" xfId="0" applyFont="1" applyFill="1" applyBorder="1" applyAlignment="1">
      <alignment vertical="center" wrapText="1"/>
    </xf>
    <xf numFmtId="0" fontId="4" fillId="6" borderId="21" xfId="0" applyFont="1" applyFill="1" applyBorder="1" applyAlignment="1">
      <alignment vertical="center" wrapText="1"/>
    </xf>
    <xf numFmtId="0" fontId="14" fillId="6" borderId="16" xfId="0" applyFont="1" applyFill="1" applyBorder="1" applyAlignment="1">
      <alignment horizontal="right"/>
    </xf>
    <xf numFmtId="0" fontId="14" fillId="6" borderId="46" xfId="0" applyFont="1" applyFill="1" applyBorder="1" applyAlignment="1">
      <alignment horizontal="right"/>
    </xf>
    <xf numFmtId="0" fontId="14" fillId="6" borderId="19" xfId="0" applyFont="1" applyFill="1" applyBorder="1" applyAlignment="1">
      <alignment horizontal="right"/>
    </xf>
    <xf numFmtId="0" fontId="14" fillId="6" borderId="22" xfId="0" applyFont="1" applyFill="1" applyBorder="1" applyAlignment="1">
      <alignment horizontal="right"/>
    </xf>
    <xf numFmtId="0" fontId="11" fillId="6" borderId="0" xfId="0" applyFont="1" applyFill="1"/>
    <xf numFmtId="0" fontId="15" fillId="6" borderId="0" xfId="0" applyFont="1" applyFill="1"/>
    <xf numFmtId="0" fontId="5" fillId="6" borderId="21" xfId="0" applyFont="1" applyFill="1" applyBorder="1" applyAlignment="1">
      <alignment vertical="top" wrapText="1"/>
    </xf>
    <xf numFmtId="0" fontId="5" fillId="6" borderId="18" xfId="0" applyFont="1" applyFill="1" applyBorder="1" applyAlignment="1">
      <alignment vertical="top" wrapText="1"/>
    </xf>
    <xf numFmtId="0" fontId="5" fillId="6" borderId="32" xfId="0" applyFont="1" applyFill="1" applyBorder="1" applyAlignment="1">
      <alignment vertical="top" wrapText="1"/>
    </xf>
    <xf numFmtId="0" fontId="5" fillId="6" borderId="46" xfId="0" applyFont="1" applyFill="1" applyBorder="1" applyAlignment="1">
      <alignment horizontal="right" vertical="top" wrapText="1"/>
    </xf>
    <xf numFmtId="0" fontId="17" fillId="6" borderId="22" xfId="0" applyFont="1" applyFill="1" applyBorder="1" applyAlignment="1">
      <alignment vertical="top" wrapText="1"/>
    </xf>
    <xf numFmtId="0" fontId="14" fillId="6" borderId="46" xfId="0" applyFont="1" applyFill="1" applyBorder="1" applyAlignment="1">
      <alignment horizontal="right" vertical="top"/>
    </xf>
    <xf numFmtId="0" fontId="5" fillId="6" borderId="18" xfId="0" applyFont="1" applyFill="1" applyBorder="1" applyAlignment="1">
      <alignment vertical="center" wrapText="1"/>
    </xf>
    <xf numFmtId="0" fontId="5" fillId="6" borderId="32" xfId="0" applyFont="1" applyFill="1" applyBorder="1" applyAlignment="1">
      <alignment vertical="center" wrapText="1"/>
    </xf>
    <xf numFmtId="0" fontId="4" fillId="6" borderId="32" xfId="0" applyFont="1" applyFill="1" applyBorder="1" applyAlignment="1">
      <alignment vertical="top" wrapText="1"/>
    </xf>
    <xf numFmtId="0" fontId="14" fillId="6" borderId="0" xfId="0" applyFont="1" applyFill="1" applyAlignment="1">
      <alignment horizontal="right"/>
    </xf>
    <xf numFmtId="0" fontId="14" fillId="6" borderId="17" xfId="0" applyFont="1" applyFill="1" applyBorder="1" applyAlignment="1">
      <alignment horizontal="right"/>
    </xf>
    <xf numFmtId="0" fontId="0" fillId="6" borderId="32" xfId="0" applyFill="1" applyBorder="1"/>
    <xf numFmtId="0" fontId="0" fillId="6" borderId="20" xfId="0" applyFill="1" applyBorder="1"/>
    <xf numFmtId="0" fontId="0" fillId="6" borderId="21" xfId="0" applyFill="1" applyBorder="1"/>
    <xf numFmtId="0" fontId="11" fillId="6" borderId="24" xfId="0" applyFont="1" applyFill="1" applyBorder="1"/>
    <xf numFmtId="0" fontId="11" fillId="6" borderId="45" xfId="0" applyFont="1" applyFill="1" applyBorder="1"/>
    <xf numFmtId="0" fontId="11" fillId="6" borderId="25" xfId="0" applyFont="1" applyFill="1" applyBorder="1"/>
    <xf numFmtId="0" fontId="14" fillId="6" borderId="22" xfId="0" applyFont="1" applyFill="1" applyBorder="1" applyAlignment="1">
      <alignment horizontal="right" vertical="top"/>
    </xf>
    <xf numFmtId="0" fontId="20" fillId="6" borderId="0" xfId="0" applyFont="1" applyFill="1"/>
    <xf numFmtId="0" fontId="14" fillId="6" borderId="16" xfId="0" applyFont="1" applyFill="1" applyBorder="1" applyAlignment="1">
      <alignment horizontal="right" vertical="top"/>
    </xf>
    <xf numFmtId="0" fontId="4" fillId="6" borderId="18" xfId="0" applyFont="1" applyFill="1" applyBorder="1" applyAlignment="1">
      <alignment vertical="top" wrapText="1"/>
    </xf>
    <xf numFmtId="0" fontId="19" fillId="6" borderId="0" xfId="0" applyFont="1" applyFill="1"/>
    <xf numFmtId="0" fontId="4" fillId="6" borderId="0" xfId="0" applyFont="1" applyFill="1" applyAlignment="1">
      <alignment vertical="center" wrapText="1"/>
    </xf>
    <xf numFmtId="0" fontId="4" fillId="6" borderId="17" xfId="0" applyFont="1" applyFill="1" applyBorder="1" applyAlignment="1">
      <alignment vertical="center" wrapText="1"/>
    </xf>
    <xf numFmtId="0" fontId="5" fillId="6" borderId="17" xfId="0" applyFont="1" applyFill="1" applyBorder="1" applyAlignment="1">
      <alignment vertical="top" wrapText="1"/>
    </xf>
    <xf numFmtId="0" fontId="5" fillId="6" borderId="0" xfId="0" applyFont="1" applyFill="1" applyAlignment="1">
      <alignment vertical="top" wrapText="1"/>
    </xf>
    <xf numFmtId="0" fontId="16" fillId="6" borderId="0" xfId="0" applyFont="1" applyFill="1" applyAlignment="1">
      <alignment vertical="top" wrapText="1"/>
    </xf>
    <xf numFmtId="0" fontId="4" fillId="6" borderId="17" xfId="0" applyFont="1" applyFill="1" applyBorder="1" applyAlignment="1">
      <alignment vertical="top" wrapText="1"/>
    </xf>
    <xf numFmtId="0" fontId="0" fillId="6" borderId="46" xfId="0" applyFill="1" applyBorder="1"/>
    <xf numFmtId="0" fontId="0" fillId="6" borderId="19" xfId="0" applyFill="1" applyBorder="1"/>
    <xf numFmtId="0" fontId="14" fillId="6" borderId="19" xfId="0" applyFont="1" applyFill="1" applyBorder="1" applyAlignment="1">
      <alignment horizontal="right" vertical="top"/>
    </xf>
    <xf numFmtId="0" fontId="4" fillId="6" borderId="23" xfId="0" applyFont="1" applyFill="1" applyBorder="1" applyAlignment="1">
      <alignment vertical="center" wrapText="1"/>
    </xf>
    <xf numFmtId="0" fontId="5" fillId="6" borderId="23" xfId="0" applyFont="1" applyFill="1" applyBorder="1" applyAlignment="1">
      <alignment vertical="top" wrapText="1"/>
    </xf>
    <xf numFmtId="0" fontId="17" fillId="6" borderId="22" xfId="0" applyFont="1" applyFill="1" applyBorder="1" applyAlignment="1">
      <alignment vertical="center" wrapText="1"/>
    </xf>
    <xf numFmtId="0" fontId="18" fillId="6" borderId="21" xfId="0" applyFont="1" applyFill="1" applyBorder="1" applyAlignment="1">
      <alignment vertical="center" wrapText="1"/>
    </xf>
    <xf numFmtId="0" fontId="14" fillId="6" borderId="17" xfId="0" applyFont="1" applyFill="1" applyBorder="1" applyAlignment="1">
      <alignment horizontal="right" vertical="top"/>
    </xf>
    <xf numFmtId="0" fontId="4" fillId="6" borderId="21" xfId="0" applyFont="1" applyFill="1" applyBorder="1" applyAlignment="1">
      <alignment vertical="top" wrapText="1"/>
    </xf>
    <xf numFmtId="0" fontId="13" fillId="7" borderId="15" xfId="0" applyFont="1" applyFill="1" applyBorder="1"/>
    <xf numFmtId="0" fontId="6" fillId="6" borderId="20" xfId="0" applyFont="1" applyFill="1" applyBorder="1" applyAlignment="1">
      <alignment vertical="center" wrapText="1"/>
    </xf>
    <xf numFmtId="0" fontId="0" fillId="6" borderId="18" xfId="0" applyFill="1" applyBorder="1" applyAlignment="1">
      <alignment horizontal="left" vertical="center"/>
    </xf>
    <xf numFmtId="0" fontId="0" fillId="6" borderId="32" xfId="0" applyFill="1" applyBorder="1" applyAlignment="1">
      <alignment horizontal="left" vertical="center"/>
    </xf>
    <xf numFmtId="0" fontId="0" fillId="6" borderId="21" xfId="0" applyFill="1" applyBorder="1" applyAlignment="1">
      <alignment horizontal="left" vertical="center"/>
    </xf>
    <xf numFmtId="0" fontId="11" fillId="6" borderId="24" xfId="0" applyFont="1" applyFill="1" applyBorder="1" applyAlignment="1">
      <alignment vertical="top"/>
    </xf>
    <xf numFmtId="0" fontId="8" fillId="6" borderId="16" xfId="0" applyFont="1" applyFill="1" applyBorder="1"/>
    <xf numFmtId="0" fontId="0" fillId="6" borderId="18" xfId="0" applyFill="1" applyBorder="1" applyAlignment="1">
      <alignment vertical="center" wrapText="1"/>
    </xf>
    <xf numFmtId="0" fontId="8" fillId="6" borderId="46" xfId="0" applyFont="1" applyFill="1" applyBorder="1"/>
    <xf numFmtId="0" fontId="22" fillId="6" borderId="32" xfId="1" applyFill="1" applyBorder="1" applyAlignment="1">
      <alignment vertical="center"/>
    </xf>
    <xf numFmtId="0" fontId="0" fillId="6" borderId="32" xfId="0" applyFill="1" applyBorder="1" applyAlignment="1">
      <alignment vertical="center" wrapText="1"/>
    </xf>
    <xf numFmtId="0" fontId="0" fillId="6" borderId="32" xfId="0" applyFill="1" applyBorder="1" applyAlignment="1">
      <alignment horizontal="left" vertical="center" wrapText="1"/>
    </xf>
    <xf numFmtId="0" fontId="25" fillId="6" borderId="46" xfId="0" applyFont="1" applyFill="1" applyBorder="1" applyAlignment="1">
      <alignment vertical="center" wrapText="1"/>
    </xf>
    <xf numFmtId="0" fontId="25" fillId="6" borderId="45" xfId="0" applyFont="1" applyFill="1" applyBorder="1" applyAlignment="1">
      <alignment horizontal="left" vertical="center" wrapText="1"/>
    </xf>
    <xf numFmtId="0" fontId="27" fillId="6" borderId="45" xfId="0" applyFont="1" applyFill="1" applyBorder="1" applyAlignment="1">
      <alignment horizontal="left"/>
    </xf>
    <xf numFmtId="0" fontId="15" fillId="0" borderId="19" xfId="0" applyFont="1" applyBorder="1"/>
    <xf numFmtId="0" fontId="20" fillId="6" borderId="32" xfId="0" applyFont="1" applyFill="1" applyBorder="1" applyAlignment="1">
      <alignment vertical="center" wrapText="1"/>
    </xf>
    <xf numFmtId="0" fontId="3" fillId="0" borderId="0" xfId="0" applyFont="1"/>
    <xf numFmtId="0" fontId="33" fillId="6" borderId="0" xfId="0" applyFont="1" applyFill="1" applyAlignment="1" applyProtection="1">
      <alignment vertical="top" wrapText="1"/>
      <protection locked="0"/>
    </xf>
    <xf numFmtId="0" fontId="32" fillId="6" borderId="0" xfId="0" applyFont="1" applyFill="1" applyAlignment="1">
      <alignment vertical="center" wrapText="1"/>
    </xf>
    <xf numFmtId="0" fontId="31" fillId="6" borderId="0" xfId="0" applyFont="1" applyFill="1" applyAlignment="1">
      <alignment vertical="center" wrapText="1"/>
    </xf>
    <xf numFmtId="43" fontId="12" fillId="6" borderId="0" xfId="2" applyFont="1" applyFill="1" applyBorder="1" applyAlignment="1">
      <alignment vertical="center" wrapText="1"/>
    </xf>
    <xf numFmtId="0" fontId="12" fillId="6" borderId="0" xfId="0" applyFont="1" applyFill="1" applyAlignment="1">
      <alignment vertical="center" wrapText="1"/>
    </xf>
    <xf numFmtId="0" fontId="33" fillId="6" borderId="0" xfId="0" applyFont="1" applyFill="1" applyAlignment="1" applyProtection="1">
      <alignment vertical="center" wrapText="1"/>
      <protection locked="0"/>
    </xf>
    <xf numFmtId="0" fontId="20" fillId="0" borderId="0" xfId="0" applyFont="1"/>
    <xf numFmtId="0" fontId="34" fillId="0" borderId="15" xfId="0" applyFont="1" applyBorder="1" applyAlignment="1">
      <alignment horizontal="center" vertical="top" wrapText="1"/>
    </xf>
    <xf numFmtId="0" fontId="0" fillId="6" borderId="23" xfId="0" applyFill="1" applyBorder="1" applyAlignment="1">
      <alignment vertical="top"/>
    </xf>
    <xf numFmtId="0" fontId="4" fillId="6" borderId="26" xfId="0" applyFont="1" applyFill="1" applyBorder="1" applyAlignment="1">
      <alignment vertical="top" wrapText="1"/>
    </xf>
    <xf numFmtId="0" fontId="19" fillId="6" borderId="0" xfId="0" applyFont="1" applyFill="1" applyAlignment="1">
      <alignment vertical="top" wrapText="1"/>
    </xf>
    <xf numFmtId="0" fontId="0" fillId="6" borderId="22" xfId="0" applyFill="1" applyBorder="1" applyAlignment="1">
      <alignment vertical="top"/>
    </xf>
    <xf numFmtId="0" fontId="4" fillId="6" borderId="23" xfId="0" applyFont="1" applyFill="1" applyBorder="1" applyAlignment="1">
      <alignment vertical="top" wrapText="1"/>
    </xf>
    <xf numFmtId="0" fontId="0" fillId="6" borderId="21" xfId="0" applyFill="1" applyBorder="1" applyAlignment="1">
      <alignment vertical="top"/>
    </xf>
    <xf numFmtId="0" fontId="33" fillId="3" borderId="10" xfId="0" applyFont="1" applyFill="1" applyBorder="1" applyAlignment="1">
      <alignment vertical="center" wrapText="1"/>
    </xf>
    <xf numFmtId="0" fontId="33" fillId="3" borderId="13" xfId="0" applyFont="1" applyFill="1" applyBorder="1" applyAlignment="1">
      <alignment vertical="center" wrapText="1"/>
    </xf>
    <xf numFmtId="0" fontId="37" fillId="6" borderId="32" xfId="0" applyFont="1" applyFill="1" applyBorder="1" applyAlignment="1">
      <alignment vertical="center" wrapText="1"/>
    </xf>
    <xf numFmtId="43" fontId="36" fillId="9" borderId="15" xfId="2" applyFont="1" applyFill="1" applyBorder="1"/>
    <xf numFmtId="43" fontId="23" fillId="6" borderId="15" xfId="2" applyFont="1" applyFill="1" applyBorder="1"/>
    <xf numFmtId="43" fontId="23" fillId="9" borderId="15" xfId="2" applyFont="1" applyFill="1" applyBorder="1"/>
    <xf numFmtId="0" fontId="0" fillId="6" borderId="23" xfId="0" applyFill="1" applyBorder="1" applyAlignment="1">
      <alignment vertical="top" wrapText="1"/>
    </xf>
    <xf numFmtId="0" fontId="6" fillId="6" borderId="15" xfId="0" applyFont="1" applyFill="1" applyBorder="1" applyAlignment="1">
      <alignment vertical="top" wrapText="1"/>
    </xf>
    <xf numFmtId="0" fontId="4" fillId="6" borderId="0" xfId="0" applyFont="1" applyFill="1" applyAlignment="1">
      <alignment vertical="top"/>
    </xf>
    <xf numFmtId="0" fontId="0" fillId="6" borderId="0" xfId="0" applyFill="1" applyAlignment="1">
      <alignment vertical="top"/>
    </xf>
    <xf numFmtId="0" fontId="0" fillId="6" borderId="32" xfId="0" applyFill="1" applyBorder="1" applyAlignment="1">
      <alignment vertical="top" wrapText="1"/>
    </xf>
    <xf numFmtId="0" fontId="35" fillId="6" borderId="0" xfId="0" applyFont="1" applyFill="1"/>
    <xf numFmtId="0" fontId="7" fillId="6" borderId="0" xfId="0" applyFont="1" applyFill="1"/>
    <xf numFmtId="0" fontId="21" fillId="6" borderId="0" xfId="0" applyFont="1" applyFill="1"/>
    <xf numFmtId="43" fontId="23" fillId="0" borderId="15" xfId="2" applyFont="1" applyBorder="1"/>
    <xf numFmtId="0" fontId="36" fillId="0" borderId="15" xfId="0" applyFont="1" applyBorder="1" applyAlignment="1">
      <alignment horizontal="center"/>
    </xf>
    <xf numFmtId="0" fontId="36" fillId="0" borderId="23" xfId="0" applyFont="1" applyBorder="1" applyAlignment="1">
      <alignment horizontal="center"/>
    </xf>
    <xf numFmtId="0" fontId="39" fillId="6" borderId="0" xfId="0" applyFont="1" applyFill="1" applyAlignment="1">
      <alignment vertical="center"/>
    </xf>
    <xf numFmtId="0" fontId="40" fillId="0" borderId="0" xfId="0" applyFont="1"/>
    <xf numFmtId="0" fontId="40" fillId="0" borderId="0" xfId="0" applyFont="1" applyAlignment="1">
      <alignment horizontal="left" vertical="top" wrapText="1"/>
    </xf>
    <xf numFmtId="0" fontId="0" fillId="0" borderId="0" xfId="0" applyAlignment="1">
      <alignment horizontal="left" vertical="top" wrapText="1"/>
    </xf>
    <xf numFmtId="0" fontId="41" fillId="6" borderId="45" xfId="0" applyFont="1" applyFill="1" applyBorder="1"/>
    <xf numFmtId="0" fontId="42" fillId="6" borderId="0" xfId="0" applyFont="1" applyFill="1"/>
    <xf numFmtId="0" fontId="19" fillId="6" borderId="32" xfId="0" applyFont="1" applyFill="1" applyBorder="1"/>
    <xf numFmtId="0" fontId="4" fillId="6" borderId="0" xfId="0" applyFont="1" applyFill="1" applyAlignment="1">
      <alignment vertical="top" wrapText="1"/>
    </xf>
    <xf numFmtId="0" fontId="33" fillId="2" borderId="4" xfId="0" applyFont="1" applyFill="1" applyBorder="1" applyAlignment="1">
      <alignment vertical="center" wrapText="1"/>
    </xf>
    <xf numFmtId="0" fontId="4" fillId="6" borderId="20" xfId="0" applyFont="1" applyFill="1" applyBorder="1" applyAlignment="1">
      <alignment vertical="top" wrapText="1"/>
    </xf>
    <xf numFmtId="0" fontId="0" fillId="6" borderId="16" xfId="0" applyFill="1" applyBorder="1"/>
    <xf numFmtId="0" fontId="0" fillId="6" borderId="18" xfId="0" applyFill="1" applyBorder="1"/>
    <xf numFmtId="0" fontId="17" fillId="6" borderId="16" xfId="0" applyFont="1" applyFill="1" applyBorder="1" applyAlignment="1">
      <alignment vertical="center" wrapText="1"/>
    </xf>
    <xf numFmtId="0" fontId="37" fillId="6" borderId="32" xfId="0" applyFont="1" applyFill="1" applyBorder="1" applyAlignment="1">
      <alignment vertical="top" wrapText="1"/>
    </xf>
    <xf numFmtId="0" fontId="37" fillId="6" borderId="21" xfId="0" applyFont="1" applyFill="1" applyBorder="1" applyAlignment="1">
      <alignment vertical="center" wrapText="1"/>
    </xf>
    <xf numFmtId="0" fontId="14" fillId="6" borderId="0" xfId="0" applyFont="1" applyFill="1" applyAlignment="1">
      <alignment horizontal="right" vertical="top"/>
    </xf>
    <xf numFmtId="0" fontId="45" fillId="0" borderId="0" xfId="0" applyFont="1"/>
    <xf numFmtId="164" fontId="23" fillId="0" borderId="15" xfId="2" applyNumberFormat="1" applyFont="1" applyBorder="1"/>
    <xf numFmtId="0" fontId="45" fillId="0" borderId="16" xfId="0" applyFont="1" applyBorder="1"/>
    <xf numFmtId="0" fontId="45" fillId="0" borderId="17" xfId="0" applyFont="1" applyBorder="1"/>
    <xf numFmtId="0" fontId="45" fillId="0" borderId="18" xfId="0" applyFont="1" applyBorder="1"/>
    <xf numFmtId="0" fontId="45" fillId="0" borderId="46" xfId="0" applyFont="1" applyBorder="1"/>
    <xf numFmtId="0" fontId="45" fillId="0" borderId="19" xfId="0" applyFont="1" applyBorder="1"/>
    <xf numFmtId="0" fontId="45" fillId="0" borderId="32" xfId="0" applyFont="1" applyBorder="1"/>
    <xf numFmtId="0" fontId="45" fillId="0" borderId="20" xfId="0" applyFont="1" applyBorder="1"/>
    <xf numFmtId="0" fontId="45" fillId="0" borderId="21" xfId="0" applyFont="1" applyBorder="1"/>
    <xf numFmtId="3" fontId="45" fillId="0" borderId="0" xfId="0" applyNumberFormat="1" applyFont="1"/>
    <xf numFmtId="165" fontId="23" fillId="0" borderId="15" xfId="2" applyNumberFormat="1" applyFont="1" applyBorder="1"/>
    <xf numFmtId="0" fontId="36" fillId="0" borderId="15" xfId="0" applyFont="1" applyBorder="1" applyAlignment="1">
      <alignment horizontal="center" wrapText="1"/>
    </xf>
    <xf numFmtId="0" fontId="45" fillId="0" borderId="22" xfId="0" applyFont="1" applyBorder="1"/>
    <xf numFmtId="0" fontId="45" fillId="0" borderId="23" xfId="0" applyFont="1" applyBorder="1"/>
    <xf numFmtId="3" fontId="44" fillId="11" borderId="58" xfId="3" applyNumberFormat="1"/>
    <xf numFmtId="3" fontId="45" fillId="12" borderId="20" xfId="0" applyNumberFormat="1" applyFont="1" applyFill="1" applyBorder="1"/>
    <xf numFmtId="3" fontId="45" fillId="0" borderId="32" xfId="0" applyNumberFormat="1" applyFont="1" applyBorder="1"/>
    <xf numFmtId="3" fontId="45" fillId="0" borderId="20" xfId="0" applyNumberFormat="1" applyFont="1" applyBorder="1"/>
    <xf numFmtId="3" fontId="45" fillId="0" borderId="21" xfId="0" applyNumberFormat="1" applyFont="1" applyBorder="1"/>
    <xf numFmtId="0" fontId="46" fillId="0" borderId="0" xfId="0" applyFont="1"/>
    <xf numFmtId="166" fontId="45" fillId="13" borderId="32" xfId="0" applyNumberFormat="1" applyFont="1" applyFill="1" applyBorder="1"/>
    <xf numFmtId="164" fontId="23" fillId="9" borderId="15" xfId="2" applyNumberFormat="1" applyFont="1" applyFill="1" applyBorder="1"/>
    <xf numFmtId="167" fontId="23" fillId="9" borderId="15" xfId="2" applyNumberFormat="1" applyFont="1" applyFill="1" applyBorder="1"/>
    <xf numFmtId="0" fontId="36" fillId="0" borderId="23" xfId="0" applyFont="1" applyBorder="1" applyAlignment="1">
      <alignment horizontal="center" wrapText="1"/>
    </xf>
    <xf numFmtId="2" fontId="36" fillId="0" borderId="15" xfId="0" applyNumberFormat="1" applyFont="1" applyBorder="1" applyAlignment="1">
      <alignment horizontal="center" wrapText="1"/>
    </xf>
    <xf numFmtId="0" fontId="17" fillId="6" borderId="16" xfId="0" applyFont="1" applyFill="1" applyBorder="1" applyAlignment="1">
      <alignment horizontal="left" vertical="top" wrapText="1"/>
    </xf>
    <xf numFmtId="0" fontId="17" fillId="6" borderId="46" xfId="0" applyFont="1" applyFill="1" applyBorder="1" applyAlignment="1">
      <alignment horizontal="left" vertical="top" wrapText="1"/>
    </xf>
    <xf numFmtId="0" fontId="6" fillId="6" borderId="46"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25" xfId="0" applyFont="1" applyFill="1" applyBorder="1" applyAlignment="1">
      <alignment horizontal="left" vertical="top" wrapText="1"/>
    </xf>
    <xf numFmtId="0" fontId="17" fillId="6" borderId="24" xfId="0" applyFont="1" applyFill="1" applyBorder="1" applyAlignment="1">
      <alignment horizontal="left" vertical="top" wrapText="1"/>
    </xf>
    <xf numFmtId="0" fontId="31" fillId="5" borderId="15" xfId="0" applyFont="1" applyFill="1" applyBorder="1" applyAlignment="1">
      <alignment horizontal="center"/>
    </xf>
    <xf numFmtId="0" fontId="31" fillId="8" borderId="15" xfId="0" applyFont="1" applyFill="1" applyBorder="1" applyAlignment="1">
      <alignment horizontal="center"/>
    </xf>
    <xf numFmtId="0" fontId="31" fillId="5" borderId="15" xfId="0" applyFont="1" applyFill="1" applyBorder="1" applyAlignment="1">
      <alignment horizontal="center" vertical="center" wrapText="1"/>
    </xf>
    <xf numFmtId="0" fontId="31" fillId="5" borderId="27" xfId="0" applyFont="1" applyFill="1" applyBorder="1" applyAlignment="1">
      <alignment horizontal="center" vertical="center" wrapText="1"/>
    </xf>
    <xf numFmtId="169" fontId="23" fillId="9" borderId="15" xfId="2" applyNumberFormat="1" applyFont="1" applyFill="1" applyBorder="1"/>
    <xf numFmtId="169" fontId="23" fillId="6" borderId="15" xfId="2" applyNumberFormat="1" applyFont="1" applyFill="1" applyBorder="1"/>
    <xf numFmtId="172" fontId="2" fillId="0" borderId="49" xfId="2" applyNumberFormat="1" applyFont="1" applyBorder="1" applyAlignment="1">
      <alignment horizontal="center" vertical="center"/>
    </xf>
    <xf numFmtId="172" fontId="2" fillId="0" borderId="30" xfId="2" applyNumberFormat="1" applyFont="1" applyBorder="1" applyAlignment="1">
      <alignment horizontal="center" vertical="center"/>
    </xf>
    <xf numFmtId="171" fontId="2" fillId="0" borderId="23" xfId="2" applyNumberFormat="1" applyFont="1" applyBorder="1" applyAlignment="1">
      <alignment horizontal="center" vertical="center"/>
    </xf>
    <xf numFmtId="171" fontId="2" fillId="0" borderId="15" xfId="2" applyNumberFormat="1" applyFont="1" applyBorder="1" applyAlignment="1">
      <alignment horizontal="center" vertical="center"/>
    </xf>
    <xf numFmtId="0" fontId="31" fillId="5" borderId="15" xfId="0" applyFont="1" applyFill="1" applyBorder="1" applyAlignment="1">
      <alignment horizontal="center"/>
    </xf>
    <xf numFmtId="0" fontId="31" fillId="8" borderId="15" xfId="0" applyFont="1" applyFill="1" applyBorder="1" applyAlignment="1">
      <alignment horizontal="center"/>
    </xf>
    <xf numFmtId="0" fontId="31" fillId="5" borderId="15" xfId="0" applyFont="1" applyFill="1" applyBorder="1" applyAlignment="1">
      <alignment horizontal="center" vertical="center" wrapText="1"/>
    </xf>
    <xf numFmtId="0" fontId="2" fillId="6" borderId="0" xfId="0" applyFont="1" applyFill="1"/>
    <xf numFmtId="0" fontId="2" fillId="0" borderId="0" xfId="0" applyFont="1"/>
    <xf numFmtId="0" fontId="1" fillId="6" borderId="0" xfId="0" applyFont="1" applyFill="1" applyAlignment="1" applyProtection="1">
      <alignment vertical="center" wrapText="1"/>
      <protection locked="0"/>
    </xf>
    <xf numFmtId="0" fontId="1" fillId="6" borderId="0" xfId="0" applyFont="1" applyFill="1" applyAlignment="1" applyProtection="1">
      <alignment vertical="top"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3" borderId="8"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2" fillId="5" borderId="12" xfId="0" applyFont="1" applyFill="1" applyBorder="1" applyAlignment="1">
      <alignment horizontal="right" vertical="center"/>
    </xf>
    <xf numFmtId="0" fontId="2" fillId="5" borderId="0" xfId="0" applyFont="1" applyFill="1" applyAlignment="1">
      <alignment horizontal="right" vertical="center"/>
    </xf>
    <xf numFmtId="0" fontId="2" fillId="5" borderId="0" xfId="0" applyFont="1" applyFill="1" applyAlignment="1">
      <alignment horizontal="right"/>
    </xf>
    <xf numFmtId="43" fontId="2" fillId="0" borderId="40" xfId="2" applyFont="1" applyBorder="1" applyAlignment="1">
      <alignment horizontal="center" vertical="center"/>
    </xf>
    <xf numFmtId="43" fontId="2" fillId="0" borderId="15" xfId="2" applyFont="1" applyBorder="1" applyAlignment="1">
      <alignment horizontal="center" vertical="center"/>
    </xf>
    <xf numFmtId="43" fontId="2" fillId="0" borderId="29" xfId="2" applyFont="1" applyBorder="1" applyAlignment="1">
      <alignment horizontal="center" vertical="center"/>
    </xf>
    <xf numFmtId="43" fontId="2" fillId="0" borderId="41" xfId="2" applyFont="1" applyBorder="1" applyAlignment="1">
      <alignment horizontal="center" vertical="center"/>
    </xf>
    <xf numFmtId="43" fontId="2" fillId="0" borderId="30" xfId="2" applyFont="1" applyBorder="1" applyAlignment="1">
      <alignment horizontal="center" vertical="center"/>
    </xf>
    <xf numFmtId="43" fontId="2" fillId="0" borderId="31" xfId="2" applyFont="1" applyBorder="1" applyAlignment="1">
      <alignment horizontal="center" vertical="center"/>
    </xf>
    <xf numFmtId="2" fontId="2" fillId="0" borderId="23" xfId="2" applyNumberFormat="1" applyFont="1" applyBorder="1" applyAlignment="1">
      <alignment horizontal="center" vertical="center"/>
    </xf>
    <xf numFmtId="2" fontId="2" fillId="0" borderId="15" xfId="2" applyNumberFormat="1" applyFont="1" applyBorder="1" applyAlignment="1">
      <alignment horizontal="center" vertical="center"/>
    </xf>
    <xf numFmtId="43" fontId="2" fillId="0" borderId="23" xfId="2" applyFont="1" applyBorder="1" applyAlignment="1">
      <alignment horizontal="center" vertical="center"/>
    </xf>
    <xf numFmtId="43" fontId="2" fillId="0" borderId="49" xfId="2" applyFont="1" applyBorder="1" applyAlignment="1">
      <alignment horizontal="center" vertical="center"/>
    </xf>
    <xf numFmtId="2" fontId="2" fillId="0" borderId="49" xfId="2" applyNumberFormat="1" applyFont="1" applyBorder="1" applyAlignment="1">
      <alignment horizontal="center" vertical="center"/>
    </xf>
    <xf numFmtId="2" fontId="2" fillId="0" borderId="30" xfId="2" applyNumberFormat="1" applyFont="1" applyBorder="1" applyAlignment="1">
      <alignment horizontal="center" vertical="center"/>
    </xf>
    <xf numFmtId="17" fontId="0" fillId="0" borderId="0" xfId="0" applyNumberFormat="1"/>
    <xf numFmtId="14" fontId="0" fillId="0" borderId="0" xfId="0" applyNumberFormat="1"/>
    <xf numFmtId="0" fontId="11" fillId="0" borderId="0" xfId="0" applyFont="1"/>
    <xf numFmtId="0" fontId="52" fillId="0" borderId="0" xfId="0" applyFont="1"/>
    <xf numFmtId="171" fontId="23" fillId="0" borderId="15" xfId="2" applyNumberFormat="1" applyFont="1" applyBorder="1"/>
    <xf numFmtId="174" fontId="23" fillId="9" borderId="15" xfId="2" applyNumberFormat="1" applyFont="1" applyFill="1" applyBorder="1"/>
    <xf numFmtId="43" fontId="23" fillId="9" borderId="15" xfId="2" applyNumberFormat="1" applyFont="1" applyFill="1" applyBorder="1"/>
    <xf numFmtId="0" fontId="11" fillId="6" borderId="24" xfId="0" applyFont="1" applyFill="1" applyBorder="1" applyAlignment="1">
      <alignment horizontal="left" vertical="top"/>
    </xf>
    <xf numFmtId="0" fontId="11" fillId="6" borderId="45" xfId="0" applyFont="1" applyFill="1" applyBorder="1" applyAlignment="1">
      <alignment horizontal="left" vertical="top"/>
    </xf>
    <xf numFmtId="0" fontId="11" fillId="6" borderId="25" xfId="0" applyFont="1" applyFill="1" applyBorder="1" applyAlignment="1">
      <alignment horizontal="left" vertical="top"/>
    </xf>
    <xf numFmtId="0" fontId="28" fillId="5" borderId="22"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0" xfId="0" applyFont="1" applyFill="1" applyBorder="1" applyAlignment="1">
      <alignment horizontal="left" vertical="center" wrapText="1"/>
    </xf>
    <xf numFmtId="0" fontId="28" fillId="5" borderId="21" xfId="0" applyFont="1" applyFill="1" applyBorder="1" applyAlignment="1">
      <alignment horizontal="left" vertical="center" wrapText="1"/>
    </xf>
    <xf numFmtId="0" fontId="13" fillId="7" borderId="22" xfId="0" applyFont="1" applyFill="1" applyBorder="1" applyAlignment="1">
      <alignment horizontal="left"/>
    </xf>
    <xf numFmtId="0" fontId="13" fillId="7" borderId="26" xfId="0" applyFont="1" applyFill="1" applyBorder="1" applyAlignment="1">
      <alignment horizontal="left"/>
    </xf>
    <xf numFmtId="0" fontId="13" fillId="7" borderId="23" xfId="0" applyFont="1" applyFill="1" applyBorder="1" applyAlignment="1">
      <alignment horizontal="left"/>
    </xf>
    <xf numFmtId="0" fontId="28" fillId="5" borderId="23"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28" fillId="5" borderId="17" xfId="0" applyFont="1" applyFill="1" applyBorder="1" applyAlignment="1">
      <alignment horizontal="left" vertical="center" wrapText="1"/>
    </xf>
    <xf numFmtId="0" fontId="28" fillId="5" borderId="18" xfId="0" applyFont="1" applyFill="1" applyBorder="1" applyAlignment="1">
      <alignment horizontal="left" vertical="center" wrapText="1"/>
    </xf>
    <xf numFmtId="0" fontId="17" fillId="6" borderId="16" xfId="0" applyFont="1" applyFill="1" applyBorder="1" applyAlignment="1">
      <alignment horizontal="left" vertical="top" wrapText="1"/>
    </xf>
    <xf numFmtId="0" fontId="17" fillId="6" borderId="46" xfId="0" applyFont="1" applyFill="1" applyBorder="1" applyAlignment="1">
      <alignment horizontal="left" vertical="top" wrapText="1"/>
    </xf>
    <xf numFmtId="0" fontId="6" fillId="6" borderId="24" xfId="0" applyFont="1" applyFill="1" applyBorder="1" applyAlignment="1">
      <alignment horizontal="left" vertical="top" wrapText="1"/>
    </xf>
    <xf numFmtId="0" fontId="6" fillId="6" borderId="45" xfId="0" applyFont="1" applyFill="1" applyBorder="1" applyAlignment="1">
      <alignment horizontal="left" vertical="top" wrapText="1"/>
    </xf>
    <xf numFmtId="0" fontId="6" fillId="6" borderId="16" xfId="0" applyFont="1" applyFill="1" applyBorder="1" applyAlignment="1">
      <alignment horizontal="left" vertical="top" wrapText="1"/>
    </xf>
    <xf numFmtId="0" fontId="6" fillId="6" borderId="46" xfId="0" applyFont="1" applyFill="1" applyBorder="1" applyAlignment="1">
      <alignment horizontal="left" vertical="top" wrapText="1"/>
    </xf>
    <xf numFmtId="0" fontId="17" fillId="6" borderId="24" xfId="0" applyFont="1" applyFill="1" applyBorder="1" applyAlignment="1">
      <alignment horizontal="left" vertical="top" wrapText="1"/>
    </xf>
    <xf numFmtId="0" fontId="17" fillId="6" borderId="45" xfId="0" applyFont="1" applyFill="1" applyBorder="1" applyAlignment="1">
      <alignment horizontal="left" vertical="top" wrapText="1"/>
    </xf>
    <xf numFmtId="0" fontId="4" fillId="6" borderId="32" xfId="0" applyFont="1" applyFill="1" applyBorder="1" applyAlignment="1">
      <alignment horizontal="left" vertical="top" wrapText="1"/>
    </xf>
    <xf numFmtId="0" fontId="4" fillId="6" borderId="21" xfId="0" applyFont="1" applyFill="1" applyBorder="1" applyAlignment="1">
      <alignment horizontal="left" vertical="top" wrapText="1"/>
    </xf>
    <xf numFmtId="0" fontId="0" fillId="6" borderId="26" xfId="0" applyFill="1" applyBorder="1" applyAlignment="1">
      <alignment horizontal="left" wrapText="1"/>
    </xf>
    <xf numFmtId="0" fontId="0" fillId="6" borderId="23" xfId="0" applyFill="1" applyBorder="1" applyAlignment="1">
      <alignment horizontal="left" wrapText="1"/>
    </xf>
    <xf numFmtId="0" fontId="6" fillId="6" borderId="25" xfId="0" applyFont="1" applyFill="1" applyBorder="1" applyAlignment="1">
      <alignment horizontal="left" vertical="top" wrapText="1"/>
    </xf>
    <xf numFmtId="0" fontId="5" fillId="6" borderId="32" xfId="0" applyFont="1" applyFill="1" applyBorder="1" applyAlignment="1">
      <alignment horizontal="left" vertical="top" wrapText="1"/>
    </xf>
    <xf numFmtId="0" fontId="23" fillId="0" borderId="15" xfId="0" applyFont="1" applyBorder="1" applyAlignment="1">
      <alignment horizontal="left" vertical="top" wrapText="1"/>
    </xf>
    <xf numFmtId="0" fontId="34" fillId="0" borderId="15" xfId="0" applyFont="1" applyBorder="1" applyAlignment="1">
      <alignment horizontal="center" vertical="top"/>
    </xf>
    <xf numFmtId="0" fontId="50" fillId="0" borderId="15" xfId="1" applyFont="1" applyBorder="1" applyAlignment="1">
      <alignment horizontal="left" vertical="top" wrapText="1"/>
    </xf>
    <xf numFmtId="0" fontId="33" fillId="5" borderId="16" xfId="0" applyFont="1" applyFill="1" applyBorder="1" applyAlignment="1">
      <alignment horizontal="left" vertical="top" wrapText="1"/>
    </xf>
    <xf numFmtId="0" fontId="33" fillId="5" borderId="18" xfId="0" applyFont="1" applyFill="1" applyBorder="1" applyAlignment="1">
      <alignment horizontal="left" vertical="top" wrapText="1"/>
    </xf>
    <xf numFmtId="0" fontId="33" fillId="5" borderId="19" xfId="0" applyFont="1" applyFill="1" applyBorder="1" applyAlignment="1">
      <alignment horizontal="left" vertical="top" wrapText="1"/>
    </xf>
    <xf numFmtId="0" fontId="33" fillId="5" borderId="21" xfId="0" applyFont="1" applyFill="1" applyBorder="1" applyAlignment="1">
      <alignment horizontal="left" vertical="top" wrapText="1"/>
    </xf>
    <xf numFmtId="0" fontId="33" fillId="6" borderId="15"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2" borderId="16"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0" fontId="32" fillId="4" borderId="23" xfId="0" applyFont="1" applyFill="1" applyBorder="1" applyAlignment="1">
      <alignment horizontal="left" vertical="center" wrapText="1"/>
    </xf>
    <xf numFmtId="0" fontId="43" fillId="3" borderId="16" xfId="0" applyFont="1" applyFill="1" applyBorder="1" applyAlignment="1">
      <alignment horizontal="left" vertical="center" wrapText="1"/>
    </xf>
    <xf numFmtId="0" fontId="43" fillId="3" borderId="18"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43" fillId="3" borderId="21" xfId="0" applyFont="1" applyFill="1" applyBorder="1" applyAlignment="1">
      <alignment horizontal="left" vertical="center" wrapText="1"/>
    </xf>
    <xf numFmtId="0" fontId="32" fillId="5" borderId="16" xfId="0" applyFont="1" applyFill="1" applyBorder="1" applyAlignment="1">
      <alignment horizontal="center" wrapText="1"/>
    </xf>
    <xf numFmtId="0" fontId="32" fillId="5" borderId="17" xfId="0" applyFont="1" applyFill="1" applyBorder="1" applyAlignment="1">
      <alignment horizontal="center" wrapText="1"/>
    </xf>
    <xf numFmtId="0" fontId="32" fillId="5" borderId="18" xfId="0" applyFont="1" applyFill="1" applyBorder="1" applyAlignment="1">
      <alignment horizontal="center" wrapText="1"/>
    </xf>
    <xf numFmtId="0" fontId="32" fillId="5" borderId="19" xfId="0" applyFont="1" applyFill="1" applyBorder="1" applyAlignment="1">
      <alignment horizontal="center" wrapText="1"/>
    </xf>
    <xf numFmtId="0" fontId="32" fillId="5" borderId="20" xfId="0" applyFont="1" applyFill="1" applyBorder="1" applyAlignment="1">
      <alignment horizontal="center" wrapText="1"/>
    </xf>
    <xf numFmtId="0" fontId="32" fillId="5" borderId="21" xfId="0" applyFont="1" applyFill="1" applyBorder="1" applyAlignment="1">
      <alignment horizontal="center" wrapText="1"/>
    </xf>
    <xf numFmtId="0" fontId="31" fillId="5" borderId="15" xfId="0" applyFont="1" applyFill="1" applyBorder="1" applyAlignment="1">
      <alignment horizontal="center"/>
    </xf>
    <xf numFmtId="0" fontId="31" fillId="8" borderId="15" xfId="0" applyFont="1" applyFill="1" applyBorder="1" applyAlignment="1">
      <alignment horizontal="center"/>
    </xf>
    <xf numFmtId="0" fontId="1" fillId="0" borderId="15" xfId="0" applyFont="1" applyBorder="1" applyAlignment="1" applyProtection="1">
      <alignment horizontal="left" vertical="top" wrapText="1"/>
      <protection locked="0"/>
    </xf>
    <xf numFmtId="0" fontId="1" fillId="6" borderId="15" xfId="0" applyFont="1" applyFill="1" applyBorder="1" applyAlignment="1">
      <alignment horizontal="center" vertical="top" wrapText="1"/>
    </xf>
    <xf numFmtId="0" fontId="1" fillId="3" borderId="15" xfId="0" applyFont="1" applyFill="1" applyBorder="1" applyAlignment="1">
      <alignment horizontal="left" vertical="center" wrapText="1"/>
    </xf>
    <xf numFmtId="0" fontId="31" fillId="5" borderId="15" xfId="0" applyFont="1" applyFill="1" applyBorder="1" applyAlignment="1">
      <alignment horizontal="center" wrapText="1"/>
    </xf>
    <xf numFmtId="0" fontId="1" fillId="6" borderId="15" xfId="0" applyFont="1" applyFill="1" applyBorder="1" applyAlignment="1">
      <alignment horizontal="left" vertical="top" wrapText="1"/>
    </xf>
    <xf numFmtId="0" fontId="1" fillId="2" borderId="15" xfId="0" applyFont="1" applyFill="1" applyBorder="1" applyAlignment="1" applyProtection="1">
      <alignment horizontal="left" vertical="top" wrapText="1"/>
      <protection locked="0"/>
    </xf>
    <xf numFmtId="0" fontId="32" fillId="4" borderId="15" xfId="0" applyFont="1" applyFill="1" applyBorder="1" applyAlignment="1">
      <alignment horizontal="left" vertical="center" wrapText="1"/>
    </xf>
    <xf numFmtId="0" fontId="32" fillId="4" borderId="16" xfId="0" applyFont="1" applyFill="1" applyBorder="1" applyAlignment="1">
      <alignment horizontal="left" vertical="top" wrapText="1"/>
    </xf>
    <xf numFmtId="0" fontId="32" fillId="4" borderId="17" xfId="0" applyFont="1" applyFill="1" applyBorder="1" applyAlignment="1">
      <alignment horizontal="left" vertical="top"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31" fillId="5" borderId="16" xfId="0" applyFont="1" applyFill="1" applyBorder="1" applyAlignment="1">
      <alignment horizontal="center" wrapText="1"/>
    </xf>
    <xf numFmtId="0" fontId="31" fillId="5" borderId="18" xfId="0" applyFont="1" applyFill="1" applyBorder="1" applyAlignment="1">
      <alignment horizontal="center" wrapText="1"/>
    </xf>
    <xf numFmtId="0" fontId="31" fillId="5" borderId="19" xfId="0" applyFont="1" applyFill="1" applyBorder="1" applyAlignment="1">
      <alignment horizontal="center" wrapText="1"/>
    </xf>
    <xf numFmtId="0" fontId="31" fillId="5" borderId="21" xfId="0" applyFont="1" applyFill="1" applyBorder="1" applyAlignment="1">
      <alignment horizontal="center" wrapText="1"/>
    </xf>
    <xf numFmtId="0" fontId="31" fillId="5" borderId="24" xfId="0" applyFont="1" applyFill="1" applyBorder="1" applyAlignment="1">
      <alignment horizontal="center" wrapText="1"/>
    </xf>
    <xf numFmtId="0" fontId="31" fillId="5" borderId="25" xfId="0" applyFont="1" applyFill="1" applyBorder="1" applyAlignment="1">
      <alignment horizontal="center" wrapText="1"/>
    </xf>
    <xf numFmtId="0" fontId="33" fillId="6" borderId="15" xfId="0" applyFont="1" applyFill="1" applyBorder="1" applyAlignment="1">
      <alignment horizontal="center" vertical="top" wrapText="1"/>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4" fillId="6" borderId="16" xfId="0" applyFont="1" applyFill="1" applyBorder="1" applyAlignment="1">
      <alignment horizontal="right" vertical="top" wrapText="1"/>
    </xf>
    <xf numFmtId="0" fontId="4" fillId="6" borderId="19" xfId="0" applyFont="1" applyFill="1" applyBorder="1" applyAlignment="1">
      <alignment horizontal="right" vertical="top" wrapText="1"/>
    </xf>
    <xf numFmtId="0" fontId="4" fillId="14" borderId="17" xfId="0" applyFont="1" applyFill="1" applyBorder="1" applyAlignment="1">
      <alignment horizontal="left" vertical="top" wrapText="1"/>
    </xf>
    <xf numFmtId="0" fontId="4" fillId="14" borderId="18" xfId="0" applyFont="1" applyFill="1" applyBorder="1" applyAlignment="1">
      <alignment horizontal="left" vertical="top" wrapText="1"/>
    </xf>
    <xf numFmtId="0" fontId="4" fillId="14" borderId="20" xfId="0" applyFont="1" applyFill="1" applyBorder="1" applyAlignment="1">
      <alignment horizontal="left" vertical="top" wrapText="1"/>
    </xf>
    <xf numFmtId="0" fontId="4" fillId="14" borderId="21" xfId="0" applyFont="1" applyFill="1" applyBorder="1" applyAlignment="1">
      <alignment horizontal="left" vertical="top" wrapText="1"/>
    </xf>
    <xf numFmtId="0" fontId="1" fillId="3" borderId="15" xfId="0" applyFont="1" applyFill="1" applyBorder="1" applyAlignment="1">
      <alignmen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20" xfId="0" applyFont="1" applyFill="1" applyBorder="1" applyAlignment="1">
      <alignment horizontal="left" vertical="top" wrapText="1"/>
    </xf>
    <xf numFmtId="0" fontId="38" fillId="5" borderId="15" xfId="0" applyFont="1" applyFill="1" applyBorder="1" applyAlignment="1">
      <alignment horizontal="left" vertical="center" wrapText="1"/>
    </xf>
    <xf numFmtId="0" fontId="38" fillId="5" borderId="24" xfId="0" applyFont="1" applyFill="1" applyBorder="1" applyAlignment="1">
      <alignment horizontal="left" vertical="center" wrapText="1"/>
    </xf>
    <xf numFmtId="0" fontId="1" fillId="3" borderId="22" xfId="0" applyFont="1" applyFill="1" applyBorder="1" applyAlignment="1">
      <alignment horizontal="left" vertical="top" wrapText="1"/>
    </xf>
    <xf numFmtId="0" fontId="33" fillId="3" borderId="15" xfId="0" applyFont="1" applyFill="1" applyBorder="1" applyAlignment="1">
      <alignment horizontal="left" vertical="center" wrapText="1"/>
    </xf>
    <xf numFmtId="43" fontId="33" fillId="2" borderId="22" xfId="2" applyFont="1" applyFill="1" applyBorder="1" applyAlignment="1" applyProtection="1">
      <alignment horizontal="left" vertical="center" wrapText="1"/>
      <protection locked="0"/>
    </xf>
    <xf numFmtId="43" fontId="33" fillId="2" borderId="26" xfId="2" applyFont="1" applyFill="1" applyBorder="1" applyAlignment="1" applyProtection="1">
      <alignment horizontal="left" vertical="center" wrapText="1"/>
      <protection locked="0"/>
    </xf>
    <xf numFmtId="43" fontId="33" fillId="2" borderId="23" xfId="2" applyFont="1" applyFill="1" applyBorder="1" applyAlignment="1" applyProtection="1">
      <alignment horizontal="left" vertical="center" wrapText="1"/>
      <protection locked="0"/>
    </xf>
    <xf numFmtId="0" fontId="33" fillId="2" borderId="22" xfId="0" applyFont="1" applyFill="1" applyBorder="1" applyAlignment="1" applyProtection="1">
      <alignment horizontal="left" vertical="center" wrapText="1"/>
      <protection locked="0"/>
    </xf>
    <xf numFmtId="0" fontId="33" fillId="2" borderId="26"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3" borderId="15" xfId="0" applyFont="1" applyFill="1" applyBorder="1" applyAlignment="1">
      <alignment horizontal="left" vertical="top" wrapText="1"/>
    </xf>
    <xf numFmtId="0" fontId="33" fillId="2" borderId="16" xfId="0" applyFont="1" applyFill="1" applyBorder="1" applyAlignment="1" applyProtection="1">
      <alignment horizontal="left" vertical="top" wrapText="1"/>
      <protection locked="0"/>
    </xf>
    <xf numFmtId="0" fontId="33" fillId="2" borderId="17" xfId="0" applyFont="1" applyFill="1" applyBorder="1" applyAlignment="1" applyProtection="1">
      <alignment horizontal="left" vertical="top" wrapText="1"/>
      <protection locked="0"/>
    </xf>
    <xf numFmtId="0" fontId="33" fillId="2" borderId="18" xfId="0" applyFont="1" applyFill="1" applyBorder="1" applyAlignment="1" applyProtection="1">
      <alignment horizontal="left" vertical="top" wrapText="1"/>
      <protection locked="0"/>
    </xf>
    <xf numFmtId="168" fontId="33" fillId="2" borderId="22" xfId="2" applyNumberFormat="1" applyFont="1" applyFill="1" applyBorder="1" applyAlignment="1" applyProtection="1">
      <alignment horizontal="right" vertical="center" wrapText="1"/>
      <protection locked="0"/>
    </xf>
    <xf numFmtId="168" fontId="33" fillId="2" borderId="26" xfId="2" applyNumberFormat="1" applyFont="1" applyFill="1" applyBorder="1" applyAlignment="1" applyProtection="1">
      <alignment horizontal="right" vertical="center" wrapText="1"/>
      <protection locked="0"/>
    </xf>
    <xf numFmtId="168" fontId="33" fillId="2" borderId="23" xfId="2" applyNumberFormat="1" applyFont="1" applyFill="1" applyBorder="1" applyAlignment="1" applyProtection="1">
      <alignment horizontal="right" vertical="center" wrapText="1"/>
      <protection locked="0"/>
    </xf>
    <xf numFmtId="0" fontId="33" fillId="6" borderId="16" xfId="0" applyFont="1" applyFill="1" applyBorder="1" applyAlignment="1">
      <alignment horizontal="left" vertical="top" wrapText="1"/>
    </xf>
    <xf numFmtId="0" fontId="33" fillId="6" borderId="18" xfId="0" applyFont="1" applyFill="1" applyBorder="1" applyAlignment="1">
      <alignment horizontal="left" vertical="top" wrapText="1"/>
    </xf>
    <xf numFmtId="0" fontId="33" fillId="6" borderId="19" xfId="0" applyFont="1" applyFill="1" applyBorder="1" applyAlignment="1">
      <alignment horizontal="left" vertical="top" wrapText="1"/>
    </xf>
    <xf numFmtId="0" fontId="33" fillId="6" borderId="21" xfId="0" applyFont="1" applyFill="1" applyBorder="1" applyAlignment="1">
      <alignment horizontal="left" vertical="top" wrapText="1"/>
    </xf>
    <xf numFmtId="0" fontId="33" fillId="6" borderId="24" xfId="0" applyFont="1" applyFill="1" applyBorder="1" applyAlignment="1">
      <alignment horizontal="left" vertical="top" wrapText="1"/>
    </xf>
    <xf numFmtId="0" fontId="33" fillId="6" borderId="25" xfId="0" applyFont="1" applyFill="1" applyBorder="1" applyAlignment="1">
      <alignment horizontal="left" vertical="top" wrapText="1"/>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32"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3" fillId="6" borderId="16" xfId="0" applyFont="1" applyFill="1" applyBorder="1" applyAlignment="1">
      <alignment horizontal="left" vertical="center" wrapText="1"/>
    </xf>
    <xf numFmtId="0" fontId="33" fillId="6" borderId="18" xfId="0" applyFont="1" applyFill="1" applyBorder="1" applyAlignment="1">
      <alignment horizontal="left" vertical="center" wrapText="1"/>
    </xf>
    <xf numFmtId="0" fontId="33" fillId="6" borderId="46" xfId="0" applyFont="1" applyFill="1" applyBorder="1" applyAlignment="1">
      <alignment horizontal="left" vertical="center" wrapText="1"/>
    </xf>
    <xf numFmtId="0" fontId="33" fillId="6" borderId="32" xfId="0" applyFont="1" applyFill="1" applyBorder="1" applyAlignment="1">
      <alignment horizontal="left" vertical="center" wrapText="1"/>
    </xf>
    <xf numFmtId="0" fontId="33" fillId="6" borderId="19" xfId="0" applyFont="1" applyFill="1" applyBorder="1" applyAlignment="1">
      <alignment horizontal="left" vertical="center" wrapText="1"/>
    </xf>
    <xf numFmtId="0" fontId="33" fillId="6" borderId="21" xfId="0" applyFont="1" applyFill="1" applyBorder="1" applyAlignment="1">
      <alignment horizontal="left" vertical="center" wrapText="1"/>
    </xf>
    <xf numFmtId="0" fontId="33" fillId="6" borderId="24" xfId="0" applyFont="1" applyFill="1" applyBorder="1" applyAlignment="1">
      <alignment horizontal="left" vertical="center" wrapText="1"/>
    </xf>
    <xf numFmtId="0" fontId="33" fillId="6" borderId="45" xfId="0" applyFont="1" applyFill="1" applyBorder="1" applyAlignment="1">
      <alignment horizontal="left" vertical="center" wrapText="1"/>
    </xf>
    <xf numFmtId="0" fontId="33" fillId="6" borderId="25" xfId="0" applyFont="1" applyFill="1" applyBorder="1" applyAlignment="1">
      <alignment horizontal="left" vertical="center" wrapText="1"/>
    </xf>
    <xf numFmtId="0" fontId="33" fillId="10" borderId="15" xfId="0" applyFont="1" applyFill="1" applyBorder="1" applyAlignment="1">
      <alignment horizontal="left" vertical="center" wrapText="1"/>
    </xf>
    <xf numFmtId="0" fontId="31" fillId="5" borderId="15" xfId="0" applyFont="1" applyFill="1" applyBorder="1" applyAlignment="1">
      <alignment horizontal="center" vertical="center" wrapText="1"/>
    </xf>
    <xf numFmtId="0" fontId="31" fillId="5" borderId="22"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6" fillId="4" borderId="22"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33" fillId="6" borderId="17" xfId="0" applyFont="1" applyFill="1" applyBorder="1" applyAlignment="1">
      <alignment horizontal="left" vertical="top" wrapText="1"/>
    </xf>
    <xf numFmtId="0" fontId="33" fillId="6" borderId="20" xfId="0" applyFont="1" applyFill="1" applyBorder="1" applyAlignment="1">
      <alignment horizontal="left" vertical="top" wrapText="1"/>
    </xf>
    <xf numFmtId="0" fontId="33" fillId="3" borderId="15" xfId="0" applyFont="1" applyFill="1" applyBorder="1" applyAlignment="1">
      <alignment vertical="center" wrapText="1"/>
    </xf>
    <xf numFmtId="0" fontId="33" fillId="6" borderId="22" xfId="0" applyFont="1" applyFill="1" applyBorder="1" applyAlignment="1" applyProtection="1">
      <alignment horizontal="left" vertical="top" wrapText="1"/>
      <protection locked="0"/>
    </xf>
    <xf numFmtId="0" fontId="33" fillId="6" borderId="26" xfId="0" applyFont="1" applyFill="1" applyBorder="1" applyAlignment="1" applyProtection="1">
      <alignment horizontal="left" vertical="top" wrapText="1"/>
      <protection locked="0"/>
    </xf>
    <xf numFmtId="0" fontId="33" fillId="6" borderId="23" xfId="0" applyFont="1" applyFill="1" applyBorder="1" applyAlignment="1" applyProtection="1">
      <alignment horizontal="left" vertical="top" wrapText="1"/>
      <protection locked="0"/>
    </xf>
    <xf numFmtId="0" fontId="1" fillId="3" borderId="16"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2" borderId="19"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3" borderId="15" xfId="0" applyFont="1" applyFill="1" applyBorder="1" applyAlignment="1">
      <alignment vertical="center" wrapText="1"/>
    </xf>
    <xf numFmtId="15" fontId="1" fillId="2" borderId="22" xfId="0" applyNumberFormat="1"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33" fillId="3" borderId="16" xfId="0" applyFont="1" applyFill="1" applyBorder="1" applyAlignment="1">
      <alignment horizontal="left" vertical="top" wrapText="1"/>
    </xf>
    <xf numFmtId="0" fontId="33" fillId="3" borderId="18" xfId="0" applyFont="1" applyFill="1" applyBorder="1" applyAlignment="1">
      <alignment horizontal="left" vertical="top" wrapText="1"/>
    </xf>
    <xf numFmtId="0" fontId="33" fillId="3" borderId="19" xfId="0" applyFont="1" applyFill="1" applyBorder="1" applyAlignment="1">
      <alignment horizontal="left" vertical="top" wrapText="1"/>
    </xf>
    <xf numFmtId="0" fontId="33" fillId="3" borderId="21" xfId="0" applyFont="1" applyFill="1" applyBorder="1" applyAlignment="1">
      <alignment horizontal="left" vertical="top" wrapText="1"/>
    </xf>
    <xf numFmtId="0" fontId="1" fillId="6" borderId="22"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center" wrapText="1"/>
      <protection locked="0"/>
    </xf>
    <xf numFmtId="0" fontId="33" fillId="2" borderId="22" xfId="0" applyFont="1" applyFill="1" applyBorder="1" applyAlignment="1" applyProtection="1">
      <alignment horizontal="left" vertical="top" wrapText="1"/>
      <protection locked="0"/>
    </xf>
    <xf numFmtId="0" fontId="33" fillId="2" borderId="26"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32" fillId="4" borderId="4" xfId="0" applyFont="1" applyFill="1" applyBorder="1" applyAlignment="1">
      <alignment vertical="center" wrapText="1"/>
    </xf>
    <xf numFmtId="0" fontId="32" fillId="4" borderId="5" xfId="0" applyFont="1" applyFill="1" applyBorder="1" applyAlignment="1">
      <alignment vertical="center" wrapText="1"/>
    </xf>
    <xf numFmtId="0" fontId="32" fillId="4" borderId="9" xfId="0" applyFont="1" applyFill="1" applyBorder="1" applyAlignment="1">
      <alignment vertical="center" wrapText="1"/>
    </xf>
    <xf numFmtId="0" fontId="32" fillId="4" borderId="8" xfId="0" applyFont="1" applyFill="1" applyBorder="1" applyAlignment="1">
      <alignmen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0" xfId="0" applyFont="1" applyFill="1" applyAlignment="1">
      <alignment horizontal="left" vertical="center" wrapText="1"/>
    </xf>
    <xf numFmtId="0" fontId="31" fillId="5" borderId="27" xfId="0" applyFont="1" applyFill="1" applyBorder="1" applyAlignment="1">
      <alignment horizontal="center" vertical="center" wrapText="1"/>
    </xf>
    <xf numFmtId="0" fontId="1" fillId="0" borderId="40" xfId="0" applyFont="1" applyBorder="1" applyAlignment="1">
      <alignment horizontal="left" vertical="center" wrapText="1"/>
    </xf>
    <xf numFmtId="0" fontId="1" fillId="0" borderId="15" xfId="0" applyFont="1" applyBorder="1" applyAlignment="1">
      <alignment horizontal="left" vertical="center" wrapText="1"/>
    </xf>
    <xf numFmtId="0" fontId="1" fillId="0" borderId="41" xfId="0" applyFont="1" applyBorder="1" applyAlignment="1">
      <alignment horizontal="left" vertical="center" wrapText="1"/>
    </xf>
    <xf numFmtId="0" fontId="1" fillId="0" borderId="30" xfId="0" applyFont="1" applyBorder="1" applyAlignment="1">
      <alignment horizontal="left" vertical="center" wrapText="1"/>
    </xf>
    <xf numFmtId="0" fontId="1" fillId="0" borderId="40" xfId="0" applyFont="1" applyBorder="1" applyAlignment="1">
      <alignment horizontal="left" vertical="top" wrapText="1"/>
    </xf>
    <xf numFmtId="0" fontId="1" fillId="0" borderId="15" xfId="0" applyFont="1" applyBorder="1" applyAlignment="1">
      <alignment horizontal="left" vertical="top" wrapText="1"/>
    </xf>
    <xf numFmtId="43" fontId="2" fillId="0" borderId="15" xfId="2" applyFont="1" applyBorder="1" applyAlignment="1">
      <alignment horizontal="center"/>
    </xf>
    <xf numFmtId="0" fontId="1" fillId="2" borderId="7" xfId="0" applyFont="1" applyFill="1" applyBorder="1" applyAlignment="1">
      <alignment horizontal="left" wrapText="1"/>
    </xf>
    <xf numFmtId="0" fontId="1" fillId="2" borderId="9" xfId="0" applyFont="1" applyFill="1" applyBorder="1" applyAlignment="1">
      <alignment horizontal="left" wrapText="1"/>
    </xf>
    <xf numFmtId="0" fontId="1" fillId="2" borderId="8" xfId="0" applyFont="1" applyFill="1" applyBorder="1" applyAlignment="1">
      <alignment horizontal="left" wrapText="1"/>
    </xf>
    <xf numFmtId="0" fontId="32" fillId="4" borderId="7" xfId="0" applyFont="1" applyFill="1" applyBorder="1" applyAlignment="1">
      <alignment vertical="center" wrapText="1"/>
    </xf>
    <xf numFmtId="2" fontId="2" fillId="0" borderId="15" xfId="2" applyNumberFormat="1" applyFont="1" applyBorder="1" applyAlignment="1">
      <alignment horizontal="center"/>
    </xf>
    <xf numFmtId="43" fontId="2" fillId="0" borderId="29" xfId="2" applyFont="1" applyBorder="1" applyAlignment="1">
      <alignment horizontal="center"/>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43" fontId="2" fillId="0" borderId="23" xfId="2" applyFont="1" applyBorder="1" applyAlignment="1">
      <alignment horizontal="center"/>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32" fillId="4" borderId="6" xfId="0" applyFont="1" applyFill="1" applyBorder="1" applyAlignment="1">
      <alignment vertical="center" wrapText="1"/>
    </xf>
    <xf numFmtId="0" fontId="1" fillId="2" borderId="1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173" fontId="2" fillId="0" borderId="15" xfId="2" applyNumberFormat="1" applyFont="1" applyBorder="1" applyAlignment="1">
      <alignment horizontal="center"/>
    </xf>
    <xf numFmtId="0" fontId="1" fillId="3" borderId="8"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6" borderId="15" xfId="0" applyFont="1" applyFill="1" applyBorder="1" applyAlignment="1">
      <alignment horizontal="center" vertical="center"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49" fillId="15" borderId="1" xfId="0" applyFont="1" applyFill="1" applyBorder="1" applyAlignment="1">
      <alignment vertical="center" wrapText="1"/>
    </xf>
    <xf numFmtId="0" fontId="49" fillId="15" borderId="2" xfId="0" applyFont="1" applyFill="1" applyBorder="1" applyAlignment="1">
      <alignment vertical="center" wrapText="1"/>
    </xf>
    <xf numFmtId="0" fontId="49" fillId="15" borderId="3" xfId="0" applyFont="1" applyFill="1" applyBorder="1" applyAlignment="1">
      <alignment vertical="center" wrapText="1"/>
    </xf>
    <xf numFmtId="0" fontId="1" fillId="3" borderId="6" xfId="0" applyFont="1" applyFill="1" applyBorder="1" applyAlignment="1">
      <alignment vertical="center" wrapText="1"/>
    </xf>
    <xf numFmtId="14" fontId="1" fillId="2" borderId="7"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6" borderId="41"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1" xfId="0" applyFont="1" applyFill="1" applyBorder="1" applyAlignment="1">
      <alignment horizontal="left" vertical="top" wrapText="1"/>
    </xf>
    <xf numFmtId="0" fontId="33" fillId="3" borderId="4" xfId="0" applyFont="1" applyFill="1" applyBorder="1" applyAlignment="1">
      <alignment vertical="center" wrapText="1"/>
    </xf>
    <xf numFmtId="0" fontId="33" fillId="3" borderId="6" xfId="0" applyFont="1" applyFill="1" applyBorder="1" applyAlignment="1">
      <alignmen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2" xfId="0" applyFont="1" applyFill="1" applyBorder="1" applyAlignment="1">
      <alignment horizontal="left" vertical="center" wrapText="1"/>
    </xf>
    <xf numFmtId="0" fontId="1" fillId="6" borderId="39"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28" xfId="0" applyFont="1" applyFill="1" applyBorder="1" applyAlignment="1">
      <alignment horizontal="left" vertical="top" wrapText="1"/>
    </xf>
    <xf numFmtId="0" fontId="1" fillId="3" borderId="7" xfId="0" applyFont="1" applyFill="1" applyBorder="1" applyAlignment="1">
      <alignment vertical="top" wrapText="1"/>
    </xf>
    <xf numFmtId="0" fontId="1" fillId="3" borderId="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1" fillId="5" borderId="35" xfId="0" applyFont="1" applyFill="1" applyBorder="1" applyAlignment="1">
      <alignment horizontal="center" vertical="center" wrapText="1"/>
    </xf>
    <xf numFmtId="0" fontId="31" fillId="5" borderId="36" xfId="0" applyFont="1" applyFill="1" applyBorder="1" applyAlignment="1">
      <alignment horizontal="center" vertical="center" wrapText="1"/>
    </xf>
    <xf numFmtId="0" fontId="31" fillId="5" borderId="28" xfId="0" applyFont="1" applyFill="1" applyBorder="1" applyAlignment="1">
      <alignment horizontal="center" vertical="center" wrapText="1"/>
    </xf>
    <xf numFmtId="0" fontId="31" fillId="5" borderId="34" xfId="0" applyFont="1" applyFill="1" applyBorder="1" applyAlignment="1">
      <alignment horizontal="center" vertical="center" wrapText="1"/>
    </xf>
    <xf numFmtId="0" fontId="31" fillId="5" borderId="37" xfId="0" applyFont="1" applyFill="1" applyBorder="1" applyAlignment="1">
      <alignment horizontal="center" vertical="center" wrapText="1"/>
    </xf>
    <xf numFmtId="0" fontId="31" fillId="5" borderId="55" xfId="0" applyFont="1" applyFill="1" applyBorder="1" applyAlignment="1">
      <alignment horizontal="center" vertical="center" wrapText="1"/>
    </xf>
    <xf numFmtId="0" fontId="33" fillId="3" borderId="4" xfId="0" applyFont="1" applyFill="1" applyBorder="1" applyAlignment="1">
      <alignment horizontal="left" vertical="center" wrapText="1"/>
    </xf>
    <xf numFmtId="0" fontId="33" fillId="3" borderId="44" xfId="0" applyFont="1" applyFill="1" applyBorder="1" applyAlignment="1">
      <alignment horizontal="left" vertical="center" wrapText="1"/>
    </xf>
    <xf numFmtId="43" fontId="33" fillId="2" borderId="10" xfId="2" applyFont="1" applyFill="1" applyBorder="1" applyAlignment="1" applyProtection="1">
      <alignment horizontal="left" vertical="center" wrapText="1"/>
    </xf>
    <xf numFmtId="43" fontId="33" fillId="2" borderId="12" xfId="2" applyFont="1" applyFill="1" applyBorder="1" applyAlignment="1" applyProtection="1">
      <alignment horizontal="left" vertical="center" wrapText="1"/>
    </xf>
    <xf numFmtId="43" fontId="33" fillId="2" borderId="11" xfId="2" applyFont="1" applyFill="1" applyBorder="1" applyAlignment="1" applyProtection="1">
      <alignment horizontal="left" vertical="center" wrapText="1"/>
    </xf>
    <xf numFmtId="0" fontId="33" fillId="3" borderId="13" xfId="0" applyFont="1" applyFill="1" applyBorder="1" applyAlignment="1">
      <alignment horizontal="left" vertical="center" wrapText="1"/>
    </xf>
    <xf numFmtId="0" fontId="33" fillId="3" borderId="0" xfId="0" applyFont="1" applyFill="1" applyAlignment="1">
      <alignment horizontal="left" vertical="center" wrapText="1"/>
    </xf>
    <xf numFmtId="0" fontId="1" fillId="5" borderId="4" xfId="0" applyFont="1" applyFill="1" applyBorder="1" applyAlignment="1">
      <alignment horizontal="left" vertical="center" wrapText="1"/>
    </xf>
    <xf numFmtId="0" fontId="1" fillId="5" borderId="6" xfId="0" applyFont="1" applyFill="1" applyBorder="1" applyAlignment="1">
      <alignment horizontal="left" vertical="center" wrapText="1"/>
    </xf>
    <xf numFmtId="0" fontId="31" fillId="5" borderId="39" xfId="0" applyFont="1" applyFill="1" applyBorder="1" applyAlignment="1">
      <alignment horizontal="center" vertical="center" wrapText="1"/>
    </xf>
    <xf numFmtId="43" fontId="2" fillId="0" borderId="40" xfId="2" applyFont="1" applyBorder="1" applyAlignment="1">
      <alignment horizontal="center"/>
    </xf>
    <xf numFmtId="0" fontId="33" fillId="6" borderId="7" xfId="0" applyFont="1" applyFill="1" applyBorder="1" applyAlignment="1">
      <alignment horizontal="left" vertical="top" wrapText="1"/>
    </xf>
    <xf numFmtId="0" fontId="33" fillId="6" borderId="9" xfId="0" applyFont="1" applyFill="1" applyBorder="1" applyAlignment="1">
      <alignment horizontal="left" vertical="top" wrapText="1"/>
    </xf>
    <xf numFmtId="0" fontId="33" fillId="6" borderId="13" xfId="0" applyFont="1" applyFill="1" applyBorder="1" applyAlignment="1">
      <alignment horizontal="left" vertical="top" wrapText="1"/>
    </xf>
    <xf numFmtId="0" fontId="33" fillId="6" borderId="0" xfId="0" applyFont="1" applyFill="1" applyAlignment="1">
      <alignment horizontal="left" vertical="top" wrapText="1"/>
    </xf>
    <xf numFmtId="0" fontId="33" fillId="6" borderId="38" xfId="0" applyFont="1" applyFill="1" applyBorder="1" applyAlignment="1">
      <alignment horizontal="center" vertical="top" wrapText="1"/>
    </xf>
    <xf numFmtId="0" fontId="33" fillId="6" borderId="17" xfId="0" applyFont="1" applyFill="1" applyBorder="1" applyAlignment="1">
      <alignment horizontal="center" vertical="top" wrapText="1"/>
    </xf>
    <xf numFmtId="0" fontId="33" fillId="6" borderId="56" xfId="0" applyFont="1" applyFill="1" applyBorder="1" applyAlignment="1">
      <alignment horizontal="center" vertical="top" wrapText="1"/>
    </xf>
    <xf numFmtId="0" fontId="33" fillId="6" borderId="10" xfId="0" applyFont="1" applyFill="1" applyBorder="1" applyAlignment="1">
      <alignment horizontal="center" vertical="top" wrapText="1"/>
    </xf>
    <xf numFmtId="0" fontId="33" fillId="6" borderId="12" xfId="0" applyFont="1" applyFill="1" applyBorder="1" applyAlignment="1">
      <alignment horizontal="center" vertical="top" wrapText="1"/>
    </xf>
    <xf numFmtId="0" fontId="33" fillId="6" borderId="11" xfId="0" applyFont="1" applyFill="1" applyBorder="1" applyAlignment="1">
      <alignment horizontal="center" vertical="top" wrapText="1"/>
    </xf>
    <xf numFmtId="1" fontId="33" fillId="2" borderId="23" xfId="2" applyNumberFormat="1" applyFont="1" applyFill="1" applyBorder="1" applyAlignment="1">
      <alignment horizontal="center" vertical="center" wrapText="1"/>
    </xf>
    <xf numFmtId="1" fontId="33" fillId="2" borderId="15" xfId="2" applyNumberFormat="1" applyFont="1" applyFill="1" applyBorder="1" applyAlignment="1">
      <alignment horizontal="center" vertical="center" wrapText="1"/>
    </xf>
    <xf numFmtId="1" fontId="33" fillId="2" borderId="22" xfId="2" applyNumberFormat="1" applyFont="1" applyFill="1" applyBorder="1" applyAlignment="1">
      <alignment horizontal="center" vertical="center" wrapText="1"/>
    </xf>
    <xf numFmtId="1" fontId="33" fillId="2" borderId="29" xfId="2" applyNumberFormat="1" applyFont="1" applyFill="1" applyBorder="1" applyAlignment="1">
      <alignment horizontal="center" vertical="center" wrapText="1"/>
    </xf>
    <xf numFmtId="0" fontId="1" fillId="6" borderId="4"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left" vertical="center" wrapText="1"/>
      <protection locked="0"/>
    </xf>
    <xf numFmtId="0" fontId="1" fillId="6" borderId="6" xfId="0" applyFont="1" applyFill="1" applyBorder="1" applyAlignment="1" applyProtection="1">
      <alignment horizontal="left" vertical="center" wrapText="1"/>
      <protection locked="0"/>
    </xf>
    <xf numFmtId="0" fontId="31" fillId="5" borderId="7"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43" xfId="0" applyFont="1" applyFill="1" applyBorder="1" applyAlignment="1">
      <alignment horizontal="center" vertical="center" wrapText="1"/>
    </xf>
    <xf numFmtId="1" fontId="33" fillId="2" borderId="18" xfId="2" applyNumberFormat="1" applyFont="1" applyFill="1" applyBorder="1" applyAlignment="1">
      <alignment horizontal="center" vertical="center" wrapText="1"/>
    </xf>
    <xf numFmtId="1" fontId="33" fillId="2" borderId="24" xfId="2" applyNumberFormat="1" applyFont="1" applyFill="1" applyBorder="1" applyAlignment="1">
      <alignment horizontal="center" vertical="center" wrapText="1"/>
    </xf>
    <xf numFmtId="1" fontId="33" fillId="2" borderId="16" xfId="2" applyNumberFormat="1" applyFont="1" applyFill="1" applyBorder="1" applyAlignment="1">
      <alignment horizontal="center" vertical="center" wrapText="1"/>
    </xf>
    <xf numFmtId="1" fontId="33" fillId="2" borderId="42" xfId="2" applyNumberFormat="1" applyFont="1" applyFill="1" applyBorder="1" applyAlignment="1">
      <alignment horizontal="center" vertical="center" wrapText="1"/>
    </xf>
    <xf numFmtId="0" fontId="33" fillId="6" borderId="52" xfId="0" applyFont="1" applyFill="1" applyBorder="1" applyAlignment="1">
      <alignment horizontal="left" vertical="top" wrapText="1"/>
    </xf>
    <xf numFmtId="0" fontId="33" fillId="6" borderId="46" xfId="0" applyFont="1" applyFill="1" applyBorder="1" applyAlignment="1">
      <alignment horizontal="left" vertical="top" wrapText="1"/>
    </xf>
    <xf numFmtId="170" fontId="33" fillId="2" borderId="10" xfId="2" applyNumberFormat="1" applyFont="1" applyFill="1" applyBorder="1" applyAlignment="1" applyProtection="1">
      <alignment horizontal="left" vertical="center" wrapText="1"/>
    </xf>
    <xf numFmtId="170" fontId="33" fillId="2" borderId="12" xfId="2" applyNumberFormat="1" applyFont="1" applyFill="1" applyBorder="1" applyAlignment="1" applyProtection="1">
      <alignment horizontal="left" vertical="center" wrapText="1"/>
    </xf>
    <xf numFmtId="170" fontId="33" fillId="2" borderId="11" xfId="2" applyNumberFormat="1" applyFont="1" applyFill="1" applyBorder="1" applyAlignment="1" applyProtection="1">
      <alignment horizontal="left" vertical="center" wrapText="1"/>
    </xf>
    <xf numFmtId="170" fontId="33" fillId="2" borderId="7" xfId="2" applyNumberFormat="1" applyFont="1" applyFill="1" applyBorder="1" applyAlignment="1" applyProtection="1">
      <alignment horizontal="left" vertical="center" wrapText="1"/>
    </xf>
    <xf numFmtId="170" fontId="33" fillId="2" borderId="9" xfId="2" applyNumberFormat="1" applyFont="1" applyFill="1" applyBorder="1" applyAlignment="1" applyProtection="1">
      <alignment horizontal="left" vertical="center" wrapText="1"/>
    </xf>
    <xf numFmtId="170" fontId="33" fillId="2" borderId="8" xfId="2" applyNumberFormat="1" applyFont="1" applyFill="1" applyBorder="1" applyAlignment="1" applyProtection="1">
      <alignment horizontal="left" vertical="center" wrapText="1"/>
    </xf>
    <xf numFmtId="43" fontId="33" fillId="2" borderId="4" xfId="2" applyFont="1" applyFill="1" applyBorder="1" applyAlignment="1" applyProtection="1">
      <alignment horizontal="left" vertical="center" wrapText="1"/>
    </xf>
    <xf numFmtId="43" fontId="33" fillId="2" borderId="5" xfId="2" applyFont="1" applyFill="1" applyBorder="1" applyAlignment="1" applyProtection="1">
      <alignment horizontal="left" vertical="center" wrapText="1"/>
    </xf>
    <xf numFmtId="43" fontId="33" fillId="2" borderId="6" xfId="2" applyFont="1" applyFill="1" applyBorder="1" applyAlignment="1" applyProtection="1">
      <alignment horizontal="left" vertical="center" wrapText="1"/>
    </xf>
    <xf numFmtId="0" fontId="4" fillId="6" borderId="38" xfId="0" applyFont="1" applyFill="1" applyBorder="1" applyAlignment="1">
      <alignment horizontal="right" vertical="top" wrapText="1"/>
    </xf>
    <xf numFmtId="0" fontId="4" fillId="6" borderId="33" xfId="0" applyFont="1" applyFill="1" applyBorder="1" applyAlignment="1">
      <alignment horizontal="right"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43" fontId="33" fillId="2" borderId="57" xfId="0" applyNumberFormat="1"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1" fillId="0" borderId="38" xfId="0" applyFont="1" applyBorder="1" applyAlignment="1">
      <alignment horizontal="left" vertical="center" wrapText="1"/>
    </xf>
    <xf numFmtId="0" fontId="1" fillId="0" borderId="18" xfId="0" applyFont="1" applyBorder="1" applyAlignment="1">
      <alignment horizontal="left" vertical="center" wrapText="1"/>
    </xf>
    <xf numFmtId="0" fontId="1" fillId="0" borderId="33" xfId="0" applyFont="1" applyBorder="1" applyAlignment="1">
      <alignment horizontal="left" vertical="center" wrapText="1"/>
    </xf>
    <xf numFmtId="0" fontId="1" fillId="0" borderId="21" xfId="0" applyFont="1" applyBorder="1" applyAlignment="1">
      <alignment horizontal="left" vertical="center" wrapText="1"/>
    </xf>
    <xf numFmtId="0" fontId="33" fillId="6" borderId="12" xfId="0" applyFont="1" applyFill="1" applyBorder="1" applyAlignment="1">
      <alignment horizontal="left" vertical="top" wrapText="1"/>
    </xf>
    <xf numFmtId="0" fontId="33" fillId="6" borderId="47" xfId="0" applyFont="1" applyFill="1" applyBorder="1" applyAlignment="1">
      <alignment horizontal="left" vertical="top" wrapText="1"/>
    </xf>
    <xf numFmtId="2" fontId="2" fillId="0" borderId="23" xfId="2" applyNumberFormat="1" applyFont="1" applyBorder="1" applyAlignment="1">
      <alignment horizontal="center"/>
    </xf>
    <xf numFmtId="0" fontId="1" fillId="0" borderId="13" xfId="0" applyFont="1" applyBorder="1" applyAlignment="1">
      <alignment horizontal="left" vertical="center" wrapText="1"/>
    </xf>
    <xf numFmtId="0" fontId="1" fillId="0" borderId="32" xfId="0" applyFont="1" applyBorder="1" applyAlignment="1">
      <alignment horizontal="left" vertical="center" wrapText="1"/>
    </xf>
    <xf numFmtId="0" fontId="1" fillId="0" borderId="10" xfId="0" applyFont="1" applyBorder="1" applyAlignment="1">
      <alignment horizontal="left" vertical="center" wrapText="1"/>
    </xf>
    <xf numFmtId="0" fontId="1" fillId="0" borderId="47" xfId="0" applyFont="1" applyBorder="1" applyAlignment="1">
      <alignment horizontal="left" vertical="center" wrapText="1"/>
    </xf>
    <xf numFmtId="0" fontId="33" fillId="6" borderId="51" xfId="0" applyFont="1" applyFill="1" applyBorder="1" applyAlignment="1">
      <alignment horizontal="left" vertical="center" wrapText="1"/>
    </xf>
    <xf numFmtId="0" fontId="4" fillId="6" borderId="10" xfId="0" applyFont="1" applyFill="1" applyBorder="1" applyAlignment="1">
      <alignment horizontal="right" vertical="top" wrapText="1"/>
    </xf>
    <xf numFmtId="0" fontId="23" fillId="0" borderId="60" xfId="0" applyFont="1" applyBorder="1" applyAlignment="1">
      <alignment horizontal="left" vertical="top" wrapText="1"/>
    </xf>
    <xf numFmtId="0" fontId="23" fillId="0" borderId="61" xfId="0" applyFont="1" applyBorder="1" applyAlignment="1">
      <alignment horizontal="left" vertical="top" wrapText="1"/>
    </xf>
    <xf numFmtId="0" fontId="23" fillId="0" borderId="62" xfId="0" applyFont="1" applyBorder="1" applyAlignment="1">
      <alignment horizontal="left" vertical="top" wrapText="1"/>
    </xf>
    <xf numFmtId="0" fontId="32" fillId="4" borderId="13" xfId="0" applyFont="1" applyFill="1" applyBorder="1" applyAlignment="1">
      <alignment vertical="center" wrapText="1"/>
    </xf>
    <xf numFmtId="0" fontId="32" fillId="4" borderId="0" xfId="0" applyFont="1" applyFill="1" applyAlignment="1">
      <alignment vertical="center" wrapText="1"/>
    </xf>
    <xf numFmtId="0" fontId="32" fillId="4" borderId="14" xfId="0" applyFont="1" applyFill="1" applyBorder="1" applyAlignment="1">
      <alignment vertical="center" wrapText="1"/>
    </xf>
    <xf numFmtId="0" fontId="1" fillId="0" borderId="41" xfId="0" applyFont="1" applyBorder="1" applyAlignment="1">
      <alignment horizontal="left" vertical="top" wrapText="1"/>
    </xf>
    <xf numFmtId="0" fontId="1" fillId="0" borderId="30" xfId="0" applyFont="1" applyBorder="1" applyAlignment="1">
      <alignment horizontal="left" vertical="top" wrapText="1"/>
    </xf>
    <xf numFmtId="0" fontId="1" fillId="6" borderId="30" xfId="0" applyFont="1" applyFill="1" applyBorder="1" applyAlignment="1">
      <alignment horizontal="center" vertical="top" wrapText="1"/>
    </xf>
    <xf numFmtId="0" fontId="23" fillId="0" borderId="50" xfId="0" applyFont="1" applyBorder="1" applyAlignment="1">
      <alignment horizontal="left" vertical="top" wrapText="1"/>
    </xf>
    <xf numFmtId="0" fontId="23" fillId="0" borderId="26" xfId="0" applyFont="1" applyBorder="1" applyAlignment="1">
      <alignment horizontal="left" vertical="top" wrapText="1"/>
    </xf>
    <xf numFmtId="0" fontId="23" fillId="0" borderId="48" xfId="0" applyFont="1" applyBorder="1" applyAlignment="1">
      <alignment horizontal="left" vertical="top"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33" fillId="6" borderId="7" xfId="0" applyFont="1" applyFill="1" applyBorder="1" applyAlignment="1">
      <alignment horizontal="center" vertical="top" wrapText="1"/>
    </xf>
    <xf numFmtId="0" fontId="33" fillId="6" borderId="43" xfId="0" applyFont="1" applyFill="1" applyBorder="1" applyAlignment="1">
      <alignment horizontal="center" vertical="top" wrapText="1"/>
    </xf>
    <xf numFmtId="0" fontId="33" fillId="6" borderId="47" xfId="0" applyFont="1" applyFill="1" applyBorder="1" applyAlignment="1">
      <alignment horizontal="center" vertical="top" wrapText="1"/>
    </xf>
    <xf numFmtId="0" fontId="33" fillId="6" borderId="53" xfId="0" applyFont="1" applyFill="1" applyBorder="1" applyAlignment="1">
      <alignment horizontal="center" vertical="top" wrapText="1"/>
    </xf>
    <xf numFmtId="0" fontId="33" fillId="6" borderId="54" xfId="0"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6" borderId="33"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30" fillId="6" borderId="38" xfId="0" applyFont="1" applyFill="1" applyBorder="1" applyAlignment="1">
      <alignment horizontal="left"/>
    </xf>
    <xf numFmtId="0" fontId="30" fillId="6" borderId="18" xfId="0" applyFont="1" applyFill="1" applyBorder="1" applyAlignment="1">
      <alignment horizontal="left"/>
    </xf>
    <xf numFmtId="0" fontId="23" fillId="0" borderId="39" xfId="0" applyFont="1" applyBorder="1" applyAlignment="1">
      <alignment horizontal="left" vertical="top" wrapText="1"/>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1" fillId="6" borderId="30" xfId="0" applyFont="1" applyFill="1" applyBorder="1" applyAlignment="1">
      <alignment horizontal="center" vertical="center"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23" fillId="0" borderId="33" xfId="0" applyFont="1" applyBorder="1" applyAlignment="1">
      <alignment horizontal="left" vertical="top" wrapText="1"/>
    </xf>
    <xf numFmtId="0" fontId="23" fillId="0" borderId="20" xfId="0" applyFont="1" applyBorder="1" applyAlignment="1">
      <alignment horizontal="left" vertical="top" wrapText="1"/>
    </xf>
    <xf numFmtId="0" fontId="23" fillId="0" borderId="59" xfId="0" applyFont="1" applyBorder="1" applyAlignment="1">
      <alignment horizontal="left" vertical="top" wrapText="1"/>
    </xf>
  </cellXfs>
  <cellStyles count="4">
    <cellStyle name="Calculation" xfId="3" builtinId="22"/>
    <cellStyle name="Comma" xfId="2" builtinId="3"/>
    <cellStyle name="Hyperlink" xfId="1" builtinId="8"/>
    <cellStyle name="Normal" xfId="0" builtinId="0"/>
  </cellStyles>
  <dxfs count="3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auto="1"/>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18</xdr:row>
      <xdr:rowOff>42722</xdr:rowOff>
    </xdr:from>
    <xdr:to>
      <xdr:col>5</xdr:col>
      <xdr:colOff>1312334</xdr:colOff>
      <xdr:row>28</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152357</xdr:colOff>
      <xdr:row>0</xdr:row>
      <xdr:rowOff>73732</xdr:rowOff>
    </xdr:from>
    <xdr:to>
      <xdr:col>14</xdr:col>
      <xdr:colOff>535667</xdr:colOff>
      <xdr:row>1</xdr:row>
      <xdr:rowOff>225991</xdr:rowOff>
    </xdr:to>
    <xdr:pic>
      <xdr:nvPicPr>
        <xdr:cNvPr id="4" name="Picture 3">
          <a:extLst>
            <a:ext uri="{FF2B5EF4-FFF2-40B4-BE49-F238E27FC236}">
              <a16:creationId xmlns:a16="http://schemas.microsoft.com/office/drawing/2014/main" id="{7A47FF4F-EA5F-45A8-9831-F6BA964D4B3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871" r="11313" b="22004"/>
        <a:stretch/>
      </xdr:blipFill>
      <xdr:spPr>
        <a:xfrm>
          <a:off x="11629982" y="73732"/>
          <a:ext cx="1218335" cy="407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ennet.eu/nl/elektriciteitsmarkt/aansluiten-op-het-nederlandse-hoogspanningsnet/kosten-van-een-netaansluiting/" TargetMode="Externa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3.bin"/><Relationship Id="rId1" Type="http://schemas.openxmlformats.org/officeDocument/2006/relationships/hyperlink" Target="https://www.tennet.eu/nl/elektriciteitsmarkt/aansluiten-op-het-nederlandse-hoogspanningsnet/kosten-van-een-netaansluitin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32"/>
  <sheetViews>
    <sheetView topLeftCell="A4" zoomScale="80" zoomScaleNormal="80" workbookViewId="0">
      <selection activeCell="G43" sqref="G43"/>
    </sheetView>
  </sheetViews>
  <sheetFormatPr defaultColWidth="11" defaultRowHeight="15.75" x14ac:dyDescent="0.25"/>
  <cols>
    <col min="1" max="1" width="11" style="1"/>
    <col min="2" max="2" width="23.875" style="1" customWidth="1"/>
    <col min="3" max="3" width="5.75" style="1" customWidth="1"/>
    <col min="4" max="4" width="77.375" style="1" customWidth="1"/>
    <col min="5" max="5" width="5.75" style="1" customWidth="1"/>
    <col min="6" max="6" width="94.875" style="1" customWidth="1"/>
    <col min="7" max="20" width="11" style="1"/>
    <col min="21" max="21" width="10.875" style="1" customWidth="1"/>
    <col min="22" max="16384" width="11" style="1"/>
  </cols>
  <sheetData>
    <row r="1" spans="1:6" ht="21" x14ac:dyDescent="0.35">
      <c r="A1" s="3" t="s">
        <v>0</v>
      </c>
    </row>
    <row r="3" spans="1:6" ht="15.75" customHeight="1" x14ac:dyDescent="0.25">
      <c r="A3" s="5" t="s">
        <v>1</v>
      </c>
      <c r="B3" s="16" t="s">
        <v>2</v>
      </c>
    </row>
    <row r="4" spans="1:6" ht="15.75" customHeight="1" x14ac:dyDescent="0.25">
      <c r="A4" s="5" t="s">
        <v>1</v>
      </c>
      <c r="B4" s="16" t="s">
        <v>3</v>
      </c>
    </row>
    <row r="5" spans="1:6" ht="15.75" customHeight="1" x14ac:dyDescent="0.25">
      <c r="A5" s="5" t="s">
        <v>1</v>
      </c>
      <c r="B5" s="16" t="s">
        <v>4</v>
      </c>
      <c r="F5" s="39"/>
    </row>
    <row r="6" spans="1:6" ht="15.75" customHeight="1" x14ac:dyDescent="0.3">
      <c r="A6" s="5" t="s">
        <v>1</v>
      </c>
      <c r="B6" s="16" t="s">
        <v>5</v>
      </c>
      <c r="C6" s="4"/>
    </row>
    <row r="7" spans="1:6" ht="15.75" customHeight="1" x14ac:dyDescent="0.3">
      <c r="A7" s="5" t="s">
        <v>1</v>
      </c>
      <c r="B7" s="16" t="s">
        <v>6</v>
      </c>
      <c r="C7" s="4"/>
    </row>
    <row r="8" spans="1:6" ht="15.75" customHeight="1" x14ac:dyDescent="0.3">
      <c r="A8" s="5" t="s">
        <v>1</v>
      </c>
      <c r="B8" s="16" t="s">
        <v>7</v>
      </c>
      <c r="C8" s="4"/>
    </row>
    <row r="9" spans="1:6" ht="15.75" customHeight="1" x14ac:dyDescent="0.3">
      <c r="A9" s="5" t="s">
        <v>1</v>
      </c>
      <c r="B9" s="16" t="s">
        <v>8</v>
      </c>
      <c r="C9" s="4"/>
    </row>
    <row r="10" spans="1:6" ht="15.75" customHeight="1" x14ac:dyDescent="0.3">
      <c r="A10" s="5" t="s">
        <v>1</v>
      </c>
      <c r="B10" s="16" t="s">
        <v>9</v>
      </c>
      <c r="C10" s="4"/>
    </row>
    <row r="11" spans="1:6" ht="21" x14ac:dyDescent="0.35">
      <c r="A11" s="3"/>
      <c r="B11" s="2"/>
      <c r="C11" s="2"/>
    </row>
    <row r="12" spans="1:6" ht="18.75" x14ac:dyDescent="0.3">
      <c r="B12" s="54" t="s">
        <v>10</v>
      </c>
      <c r="C12" s="205" t="s">
        <v>11</v>
      </c>
      <c r="D12" s="206"/>
      <c r="E12" s="205" t="s">
        <v>12</v>
      </c>
      <c r="F12" s="207"/>
    </row>
    <row r="13" spans="1:6" ht="15.75" customHeight="1" x14ac:dyDescent="0.25">
      <c r="B13" s="212" t="s">
        <v>13</v>
      </c>
      <c r="C13" s="36" t="s">
        <v>1</v>
      </c>
      <c r="D13" s="37" t="s">
        <v>14</v>
      </c>
      <c r="E13" s="22" t="s">
        <v>1</v>
      </c>
      <c r="F13" s="25" t="s">
        <v>15</v>
      </c>
    </row>
    <row r="14" spans="1:6" ht="15.75" customHeight="1" x14ac:dyDescent="0.25">
      <c r="B14" s="213"/>
      <c r="C14" s="46"/>
      <c r="D14" s="30"/>
      <c r="E14" s="47" t="s">
        <v>1</v>
      </c>
      <c r="F14" s="53" t="s">
        <v>16</v>
      </c>
    </row>
    <row r="15" spans="1:6" ht="15.75" customHeight="1" x14ac:dyDescent="0.25">
      <c r="B15" s="21" t="s">
        <v>17</v>
      </c>
      <c r="C15" s="11" t="s">
        <v>1</v>
      </c>
      <c r="D15" s="40" t="s">
        <v>18</v>
      </c>
      <c r="E15" s="83"/>
      <c r="F15" s="80"/>
    </row>
    <row r="16" spans="1:6" ht="31.5" x14ac:dyDescent="0.25">
      <c r="B16" s="150" t="s">
        <v>19</v>
      </c>
      <c r="C16" s="36" t="s">
        <v>1</v>
      </c>
      <c r="D16" s="44" t="s">
        <v>20</v>
      </c>
      <c r="E16" s="34" t="s">
        <v>1</v>
      </c>
      <c r="F16" s="84" t="s">
        <v>21</v>
      </c>
    </row>
    <row r="17" spans="2:16" ht="15.75" customHeight="1" x14ac:dyDescent="0.25">
      <c r="B17" s="148" t="s">
        <v>22</v>
      </c>
      <c r="C17" s="36" t="s">
        <v>1</v>
      </c>
      <c r="D17" s="41" t="s">
        <v>23</v>
      </c>
      <c r="E17" s="36" t="s">
        <v>1</v>
      </c>
      <c r="F17" s="18" t="s">
        <v>24</v>
      </c>
    </row>
    <row r="18" spans="2:16" ht="15.75" customHeight="1" x14ac:dyDescent="0.25">
      <c r="B18" s="214" t="s">
        <v>25</v>
      </c>
      <c r="C18" s="11" t="s">
        <v>1</v>
      </c>
      <c r="D18" s="41" t="s">
        <v>26</v>
      </c>
      <c r="E18" s="36" t="s">
        <v>1</v>
      </c>
      <c r="F18" s="18" t="s">
        <v>27</v>
      </c>
    </row>
    <row r="19" spans="2:16" ht="15.75" customHeight="1" x14ac:dyDescent="0.25">
      <c r="B19" s="215"/>
      <c r="C19" s="12"/>
      <c r="D19" s="42"/>
      <c r="E19" s="45"/>
      <c r="F19" s="28"/>
    </row>
    <row r="20" spans="2:16" ht="15.75" customHeight="1" x14ac:dyDescent="0.25">
      <c r="B20" s="215"/>
      <c r="C20" s="20"/>
      <c r="D20" s="43" t="s">
        <v>28</v>
      </c>
      <c r="E20" s="45"/>
      <c r="F20" s="28"/>
    </row>
    <row r="21" spans="2:16" ht="15.75" customHeight="1" x14ac:dyDescent="0.25">
      <c r="B21" s="215"/>
      <c r="C21" s="20" t="s">
        <v>29</v>
      </c>
      <c r="D21" s="42" t="s">
        <v>30</v>
      </c>
      <c r="E21" s="45"/>
      <c r="F21" s="28"/>
    </row>
    <row r="22" spans="2:16" ht="15.75" customHeight="1" x14ac:dyDescent="0.25">
      <c r="B22" s="215"/>
      <c r="C22" s="20" t="s">
        <v>31</v>
      </c>
      <c r="D22" s="42" t="s">
        <v>32</v>
      </c>
      <c r="E22" s="45"/>
      <c r="F22" s="28"/>
    </row>
    <row r="23" spans="2:16" ht="15.75" customHeight="1" x14ac:dyDescent="0.25">
      <c r="B23" s="215"/>
      <c r="C23" s="20" t="s">
        <v>33</v>
      </c>
      <c r="D23" s="42" t="s">
        <v>34</v>
      </c>
      <c r="E23" s="45"/>
      <c r="F23" s="28"/>
    </row>
    <row r="24" spans="2:16" ht="15.75" customHeight="1" x14ac:dyDescent="0.25">
      <c r="B24" s="215"/>
      <c r="C24" s="20" t="s">
        <v>35</v>
      </c>
      <c r="D24" s="42" t="s">
        <v>36</v>
      </c>
      <c r="E24" s="45"/>
      <c r="F24" s="28"/>
    </row>
    <row r="25" spans="2:16" ht="15.75" customHeight="1" x14ac:dyDescent="0.25">
      <c r="B25" s="215"/>
      <c r="C25" s="20" t="s">
        <v>37</v>
      </c>
      <c r="D25" s="42" t="s">
        <v>38</v>
      </c>
      <c r="E25" s="45"/>
      <c r="F25" s="28"/>
    </row>
    <row r="26" spans="2:16" ht="15.75" customHeight="1" x14ac:dyDescent="0.25">
      <c r="B26" s="215"/>
      <c r="C26" s="20" t="s">
        <v>39</v>
      </c>
      <c r="D26" s="42" t="s">
        <v>40</v>
      </c>
      <c r="E26" s="45"/>
      <c r="F26" s="28"/>
    </row>
    <row r="27" spans="2:16" ht="15.75" customHeight="1" x14ac:dyDescent="0.25">
      <c r="B27" s="215"/>
      <c r="C27" s="20" t="s">
        <v>41</v>
      </c>
      <c r="D27" s="42" t="s">
        <v>42</v>
      </c>
      <c r="E27" s="45"/>
      <c r="F27" s="28"/>
    </row>
    <row r="28" spans="2:16" ht="15.75" customHeight="1" x14ac:dyDescent="0.25">
      <c r="B28" s="215"/>
      <c r="C28" s="20" t="s">
        <v>43</v>
      </c>
      <c r="D28" s="42" t="s">
        <v>44</v>
      </c>
      <c r="E28" s="45"/>
      <c r="F28" s="28"/>
    </row>
    <row r="29" spans="2:16" ht="15.75" customHeight="1" x14ac:dyDescent="0.25">
      <c r="B29" s="215"/>
      <c r="C29" s="20" t="s">
        <v>45</v>
      </c>
      <c r="D29" s="42" t="s">
        <v>46</v>
      </c>
      <c r="E29" s="46"/>
      <c r="F29" s="30"/>
    </row>
    <row r="30" spans="2:16" ht="18.75" x14ac:dyDescent="0.25">
      <c r="B30" s="201" t="s">
        <v>47</v>
      </c>
      <c r="C30" s="202"/>
      <c r="D30" s="202"/>
      <c r="E30" s="202"/>
      <c r="F30" s="208"/>
      <c r="G30" s="7"/>
      <c r="H30" s="7"/>
      <c r="I30" s="7"/>
      <c r="J30" s="7"/>
      <c r="K30" s="7"/>
      <c r="L30" s="7"/>
      <c r="M30" s="7"/>
      <c r="N30" s="7"/>
      <c r="O30" s="7"/>
      <c r="P30" s="7"/>
    </row>
    <row r="31" spans="2:16" ht="31.5" x14ac:dyDescent="0.25">
      <c r="B31" s="216" t="s">
        <v>48</v>
      </c>
      <c r="C31" s="36" t="s">
        <v>1</v>
      </c>
      <c r="D31" s="37" t="s">
        <v>49</v>
      </c>
      <c r="E31" s="36" t="s">
        <v>1</v>
      </c>
      <c r="F31" s="18" t="s">
        <v>50</v>
      </c>
    </row>
    <row r="32" spans="2:16" ht="33.75" customHeight="1" x14ac:dyDescent="0.25">
      <c r="B32" s="217"/>
      <c r="C32" s="47"/>
      <c r="D32" s="85"/>
      <c r="E32" s="22" t="s">
        <v>1</v>
      </c>
      <c r="F32" s="19" t="s">
        <v>51</v>
      </c>
    </row>
    <row r="33" spans="2:16" x14ac:dyDescent="0.25">
      <c r="B33" s="218" t="s">
        <v>52</v>
      </c>
      <c r="C33" s="36" t="s">
        <v>1</v>
      </c>
      <c r="D33" s="44" t="s">
        <v>53</v>
      </c>
      <c r="E33" s="36" t="s">
        <v>1</v>
      </c>
      <c r="F33" s="8" t="s">
        <v>54</v>
      </c>
    </row>
    <row r="34" spans="2:16" ht="31.5" x14ac:dyDescent="0.25">
      <c r="B34" s="219"/>
      <c r="C34" s="12"/>
      <c r="D34" s="99"/>
      <c r="E34" s="22" t="s">
        <v>1</v>
      </c>
      <c r="F34" s="9" t="s">
        <v>55</v>
      </c>
    </row>
    <row r="35" spans="2:16" x14ac:dyDescent="0.25">
      <c r="B35" s="146"/>
      <c r="C35" s="12"/>
      <c r="D35" s="99"/>
      <c r="E35" s="13" t="s">
        <v>1</v>
      </c>
      <c r="F35" s="10" t="s">
        <v>56</v>
      </c>
    </row>
    <row r="36" spans="2:16" ht="31.5" x14ac:dyDescent="0.25">
      <c r="B36" s="145" t="s">
        <v>57</v>
      </c>
      <c r="C36" s="36" t="s">
        <v>1</v>
      </c>
      <c r="D36" s="37" t="s">
        <v>58</v>
      </c>
      <c r="E36" s="22" t="s">
        <v>1</v>
      </c>
      <c r="F36" s="9" t="s">
        <v>59</v>
      </c>
    </row>
    <row r="37" spans="2:16" x14ac:dyDescent="0.25">
      <c r="B37" s="146"/>
      <c r="C37" s="47"/>
      <c r="D37" s="51"/>
      <c r="E37" s="13" t="s">
        <v>1</v>
      </c>
      <c r="F37" s="10" t="s">
        <v>60</v>
      </c>
    </row>
    <row r="38" spans="2:16" ht="15.75" customHeight="1" x14ac:dyDescent="0.25">
      <c r="B38" s="218" t="s">
        <v>61</v>
      </c>
      <c r="C38" s="12" t="s">
        <v>1</v>
      </c>
      <c r="D38" s="39" t="s">
        <v>62</v>
      </c>
      <c r="E38" s="12" t="s">
        <v>1</v>
      </c>
      <c r="F38" s="88" t="s">
        <v>63</v>
      </c>
    </row>
    <row r="39" spans="2:16" ht="31.5" x14ac:dyDescent="0.25">
      <c r="B39" s="219"/>
      <c r="C39" s="22" t="s">
        <v>1</v>
      </c>
      <c r="D39" s="82" t="s">
        <v>64</v>
      </c>
      <c r="E39" s="22" t="s">
        <v>1</v>
      </c>
      <c r="F39" s="9" t="s">
        <v>65</v>
      </c>
    </row>
    <row r="40" spans="2:16" ht="34.5" customHeight="1" x14ac:dyDescent="0.25">
      <c r="B40" s="21" t="s">
        <v>66</v>
      </c>
      <c r="C40" s="34" t="s">
        <v>1</v>
      </c>
      <c r="D40" s="81" t="s">
        <v>67</v>
      </c>
      <c r="E40" s="34" t="s">
        <v>1</v>
      </c>
      <c r="F40" s="80" t="s">
        <v>68</v>
      </c>
    </row>
    <row r="41" spans="2:16" ht="31.5" x14ac:dyDescent="0.25">
      <c r="B41" s="50" t="s">
        <v>69</v>
      </c>
      <c r="C41" s="36" t="s">
        <v>1</v>
      </c>
      <c r="D41" s="44" t="s">
        <v>70</v>
      </c>
      <c r="E41" s="113"/>
      <c r="F41" s="114"/>
    </row>
    <row r="42" spans="2:16" x14ac:dyDescent="0.25">
      <c r="B42" s="115" t="s">
        <v>71</v>
      </c>
      <c r="C42" s="11" t="s">
        <v>1</v>
      </c>
      <c r="D42" s="44" t="s">
        <v>72</v>
      </c>
      <c r="E42" s="36" t="s">
        <v>1</v>
      </c>
      <c r="F42" s="8" t="s">
        <v>73</v>
      </c>
    </row>
    <row r="43" spans="2:16" x14ac:dyDescent="0.25">
      <c r="B43" s="212" t="s">
        <v>74</v>
      </c>
      <c r="C43" s="36" t="s">
        <v>1</v>
      </c>
      <c r="D43" s="44" t="s">
        <v>75</v>
      </c>
      <c r="E43" s="36" t="s">
        <v>1</v>
      </c>
      <c r="F43" s="8" t="s">
        <v>76</v>
      </c>
    </row>
    <row r="44" spans="2:16" x14ac:dyDescent="0.25">
      <c r="B44" s="213"/>
      <c r="C44" s="47" t="s">
        <v>1</v>
      </c>
      <c r="D44" s="112" t="s">
        <v>77</v>
      </c>
      <c r="E44" s="47" t="s">
        <v>1</v>
      </c>
      <c r="F44" s="117" t="s">
        <v>78</v>
      </c>
    </row>
    <row r="45" spans="2:16" ht="31.5" x14ac:dyDescent="0.25">
      <c r="B45" s="21" t="s">
        <v>79</v>
      </c>
      <c r="C45" s="22" t="s">
        <v>1</v>
      </c>
      <c r="D45" s="39" t="s">
        <v>80</v>
      </c>
      <c r="E45" s="46"/>
      <c r="F45" s="30"/>
    </row>
    <row r="46" spans="2:16" ht="243" customHeight="1" x14ac:dyDescent="0.25">
      <c r="B46" s="50" t="s">
        <v>81</v>
      </c>
      <c r="C46" s="36" t="s">
        <v>1</v>
      </c>
      <c r="D46" s="44" t="s">
        <v>82</v>
      </c>
      <c r="E46" s="45"/>
      <c r="F46" s="28"/>
      <c r="G46" s="103"/>
    </row>
    <row r="47" spans="2:16" ht="15.75" customHeight="1" x14ac:dyDescent="0.25">
      <c r="B47" s="145" t="s">
        <v>83</v>
      </c>
      <c r="C47" s="11" t="s">
        <v>1</v>
      </c>
      <c r="D47" s="40" t="s">
        <v>84</v>
      </c>
      <c r="E47" s="14" t="s">
        <v>1</v>
      </c>
      <c r="F47" s="48" t="s">
        <v>85</v>
      </c>
      <c r="G47" s="103"/>
    </row>
    <row r="48" spans="2:16" ht="18.75" x14ac:dyDescent="0.25">
      <c r="B48" s="209" t="s">
        <v>86</v>
      </c>
      <c r="C48" s="210"/>
      <c r="D48" s="210"/>
      <c r="E48" s="210"/>
      <c r="F48" s="211"/>
      <c r="G48" s="7"/>
      <c r="H48" s="7"/>
      <c r="I48" s="7"/>
      <c r="J48" s="7"/>
      <c r="K48" s="7"/>
      <c r="L48" s="7"/>
      <c r="M48" s="7"/>
      <c r="N48" s="7"/>
      <c r="O48" s="7"/>
      <c r="P48" s="7"/>
    </row>
    <row r="49" spans="2:16" ht="31.5" x14ac:dyDescent="0.25">
      <c r="B49" s="93" t="s">
        <v>87</v>
      </c>
      <c r="C49" s="36" t="s">
        <v>1</v>
      </c>
      <c r="D49" s="44" t="s">
        <v>88</v>
      </c>
      <c r="E49" s="34" t="s">
        <v>1</v>
      </c>
      <c r="F49" s="92" t="s">
        <v>89</v>
      </c>
    </row>
    <row r="50" spans="2:16" ht="31.5" x14ac:dyDescent="0.25">
      <c r="B50" s="216" t="s">
        <v>90</v>
      </c>
      <c r="C50" s="36" t="s">
        <v>1</v>
      </c>
      <c r="D50" s="23" t="s">
        <v>91</v>
      </c>
      <c r="E50" s="52" t="s">
        <v>1</v>
      </c>
      <c r="F50" s="37" t="s">
        <v>92</v>
      </c>
    </row>
    <row r="51" spans="2:16" ht="15.75" customHeight="1" x14ac:dyDescent="0.25">
      <c r="B51" s="217"/>
      <c r="C51" s="22" t="s">
        <v>1</v>
      </c>
      <c r="D51" s="220" t="s">
        <v>93</v>
      </c>
      <c r="E51" s="118" t="s">
        <v>1</v>
      </c>
      <c r="F51" s="1" t="s">
        <v>94</v>
      </c>
    </row>
    <row r="52" spans="2:16" ht="33" customHeight="1" x14ac:dyDescent="0.25">
      <c r="B52" s="147"/>
      <c r="C52" s="47"/>
      <c r="D52" s="221"/>
      <c r="E52" s="118" t="s">
        <v>1</v>
      </c>
      <c r="F52" s="116" t="s">
        <v>95</v>
      </c>
    </row>
    <row r="53" spans="2:16" ht="15.75" customHeight="1" x14ac:dyDescent="0.25">
      <c r="B53" s="214" t="s">
        <v>96</v>
      </c>
      <c r="C53" s="12" t="s">
        <v>1</v>
      </c>
      <c r="D53" s="225" t="s">
        <v>97</v>
      </c>
      <c r="E53" s="36" t="s">
        <v>1</v>
      </c>
      <c r="F53" s="8" t="s">
        <v>98</v>
      </c>
    </row>
    <row r="54" spans="2:16" x14ac:dyDescent="0.25">
      <c r="B54" s="215"/>
      <c r="D54" s="225"/>
      <c r="E54" s="12" t="s">
        <v>1</v>
      </c>
      <c r="F54" s="9" t="s">
        <v>99</v>
      </c>
    </row>
    <row r="55" spans="2:16" x14ac:dyDescent="0.25">
      <c r="B55" s="224"/>
      <c r="E55" s="46"/>
      <c r="F55" s="30"/>
    </row>
    <row r="56" spans="2:16" ht="31.5" x14ac:dyDescent="0.25">
      <c r="B56" s="148" t="s">
        <v>100</v>
      </c>
      <c r="C56" s="36" t="s">
        <v>1</v>
      </c>
      <c r="D56" s="44" t="s">
        <v>101</v>
      </c>
      <c r="E56" s="36" t="s">
        <v>1</v>
      </c>
      <c r="F56" s="37" t="s">
        <v>99</v>
      </c>
    </row>
    <row r="57" spans="2:16" ht="31.5" x14ac:dyDescent="0.25">
      <c r="B57" s="148" t="s">
        <v>102</v>
      </c>
      <c r="C57" s="34" t="s">
        <v>1</v>
      </c>
      <c r="D57" s="84" t="s">
        <v>103</v>
      </c>
      <c r="E57" s="14" t="s">
        <v>1</v>
      </c>
      <c r="F57" s="48" t="s">
        <v>99</v>
      </c>
    </row>
    <row r="58" spans="2:16" ht="18.75" x14ac:dyDescent="0.25">
      <c r="B58" s="201" t="s">
        <v>104</v>
      </c>
      <c r="C58" s="202"/>
      <c r="D58" s="202"/>
      <c r="E58" s="202"/>
      <c r="F58" s="208"/>
      <c r="G58" s="7"/>
      <c r="H58" s="7"/>
      <c r="I58" s="7"/>
      <c r="J58" s="7"/>
      <c r="K58" s="7"/>
      <c r="L58" s="7"/>
      <c r="M58" s="7"/>
      <c r="N58" s="7"/>
      <c r="O58" s="7"/>
      <c r="P58" s="7"/>
    </row>
    <row r="59" spans="2:16" ht="31.5" x14ac:dyDescent="0.25">
      <c r="B59" s="217" t="s">
        <v>105</v>
      </c>
      <c r="C59" s="22" t="s">
        <v>1</v>
      </c>
      <c r="D59" s="42" t="s">
        <v>106</v>
      </c>
      <c r="E59" s="22" t="s">
        <v>1</v>
      </c>
      <c r="F59" s="96" t="s">
        <v>107</v>
      </c>
      <c r="H59" s="94"/>
    </row>
    <row r="60" spans="2:16" ht="63" x14ac:dyDescent="0.25">
      <c r="B60" s="217"/>
      <c r="C60" s="22" t="s">
        <v>1</v>
      </c>
      <c r="D60" s="42" t="s">
        <v>108</v>
      </c>
      <c r="E60" s="22" t="s">
        <v>1</v>
      </c>
      <c r="F60" s="96" t="s">
        <v>109</v>
      </c>
      <c r="H60" s="95"/>
    </row>
    <row r="61" spans="2:16" ht="31.5" x14ac:dyDescent="0.25">
      <c r="B61" s="217"/>
      <c r="C61" s="22"/>
      <c r="E61" s="47" t="s">
        <v>1</v>
      </c>
      <c r="F61" s="17" t="s">
        <v>110</v>
      </c>
    </row>
    <row r="62" spans="2:16" ht="18.75" x14ac:dyDescent="0.25">
      <c r="B62" s="201" t="s">
        <v>111</v>
      </c>
      <c r="C62" s="202"/>
      <c r="D62" s="202"/>
      <c r="E62" s="202"/>
      <c r="F62" s="208"/>
      <c r="G62" s="7"/>
      <c r="H62" s="7"/>
      <c r="I62" s="7"/>
      <c r="J62" s="7"/>
      <c r="K62" s="7"/>
      <c r="L62" s="7"/>
      <c r="M62" s="7"/>
      <c r="N62" s="7"/>
      <c r="O62" s="7"/>
      <c r="P62" s="7"/>
    </row>
    <row r="63" spans="2:16" ht="47.25" x14ac:dyDescent="0.25">
      <c r="B63" s="147" t="s">
        <v>112</v>
      </c>
      <c r="C63" s="22" t="s">
        <v>1</v>
      </c>
      <c r="D63" s="110" t="s">
        <v>113</v>
      </c>
      <c r="E63" s="34" t="s">
        <v>1</v>
      </c>
      <c r="F63" s="49" t="s">
        <v>114</v>
      </c>
    </row>
    <row r="64" spans="2:16" ht="15.75" customHeight="1" x14ac:dyDescent="0.25">
      <c r="B64" s="209" t="s">
        <v>115</v>
      </c>
      <c r="C64" s="210"/>
      <c r="D64" s="210"/>
      <c r="E64" s="210"/>
      <c r="F64" s="211"/>
      <c r="G64" s="7"/>
      <c r="H64" s="7"/>
      <c r="I64" s="7"/>
      <c r="J64" s="7"/>
      <c r="K64" s="7"/>
      <c r="L64" s="7"/>
      <c r="M64" s="7"/>
      <c r="N64" s="7"/>
      <c r="O64" s="7"/>
      <c r="P64" s="7"/>
    </row>
    <row r="65" spans="2:16" ht="31.5" x14ac:dyDescent="0.25">
      <c r="B65" s="216" t="s">
        <v>116</v>
      </c>
      <c r="C65" s="36" t="s">
        <v>1</v>
      </c>
      <c r="D65" s="41" t="s">
        <v>117</v>
      </c>
      <c r="E65" s="36" t="s">
        <v>1</v>
      </c>
      <c r="F65" s="18" t="s">
        <v>118</v>
      </c>
    </row>
    <row r="66" spans="2:16" ht="31.5" x14ac:dyDescent="0.25">
      <c r="B66" s="217"/>
      <c r="C66" s="45"/>
      <c r="E66" s="47" t="s">
        <v>1</v>
      </c>
      <c r="F66" s="17" t="s">
        <v>119</v>
      </c>
    </row>
    <row r="67" spans="2:16" ht="18.75" x14ac:dyDescent="0.25">
      <c r="B67" s="201" t="s">
        <v>120</v>
      </c>
      <c r="C67" s="202"/>
      <c r="D67" s="202"/>
      <c r="E67" s="210"/>
      <c r="F67" s="211"/>
    </row>
    <row r="68" spans="2:16" ht="31.5" x14ac:dyDescent="0.25">
      <c r="B68" s="148" t="s">
        <v>121</v>
      </c>
      <c r="C68" s="36" t="s">
        <v>1</v>
      </c>
      <c r="D68" s="37" t="s">
        <v>122</v>
      </c>
      <c r="E68" s="36" t="s">
        <v>1</v>
      </c>
      <c r="F68" s="18" t="s">
        <v>123</v>
      </c>
    </row>
    <row r="69" spans="2:16" ht="47.25" x14ac:dyDescent="0.25">
      <c r="B69" s="149"/>
      <c r="C69" s="47"/>
      <c r="D69" s="53"/>
      <c r="E69" s="47" t="s">
        <v>1</v>
      </c>
      <c r="F69" s="17" t="s">
        <v>124</v>
      </c>
    </row>
    <row r="70" spans="2:16" ht="15.75" customHeight="1" x14ac:dyDescent="0.25">
      <c r="B70" s="201" t="s">
        <v>125</v>
      </c>
      <c r="C70" s="202"/>
      <c r="D70" s="202"/>
      <c r="E70" s="203"/>
      <c r="F70" s="204"/>
    </row>
    <row r="71" spans="2:16" ht="31.5" customHeight="1" x14ac:dyDescent="0.25">
      <c r="B71" s="34" t="s">
        <v>1</v>
      </c>
      <c r="C71" s="222" t="s">
        <v>126</v>
      </c>
      <c r="D71" s="222"/>
      <c r="E71" s="222"/>
      <c r="F71" s="223"/>
    </row>
    <row r="72" spans="2:16" x14ac:dyDescent="0.25">
      <c r="B72" s="34" t="s">
        <v>1</v>
      </c>
      <c r="C72" s="222" t="s">
        <v>127</v>
      </c>
      <c r="D72" s="222"/>
      <c r="E72" s="222"/>
      <c r="F72" s="223"/>
    </row>
    <row r="73" spans="2:16" x14ac:dyDescent="0.25">
      <c r="B73" s="6"/>
      <c r="C73" s="6"/>
      <c r="D73" s="6"/>
    </row>
    <row r="74" spans="2:16" ht="18.75" x14ac:dyDescent="0.3">
      <c r="B74" s="205" t="s">
        <v>128</v>
      </c>
      <c r="C74" s="206"/>
      <c r="D74" s="207"/>
    </row>
    <row r="75" spans="2:16" x14ac:dyDescent="0.25">
      <c r="B75" s="31" t="s">
        <v>129</v>
      </c>
      <c r="C75" s="27"/>
      <c r="D75" s="8" t="s">
        <v>130</v>
      </c>
    </row>
    <row r="76" spans="2:16" ht="15.75" customHeight="1" x14ac:dyDescent="0.25">
      <c r="B76" s="32" t="s">
        <v>131</v>
      </c>
      <c r="C76" s="26"/>
      <c r="D76" s="19" t="s">
        <v>132</v>
      </c>
    </row>
    <row r="77" spans="2:16" x14ac:dyDescent="0.25">
      <c r="B77" s="32" t="s">
        <v>133</v>
      </c>
      <c r="C77" s="6"/>
      <c r="D77" s="24" t="s">
        <v>134</v>
      </c>
    </row>
    <row r="78" spans="2:16" x14ac:dyDescent="0.25">
      <c r="B78" s="32" t="s">
        <v>135</v>
      </c>
      <c r="C78" s="7"/>
      <c r="D78" s="24" t="s">
        <v>136</v>
      </c>
      <c r="E78" s="7"/>
      <c r="G78" s="7"/>
      <c r="H78" s="7"/>
      <c r="I78" s="7"/>
      <c r="J78" s="7"/>
      <c r="K78" s="7"/>
      <c r="L78" s="7"/>
      <c r="M78" s="7"/>
      <c r="N78" s="7"/>
      <c r="O78" s="7"/>
      <c r="P78" s="7"/>
    </row>
    <row r="79" spans="2:16" x14ac:dyDescent="0.25">
      <c r="B79" s="32" t="s">
        <v>137</v>
      </c>
      <c r="C79" s="6"/>
      <c r="D79" s="24" t="s">
        <v>138</v>
      </c>
    </row>
    <row r="80" spans="2:16" x14ac:dyDescent="0.25">
      <c r="B80" s="32" t="s">
        <v>139</v>
      </c>
      <c r="C80" s="6"/>
      <c r="D80" s="24" t="s">
        <v>140</v>
      </c>
    </row>
    <row r="81" spans="2:16" ht="15.75" customHeight="1" x14ac:dyDescent="0.25">
      <c r="B81" s="32" t="s">
        <v>141</v>
      </c>
      <c r="C81" s="7"/>
      <c r="D81" s="24" t="s">
        <v>142</v>
      </c>
      <c r="E81" s="7"/>
      <c r="F81" s="7"/>
      <c r="G81" s="7"/>
      <c r="H81" s="7"/>
      <c r="I81" s="7"/>
      <c r="J81" s="7"/>
      <c r="K81" s="7"/>
      <c r="L81" s="7"/>
      <c r="M81" s="7"/>
      <c r="N81" s="7"/>
      <c r="O81" s="7"/>
      <c r="P81" s="7"/>
    </row>
    <row r="82" spans="2:16" ht="18.75" x14ac:dyDescent="0.3">
      <c r="B82" s="107" t="s">
        <v>143</v>
      </c>
      <c r="C82" s="108"/>
      <c r="D82" s="109" t="s">
        <v>144</v>
      </c>
    </row>
    <row r="83" spans="2:16" x14ac:dyDescent="0.25">
      <c r="B83" s="33" t="s">
        <v>145</v>
      </c>
      <c r="C83" s="29"/>
      <c r="D83" s="30" t="s">
        <v>146</v>
      </c>
    </row>
    <row r="86" spans="2:16" ht="18.75" x14ac:dyDescent="0.3">
      <c r="B86" s="205" t="s">
        <v>147</v>
      </c>
      <c r="C86" s="206"/>
      <c r="D86" s="207"/>
    </row>
    <row r="87" spans="2:16" ht="15.75" customHeight="1" x14ac:dyDescent="0.25">
      <c r="B87" s="198" t="s">
        <v>148</v>
      </c>
      <c r="C87" s="27"/>
      <c r="D87" s="56" t="s">
        <v>149</v>
      </c>
    </row>
    <row r="88" spans="2:16" ht="15.75" customHeight="1" x14ac:dyDescent="0.25">
      <c r="B88" s="199"/>
      <c r="C88" s="26"/>
      <c r="D88" s="57" t="s">
        <v>150</v>
      </c>
    </row>
    <row r="89" spans="2:16" ht="15.75" customHeight="1" x14ac:dyDescent="0.25">
      <c r="B89" s="199"/>
      <c r="C89" s="6"/>
      <c r="D89" s="57" t="s">
        <v>151</v>
      </c>
    </row>
    <row r="90" spans="2:16" ht="15.75" customHeight="1" x14ac:dyDescent="0.25">
      <c r="B90" s="199"/>
      <c r="C90" s="7"/>
      <c r="D90" s="57" t="s">
        <v>152</v>
      </c>
    </row>
    <row r="91" spans="2:16" ht="15.75" customHeight="1" x14ac:dyDescent="0.25">
      <c r="B91" s="199"/>
      <c r="C91" s="6"/>
      <c r="D91" s="57" t="s">
        <v>153</v>
      </c>
    </row>
    <row r="92" spans="2:16" ht="15.75" customHeight="1" x14ac:dyDescent="0.25">
      <c r="B92" s="199"/>
      <c r="C92" s="6"/>
      <c r="D92" s="57" t="s">
        <v>154</v>
      </c>
    </row>
    <row r="93" spans="2:16" ht="15.75" customHeight="1" x14ac:dyDescent="0.25">
      <c r="B93" s="200"/>
      <c r="C93" s="55"/>
      <c r="D93" s="58" t="s">
        <v>155</v>
      </c>
    </row>
    <row r="94" spans="2:16" ht="31.5" x14ac:dyDescent="0.3">
      <c r="B94" s="59" t="s">
        <v>156</v>
      </c>
      <c r="C94" s="60"/>
      <c r="D94" s="61" t="s">
        <v>157</v>
      </c>
    </row>
    <row r="95" spans="2:16" ht="15.75" customHeight="1" x14ac:dyDescent="0.3">
      <c r="B95" s="33"/>
      <c r="C95" s="62"/>
      <c r="D95" s="63" t="s">
        <v>158</v>
      </c>
    </row>
    <row r="96" spans="2:16" ht="31.5" x14ac:dyDescent="0.25">
      <c r="B96" s="198" t="s">
        <v>159</v>
      </c>
      <c r="C96" s="36" t="s">
        <v>1</v>
      </c>
      <c r="D96" s="61" t="s">
        <v>160</v>
      </c>
    </row>
    <row r="97" spans="2:4" ht="47.25" x14ac:dyDescent="0.25">
      <c r="B97" s="199"/>
      <c r="C97" s="22" t="s">
        <v>1</v>
      </c>
      <c r="D97" s="64" t="s">
        <v>161</v>
      </c>
    </row>
    <row r="98" spans="2:4" x14ac:dyDescent="0.25">
      <c r="B98" s="199"/>
      <c r="C98" s="22"/>
      <c r="D98" s="70"/>
    </row>
    <row r="99" spans="2:4" x14ac:dyDescent="0.25">
      <c r="B99" s="199"/>
      <c r="C99" s="68" t="s">
        <v>162</v>
      </c>
      <c r="D99" s="28"/>
    </row>
    <row r="100" spans="2:4" x14ac:dyDescent="0.25">
      <c r="B100" s="199"/>
      <c r="C100" s="45"/>
      <c r="D100" s="65" t="s">
        <v>163</v>
      </c>
    </row>
    <row r="101" spans="2:4" x14ac:dyDescent="0.25">
      <c r="B101" s="199"/>
      <c r="C101" s="66">
        <v>2010</v>
      </c>
      <c r="D101" s="67">
        <v>92.05</v>
      </c>
    </row>
    <row r="102" spans="2:4" x14ac:dyDescent="0.25">
      <c r="B102" s="199"/>
      <c r="C102" s="66">
        <v>2011</v>
      </c>
      <c r="D102" s="67">
        <v>94.32</v>
      </c>
    </row>
    <row r="103" spans="2:4" x14ac:dyDescent="0.25">
      <c r="B103" s="199"/>
      <c r="C103" s="66">
        <v>2012</v>
      </c>
      <c r="D103" s="67">
        <v>96.99</v>
      </c>
    </row>
    <row r="104" spans="2:4" x14ac:dyDescent="0.25">
      <c r="B104" s="199"/>
      <c r="C104" s="66">
        <v>2013</v>
      </c>
      <c r="D104" s="67">
        <v>99.47</v>
      </c>
    </row>
    <row r="105" spans="2:4" x14ac:dyDescent="0.25">
      <c r="B105" s="199"/>
      <c r="C105" s="66">
        <v>2014</v>
      </c>
      <c r="D105" s="67">
        <v>99.79</v>
      </c>
    </row>
    <row r="106" spans="2:4" x14ac:dyDescent="0.25">
      <c r="B106" s="199"/>
      <c r="C106" s="66">
        <v>2015</v>
      </c>
      <c r="D106" s="67">
        <v>100</v>
      </c>
    </row>
    <row r="107" spans="2:4" x14ac:dyDescent="0.25">
      <c r="B107" s="199"/>
      <c r="C107" s="66">
        <v>2016</v>
      </c>
      <c r="D107" s="67">
        <v>100.11</v>
      </c>
    </row>
    <row r="108" spans="2:4" x14ac:dyDescent="0.25">
      <c r="B108" s="199"/>
      <c r="C108" s="66">
        <v>2017</v>
      </c>
      <c r="D108" s="67">
        <v>101.4</v>
      </c>
    </row>
    <row r="109" spans="2:4" x14ac:dyDescent="0.25">
      <c r="B109" s="200"/>
      <c r="C109" s="69" t="s">
        <v>164</v>
      </c>
      <c r="D109" s="30"/>
    </row>
    <row r="130" ht="18" customHeight="1" x14ac:dyDescent="0.25"/>
    <row r="131" ht="18" customHeight="1" x14ac:dyDescent="0.25"/>
    <row r="132" ht="18" customHeight="1" x14ac:dyDescent="0.25"/>
  </sheetData>
  <mergeCells count="27">
    <mergeCell ref="B43:B44"/>
    <mergeCell ref="D51:D52"/>
    <mergeCell ref="C71:F71"/>
    <mergeCell ref="C72:F72"/>
    <mergeCell ref="B65:B66"/>
    <mergeCell ref="B59:B61"/>
    <mergeCell ref="B50:B51"/>
    <mergeCell ref="B53:B55"/>
    <mergeCell ref="B64:F64"/>
    <mergeCell ref="B67:F67"/>
    <mergeCell ref="D53:D54"/>
    <mergeCell ref="B87:B93"/>
    <mergeCell ref="B96:B109"/>
    <mergeCell ref="B70:F70"/>
    <mergeCell ref="B86:D86"/>
    <mergeCell ref="E12:F12"/>
    <mergeCell ref="B30:F30"/>
    <mergeCell ref="B48:F48"/>
    <mergeCell ref="B58:F58"/>
    <mergeCell ref="B62:F62"/>
    <mergeCell ref="B13:B14"/>
    <mergeCell ref="C12:D12"/>
    <mergeCell ref="B18:B29"/>
    <mergeCell ref="B31:B32"/>
    <mergeCell ref="B33:B34"/>
    <mergeCell ref="B74:D74"/>
    <mergeCell ref="B38:B39"/>
  </mergeCells>
  <hyperlinks>
    <hyperlink ref="D95" r:id="rId1" xr:uid="{0E8AA294-E174-41CC-9FC6-3843EBAB9DBB}"/>
  </hyperlinks>
  <pageMargins left="0.7" right="0.7" top="0.75" bottom="0.75" header="0.3" footer="0.3"/>
  <pageSetup paperSize="9" scale="47" orientation="portrait" r:id="rId2"/>
  <colBreaks count="1" manualBreakCount="1">
    <brk id="4" max="92" man="1"/>
  </colBreaks>
  <customProperties>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66FF8-A194-429D-95E5-85EE862DAAD9}">
  <sheetPr>
    <tabColor theme="7" tint="0.59999389629810485"/>
    <pageSetUpPr fitToPage="1"/>
  </sheetPr>
  <dimension ref="A1:BA104"/>
  <sheetViews>
    <sheetView topLeftCell="A29" zoomScale="85" zoomScaleNormal="85" workbookViewId="0">
      <selection activeCell="G43" sqref="G43"/>
    </sheetView>
  </sheetViews>
  <sheetFormatPr defaultColWidth="11" defaultRowHeight="15" x14ac:dyDescent="0.25"/>
  <cols>
    <col min="1" max="1" width="4.5" style="71" customWidth="1"/>
    <col min="2" max="2" width="11" style="71"/>
    <col min="3" max="3" width="27.625" style="71" customWidth="1"/>
    <col min="4" max="5" width="12.5" style="71" customWidth="1"/>
    <col min="6" max="6" width="18.5" style="71" customWidth="1"/>
    <col min="7" max="21" width="12.5" style="71" customWidth="1"/>
    <col min="22" max="51" width="11" style="71"/>
    <col min="52" max="52" width="101.375" style="104" hidden="1" customWidth="1"/>
    <col min="53" max="53" width="182" style="104" hidden="1" customWidth="1"/>
    <col min="54" max="16384" width="11" style="71"/>
  </cols>
  <sheetData>
    <row r="1" spans="1:52" ht="21" x14ac:dyDescent="0.35">
      <c r="A1" s="3" t="s">
        <v>165</v>
      </c>
      <c r="B1" s="164"/>
      <c r="C1" s="164"/>
      <c r="D1" s="97"/>
      <c r="E1" s="164"/>
      <c r="F1" s="164"/>
      <c r="G1" s="164"/>
      <c r="H1" s="164"/>
      <c r="I1" s="164"/>
      <c r="J1" s="164"/>
      <c r="K1" s="164"/>
      <c r="L1" s="164"/>
      <c r="M1" s="164"/>
      <c r="N1" s="164"/>
      <c r="O1" s="164"/>
      <c r="P1" s="164"/>
      <c r="Q1" s="164"/>
      <c r="R1" s="164"/>
      <c r="S1" s="164"/>
      <c r="T1" s="164"/>
      <c r="U1" s="164"/>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row>
    <row r="2" spans="1:52" x14ac:dyDescent="0.25">
      <c r="A2" s="97" t="s">
        <v>166</v>
      </c>
      <c r="B2" s="164"/>
      <c r="C2" s="164"/>
      <c r="D2" s="97"/>
      <c r="E2" s="164"/>
      <c r="F2" s="164"/>
      <c r="G2" s="164"/>
      <c r="H2" s="164"/>
      <c r="I2" s="164"/>
      <c r="J2" s="164"/>
      <c r="K2" s="164"/>
      <c r="L2" s="164"/>
      <c r="M2" s="164"/>
      <c r="N2" s="164"/>
      <c r="O2" s="164"/>
      <c r="P2" s="164"/>
      <c r="Q2" s="164"/>
      <c r="R2" s="164"/>
      <c r="S2" s="164"/>
      <c r="T2" s="164"/>
      <c r="U2" s="164"/>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row>
    <row r="3" spans="1:52" x14ac:dyDescent="0.25">
      <c r="A3" s="164"/>
      <c r="B3" s="164"/>
      <c r="C3" s="164"/>
      <c r="D3" s="164"/>
      <c r="E3" s="164"/>
      <c r="F3" s="164"/>
      <c r="G3" s="164"/>
      <c r="H3" s="164"/>
      <c r="I3" s="164"/>
      <c r="J3" s="164"/>
      <c r="K3" s="164"/>
      <c r="L3" s="164"/>
      <c r="M3" s="164"/>
      <c r="N3" s="164"/>
      <c r="O3" s="164"/>
      <c r="P3" s="164"/>
      <c r="Q3" s="164"/>
      <c r="R3" s="164"/>
      <c r="S3" s="164"/>
      <c r="T3" s="164"/>
      <c r="U3" s="164"/>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row>
    <row r="4" spans="1:52" ht="21" customHeight="1" x14ac:dyDescent="0.25">
      <c r="A4" s="164"/>
      <c r="B4" s="331" t="s">
        <v>167</v>
      </c>
      <c r="C4" s="332"/>
      <c r="D4" s="332"/>
      <c r="E4" s="332"/>
      <c r="F4" s="332"/>
      <c r="G4" s="332"/>
      <c r="H4" s="332"/>
      <c r="I4" s="332"/>
      <c r="J4" s="332"/>
      <c r="K4" s="333"/>
      <c r="L4" s="73"/>
      <c r="M4" s="73"/>
      <c r="N4" s="73"/>
      <c r="O4" s="73"/>
      <c r="P4" s="164"/>
      <c r="Q4" s="164"/>
      <c r="R4" s="164"/>
      <c r="S4" s="164"/>
      <c r="T4" s="164"/>
      <c r="U4" s="164"/>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row>
    <row r="5" spans="1:52" ht="15.75" customHeight="1" x14ac:dyDescent="0.25">
      <c r="A5" s="164"/>
      <c r="B5" s="347" t="s">
        <v>168</v>
      </c>
      <c r="C5" s="347"/>
      <c r="D5" s="296" t="s">
        <v>169</v>
      </c>
      <c r="E5" s="297"/>
      <c r="F5" s="297"/>
      <c r="G5" s="297"/>
      <c r="H5" s="297"/>
      <c r="I5" s="297"/>
      <c r="J5" s="297"/>
      <c r="K5" s="298"/>
      <c r="L5" s="166"/>
      <c r="M5" s="166"/>
      <c r="N5" s="166"/>
      <c r="O5" s="166"/>
      <c r="P5" s="164"/>
      <c r="Q5" s="164"/>
      <c r="R5" s="164"/>
      <c r="S5" s="164"/>
      <c r="T5" s="164"/>
      <c r="U5" s="164"/>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row>
    <row r="6" spans="1:52" ht="15.75" customHeight="1" x14ac:dyDescent="0.25">
      <c r="A6" s="164"/>
      <c r="B6" s="347" t="s">
        <v>170</v>
      </c>
      <c r="C6" s="347"/>
      <c r="D6" s="348">
        <v>43455</v>
      </c>
      <c r="E6" s="349"/>
      <c r="F6" s="349"/>
      <c r="G6" s="349"/>
      <c r="H6" s="349"/>
      <c r="I6" s="349"/>
      <c r="J6" s="349"/>
      <c r="K6" s="350"/>
      <c r="L6" s="166"/>
      <c r="M6" s="166"/>
      <c r="N6" s="166"/>
      <c r="O6" s="166"/>
      <c r="P6" s="164"/>
      <c r="Q6" s="164"/>
      <c r="R6" s="164"/>
      <c r="S6" s="164"/>
      <c r="T6" s="164"/>
      <c r="U6" s="164"/>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row>
    <row r="7" spans="1:52" x14ac:dyDescent="0.25">
      <c r="A7" s="164"/>
      <c r="B7" s="351" t="s">
        <v>13</v>
      </c>
      <c r="C7" s="352"/>
      <c r="D7" s="355" t="s">
        <v>171</v>
      </c>
      <c r="E7" s="356"/>
      <c r="F7" s="356"/>
      <c r="G7" s="356"/>
      <c r="H7" s="356"/>
      <c r="I7" s="356"/>
      <c r="J7" s="356"/>
      <c r="K7" s="357"/>
      <c r="L7" s="167"/>
      <c r="M7" s="167"/>
      <c r="N7" s="167"/>
      <c r="O7" s="167"/>
      <c r="P7" s="164"/>
      <c r="Q7" s="164"/>
      <c r="R7" s="164"/>
      <c r="S7" s="164"/>
      <c r="T7" s="164"/>
      <c r="U7" s="164"/>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row>
    <row r="8" spans="1:52" ht="15.75" customHeight="1" x14ac:dyDescent="0.25">
      <c r="A8" s="164"/>
      <c r="B8" s="353"/>
      <c r="C8" s="354"/>
      <c r="D8" s="355" t="s">
        <v>172</v>
      </c>
      <c r="E8" s="356"/>
      <c r="F8" s="356"/>
      <c r="G8" s="356"/>
      <c r="H8" s="356"/>
      <c r="I8" s="356"/>
      <c r="J8" s="356"/>
      <c r="K8" s="357"/>
      <c r="L8" s="167"/>
      <c r="M8" s="167"/>
      <c r="N8" s="167"/>
      <c r="O8" s="167"/>
      <c r="P8" s="164"/>
      <c r="Q8" s="164"/>
      <c r="R8" s="164"/>
      <c r="S8" s="164"/>
      <c r="T8" s="164"/>
      <c r="U8" s="164"/>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row>
    <row r="9" spans="1:52" ht="15.75" customHeight="1" x14ac:dyDescent="0.25">
      <c r="A9" s="164"/>
      <c r="B9" s="336" t="s">
        <v>17</v>
      </c>
      <c r="C9" s="336"/>
      <c r="D9" s="337" t="s">
        <v>173</v>
      </c>
      <c r="E9" s="338"/>
      <c r="F9" s="338"/>
      <c r="G9" s="338"/>
      <c r="H9" s="338"/>
      <c r="I9" s="338"/>
      <c r="J9" s="338"/>
      <c r="K9" s="339"/>
      <c r="L9" s="72"/>
      <c r="M9" s="72"/>
      <c r="N9" s="72"/>
      <c r="O9" s="72"/>
      <c r="P9" s="164"/>
      <c r="Q9" s="164"/>
      <c r="R9" s="164"/>
      <c r="S9" s="164"/>
      <c r="T9" s="164"/>
      <c r="U9" s="164"/>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row>
    <row r="10" spans="1:52" ht="15.75" customHeight="1" x14ac:dyDescent="0.25">
      <c r="A10" s="164"/>
      <c r="B10" s="336" t="s">
        <v>19</v>
      </c>
      <c r="C10" s="336"/>
      <c r="D10" s="337" t="s">
        <v>174</v>
      </c>
      <c r="E10" s="338"/>
      <c r="F10" s="338"/>
      <c r="G10" s="338"/>
      <c r="H10" s="338"/>
      <c r="I10" s="338"/>
      <c r="J10" s="338"/>
      <c r="K10" s="339"/>
      <c r="L10" s="166"/>
      <c r="M10" s="166"/>
      <c r="N10" s="166"/>
      <c r="O10" s="166"/>
      <c r="P10" s="164"/>
      <c r="Q10" s="164"/>
      <c r="R10" s="164"/>
      <c r="S10" s="164"/>
      <c r="T10" s="164"/>
      <c r="U10" s="164"/>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row>
    <row r="11" spans="1:52" ht="357.75" customHeight="1" x14ac:dyDescent="0.25">
      <c r="A11" s="164"/>
      <c r="B11" s="340" t="s">
        <v>22</v>
      </c>
      <c r="C11" s="341"/>
      <c r="D11" s="235" t="s">
        <v>175</v>
      </c>
      <c r="E11" s="236"/>
      <c r="F11" s="236"/>
      <c r="G11" s="236"/>
      <c r="H11" s="236"/>
      <c r="I11" s="236"/>
      <c r="J11" s="236"/>
      <c r="K11" s="237"/>
      <c r="L11" s="167"/>
      <c r="M11" s="167"/>
      <c r="N11" s="167"/>
      <c r="O11" s="167"/>
      <c r="P11" s="164"/>
      <c r="Q11" s="164"/>
      <c r="R11" s="164"/>
      <c r="S11" s="164"/>
      <c r="T11" s="164"/>
      <c r="U11" s="164"/>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05" t="str">
        <f>D11</f>
        <v>There are several types of commercially available industrial electric boiler systems. The most common are:
• Using an electric heating element that acts as a resistance (electric boiler)
• Using the conductive and resistive properties of the water itself to carry electric current (electrode boiler)
There are also infrared- and induction boilers available, but they are small-scale and not commonly available.
Electric boilers and electrode boilers mainly apply to utility-related processes (hot water and steam production). The implementation threshold is perceived as relatively low, as it does not require a complete redesign of primary processes (Berenschot, Matters, Delft, &amp; Matters, 2017). Because of the working principle, electric boilers have lower thermal capacities than electrode boilers. Typical capacities of electric boilers are up to 5 MWe, whereas electrode boilers have capacities from 3 MWe up to 70 MWe.
Superheated steam with temperatures of up to 350°C and &gt;70 bar can be produced with commercially available electric/electrode boilers (capacities of up to 70 MWe). Advantages of this technology are the following (Berenschot, Matters, Delft, &amp; Matters, 2017; Berenschot, Delft, &amp; ISPT, Power to products, 2015):
• An efficiency of up to 95-99.9%
• Robust
• Can be used as flexible capacity (at times of low electricity prices or as stand-by capacity for gas-fired boilers).
Industrial electric boilers are a drop-in solution for steam production. They are implemented on-site at industrial plants where they heat a fluid (typically water for steam production) and require no primary process alterations (Berenschot, Matters, Delft, &amp; Matters, 2017).
Examples of electrode boiler manufactures and suppliers are PARAT, Vapor Power, Vapec, Allmech, Zander &amp; Ingestrom, BVA Electrokessel.
Examples of electric element boiler manufacturers and suppliers are PARAT, Vapor Power, AB&amp;Co, Danstoker (Thermax) ATTSU, Lattner.</v>
      </c>
    </row>
    <row r="12" spans="1:52" ht="11.25" customHeight="1" x14ac:dyDescent="0.25">
      <c r="A12" s="164"/>
      <c r="B12" s="342"/>
      <c r="C12" s="343"/>
      <c r="D12" s="344"/>
      <c r="E12" s="345"/>
      <c r="F12" s="345"/>
      <c r="G12" s="345"/>
      <c r="H12" s="345"/>
      <c r="I12" s="345"/>
      <c r="J12" s="345"/>
      <c r="K12" s="346"/>
      <c r="L12" s="167"/>
      <c r="M12" s="167"/>
      <c r="N12" s="167"/>
      <c r="O12" s="167"/>
      <c r="P12" s="164"/>
      <c r="Q12" s="164"/>
      <c r="R12" s="164"/>
      <c r="S12" s="164"/>
      <c r="T12" s="164"/>
      <c r="U12" s="164"/>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05"/>
    </row>
    <row r="13" spans="1:52" ht="15.75" customHeight="1" x14ac:dyDescent="0.25">
      <c r="A13" s="164"/>
      <c r="B13" s="234" t="s">
        <v>176</v>
      </c>
      <c r="C13" s="234"/>
      <c r="D13" s="358" t="s">
        <v>29</v>
      </c>
      <c r="E13" s="349"/>
      <c r="F13" s="349"/>
      <c r="G13" s="349"/>
      <c r="H13" s="349"/>
      <c r="I13" s="349"/>
      <c r="J13" s="349"/>
      <c r="K13" s="350"/>
      <c r="L13" s="166"/>
      <c r="M13" s="166"/>
      <c r="N13" s="166"/>
      <c r="O13" s="166"/>
      <c r="P13" s="164"/>
      <c r="Q13" s="164"/>
      <c r="R13" s="164"/>
      <c r="S13" s="164"/>
      <c r="T13" s="164"/>
      <c r="U13" s="164"/>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row>
    <row r="14" spans="1:52" ht="18" customHeight="1" x14ac:dyDescent="0.25">
      <c r="A14" s="164"/>
      <c r="B14" s="234"/>
      <c r="C14" s="234"/>
      <c r="D14" s="359" t="s">
        <v>177</v>
      </c>
      <c r="E14" s="360"/>
      <c r="F14" s="360"/>
      <c r="G14" s="360"/>
      <c r="H14" s="360"/>
      <c r="I14" s="360"/>
      <c r="J14" s="360"/>
      <c r="K14" s="361"/>
      <c r="L14" s="167"/>
      <c r="M14" s="167"/>
      <c r="N14" s="167"/>
      <c r="O14" s="167"/>
      <c r="P14" s="164"/>
      <c r="Q14" s="164"/>
      <c r="R14" s="164"/>
      <c r="S14" s="164"/>
      <c r="T14" s="164"/>
      <c r="U14" s="164"/>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05" t="str">
        <f>D14</f>
        <v>Current TRL level is 9, established technology (Berenschot, Matters, Delft, &amp; Matters, 2017).</v>
      </c>
    </row>
    <row r="15" spans="1:52" ht="21" customHeight="1" x14ac:dyDescent="0.25">
      <c r="A15" s="164"/>
      <c r="B15" s="331" t="s">
        <v>47</v>
      </c>
      <c r="C15" s="332"/>
      <c r="D15" s="332"/>
      <c r="E15" s="332"/>
      <c r="F15" s="332"/>
      <c r="G15" s="332"/>
      <c r="H15" s="332"/>
      <c r="I15" s="332"/>
      <c r="J15" s="332"/>
      <c r="K15" s="333"/>
      <c r="L15" s="73"/>
      <c r="M15" s="73"/>
      <c r="N15" s="73"/>
      <c r="O15" s="73"/>
      <c r="P15" s="164"/>
      <c r="Q15" s="164"/>
      <c r="R15" s="164"/>
      <c r="S15" s="164"/>
      <c r="T15" s="164"/>
      <c r="U15" s="164"/>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row>
    <row r="16" spans="1:52" ht="15" customHeight="1" x14ac:dyDescent="0.25">
      <c r="A16" s="164"/>
      <c r="B16" s="299" t="s">
        <v>48</v>
      </c>
      <c r="C16" s="299"/>
      <c r="D16" s="306" t="s">
        <v>178</v>
      </c>
      <c r="E16" s="334"/>
      <c r="F16" s="334"/>
      <c r="G16" s="334"/>
      <c r="H16" s="334"/>
      <c r="I16" s="334"/>
      <c r="J16" s="334"/>
      <c r="K16" s="307"/>
      <c r="L16" s="73"/>
      <c r="M16" s="73"/>
      <c r="N16" s="73"/>
      <c r="O16" s="73"/>
      <c r="P16" s="164"/>
      <c r="Q16" s="164"/>
      <c r="R16" s="164"/>
      <c r="S16" s="164"/>
      <c r="T16" s="164"/>
      <c r="U16" s="164"/>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row>
    <row r="17" spans="1:21" ht="15" customHeight="1" x14ac:dyDescent="0.25">
      <c r="A17" s="164"/>
      <c r="B17" s="299"/>
      <c r="C17" s="299"/>
      <c r="D17" s="308"/>
      <c r="E17" s="335"/>
      <c r="F17" s="335"/>
      <c r="G17" s="335"/>
      <c r="H17" s="335"/>
      <c r="I17" s="335"/>
      <c r="J17" s="335"/>
      <c r="K17" s="309"/>
      <c r="L17" s="73"/>
      <c r="M17" s="73"/>
      <c r="N17" s="73"/>
      <c r="O17" s="73"/>
      <c r="P17" s="164"/>
      <c r="Q17" s="164"/>
      <c r="R17" s="164"/>
      <c r="S17" s="164"/>
      <c r="T17" s="164"/>
      <c r="U17" s="164"/>
    </row>
    <row r="18" spans="1:21" x14ac:dyDescent="0.25">
      <c r="A18" s="164"/>
      <c r="B18" s="327"/>
      <c r="C18" s="327"/>
      <c r="D18" s="328" t="s">
        <v>179</v>
      </c>
      <c r="E18" s="328"/>
      <c r="F18" s="328"/>
      <c r="G18" s="161" t="s">
        <v>180</v>
      </c>
      <c r="H18" s="161" t="s">
        <v>181</v>
      </c>
      <c r="I18" s="161" t="s">
        <v>182</v>
      </c>
      <c r="J18" s="161" t="s">
        <v>183</v>
      </c>
      <c r="K18" s="161" t="s">
        <v>184</v>
      </c>
      <c r="L18" s="74"/>
      <c r="M18" s="74"/>
      <c r="N18" s="74"/>
      <c r="O18" s="74"/>
      <c r="P18" s="164"/>
      <c r="Q18" s="164"/>
      <c r="R18" s="164"/>
      <c r="S18" s="164"/>
      <c r="T18" s="164"/>
      <c r="U18" s="164"/>
    </row>
    <row r="19" spans="1:21" ht="15.75" customHeight="1" x14ac:dyDescent="0.25">
      <c r="A19" s="164"/>
      <c r="B19" s="299" t="s">
        <v>52</v>
      </c>
      <c r="C19" s="299"/>
      <c r="D19" s="233" t="str">
        <f>IF(D16="Please select","Select Functional Unit above",D16)</f>
        <v>MWth</v>
      </c>
      <c r="E19" s="233"/>
      <c r="F19" s="233"/>
      <c r="G19" s="155">
        <v>20</v>
      </c>
      <c r="H19" s="156">
        <v>70</v>
      </c>
      <c r="I19" s="156">
        <f>ROUND(15*cf_BoilerEfficiency_GJthPerGJel,0)</f>
        <v>15</v>
      </c>
      <c r="J19" s="156">
        <f>ROUND(30*cf_BoilerEfficiency_GJthPerGJel,0)</f>
        <v>30</v>
      </c>
      <c r="K19" s="90"/>
      <c r="L19" s="75"/>
      <c r="M19" s="75"/>
      <c r="N19" s="75"/>
      <c r="O19" s="75"/>
      <c r="P19" s="164"/>
      <c r="Q19" s="164"/>
      <c r="R19" s="164"/>
      <c r="S19" s="164"/>
      <c r="T19" s="164"/>
      <c r="U19" s="164"/>
    </row>
    <row r="20" spans="1:21" ht="74.45" customHeight="1" x14ac:dyDescent="0.25">
      <c r="A20" s="164"/>
      <c r="B20" s="299"/>
      <c r="C20" s="299"/>
      <c r="D20" s="233"/>
      <c r="E20" s="233"/>
      <c r="F20" s="233"/>
      <c r="G20" s="131" t="s">
        <v>185</v>
      </c>
      <c r="H20" s="131" t="s">
        <v>186</v>
      </c>
      <c r="I20" s="131" t="s">
        <v>187</v>
      </c>
      <c r="J20" s="131" t="s">
        <v>188</v>
      </c>
      <c r="K20" s="131" t="s">
        <v>189</v>
      </c>
      <c r="L20" s="75"/>
      <c r="M20" s="75"/>
      <c r="N20" s="75"/>
      <c r="O20" s="75"/>
      <c r="P20" s="164"/>
      <c r="Q20" s="164"/>
      <c r="R20" s="164"/>
      <c r="S20" s="164"/>
      <c r="T20" s="164"/>
      <c r="U20" s="164"/>
    </row>
    <row r="21" spans="1:21" ht="15.75" customHeight="1" x14ac:dyDescent="0.25">
      <c r="A21" s="164"/>
      <c r="B21" s="327"/>
      <c r="C21" s="327"/>
      <c r="D21" s="329" t="s">
        <v>179</v>
      </c>
      <c r="E21" s="330"/>
      <c r="F21" s="163" t="s">
        <v>190</v>
      </c>
      <c r="G21" s="251" t="s">
        <v>191</v>
      </c>
      <c r="H21" s="251"/>
      <c r="I21" s="251"/>
      <c r="J21" s="251"/>
      <c r="K21" s="251"/>
      <c r="L21" s="252">
        <v>2030</v>
      </c>
      <c r="M21" s="252"/>
      <c r="N21" s="252"/>
      <c r="O21" s="252"/>
      <c r="P21" s="252"/>
      <c r="Q21" s="251">
        <v>2050</v>
      </c>
      <c r="R21" s="251"/>
      <c r="S21" s="251"/>
      <c r="T21" s="251"/>
      <c r="U21" s="251"/>
    </row>
    <row r="22" spans="1:21" ht="15.75" customHeight="1" x14ac:dyDescent="0.25">
      <c r="A22" s="164"/>
      <c r="B22" s="312" t="s">
        <v>57</v>
      </c>
      <c r="C22" s="313"/>
      <c r="D22" s="318" t="str">
        <f>IF(D16="Please select","Select Functional Unit above",D16)</f>
        <v>MWth</v>
      </c>
      <c r="E22" s="319"/>
      <c r="F22" s="324" t="s">
        <v>192</v>
      </c>
      <c r="G22" s="161" t="s">
        <v>180</v>
      </c>
      <c r="H22" s="161" t="s">
        <v>181</v>
      </c>
      <c r="I22" s="161" t="s">
        <v>182</v>
      </c>
      <c r="J22" s="161" t="s">
        <v>183</v>
      </c>
      <c r="K22" s="161" t="s">
        <v>184</v>
      </c>
      <c r="L22" s="162" t="s">
        <v>180</v>
      </c>
      <c r="M22" s="162" t="s">
        <v>181</v>
      </c>
      <c r="N22" s="162" t="s">
        <v>182</v>
      </c>
      <c r="O22" s="162" t="s">
        <v>183</v>
      </c>
      <c r="P22" s="162" t="s">
        <v>184</v>
      </c>
      <c r="Q22" s="161" t="s">
        <v>180</v>
      </c>
      <c r="R22" s="161" t="s">
        <v>181</v>
      </c>
      <c r="S22" s="161" t="s">
        <v>182</v>
      </c>
      <c r="T22" s="161" t="s">
        <v>183</v>
      </c>
      <c r="U22" s="161" t="s">
        <v>184</v>
      </c>
    </row>
    <row r="23" spans="1:21" ht="15" customHeight="1" x14ac:dyDescent="0.25">
      <c r="A23" s="164"/>
      <c r="B23" s="314"/>
      <c r="C23" s="315"/>
      <c r="D23" s="320"/>
      <c r="E23" s="321"/>
      <c r="F23" s="325"/>
      <c r="G23" s="91"/>
      <c r="H23" s="100"/>
      <c r="I23" s="90"/>
      <c r="J23" s="90"/>
      <c r="K23" s="90"/>
      <c r="L23" s="91"/>
      <c r="M23" s="100"/>
      <c r="N23" s="100"/>
      <c r="O23" s="100"/>
      <c r="P23" s="100"/>
      <c r="Q23" s="91"/>
      <c r="R23" s="100"/>
      <c r="S23" s="100"/>
      <c r="T23" s="100"/>
      <c r="U23" s="100"/>
    </row>
    <row r="24" spans="1:21" x14ac:dyDescent="0.25">
      <c r="A24" s="164"/>
      <c r="B24" s="316"/>
      <c r="C24" s="317"/>
      <c r="D24" s="322"/>
      <c r="E24" s="323"/>
      <c r="F24" s="326"/>
      <c r="G24" s="131"/>
      <c r="H24" s="101"/>
      <c r="I24" s="131" t="s">
        <v>189</v>
      </c>
      <c r="J24" s="131" t="s">
        <v>189</v>
      </c>
      <c r="K24" s="131" t="s">
        <v>189</v>
      </c>
      <c r="L24" s="101"/>
      <c r="M24" s="101"/>
      <c r="N24" s="101" t="s">
        <v>189</v>
      </c>
      <c r="O24" s="101" t="s">
        <v>189</v>
      </c>
      <c r="P24" s="101" t="s">
        <v>189</v>
      </c>
      <c r="Q24" s="101"/>
      <c r="R24" s="101"/>
      <c r="S24" s="101" t="s">
        <v>189</v>
      </c>
      <c r="T24" s="101" t="s">
        <v>189</v>
      </c>
      <c r="U24" s="101" t="s">
        <v>189</v>
      </c>
    </row>
    <row r="25" spans="1:21" ht="15.75" customHeight="1" x14ac:dyDescent="0.25">
      <c r="A25" s="164"/>
      <c r="B25" s="299" t="s">
        <v>193</v>
      </c>
      <c r="C25" s="299"/>
      <c r="D25" s="306" t="s">
        <v>194</v>
      </c>
      <c r="E25" s="307"/>
      <c r="F25" s="310" t="s">
        <v>195</v>
      </c>
      <c r="G25" s="91">
        <v>0</v>
      </c>
      <c r="H25" s="90"/>
      <c r="I25" s="90"/>
      <c r="J25" s="90"/>
      <c r="K25" s="90"/>
      <c r="L25" s="89"/>
      <c r="M25" s="100"/>
      <c r="N25" s="100"/>
      <c r="O25" s="100"/>
      <c r="P25" s="100"/>
      <c r="Q25" s="89"/>
      <c r="R25" s="100"/>
      <c r="S25" s="100"/>
      <c r="T25" s="100"/>
      <c r="U25" s="100"/>
    </row>
    <row r="26" spans="1:21" ht="15.75" customHeight="1" x14ac:dyDescent="0.25">
      <c r="A26" s="164"/>
      <c r="B26" s="299"/>
      <c r="C26" s="299"/>
      <c r="D26" s="308"/>
      <c r="E26" s="309"/>
      <c r="F26" s="311"/>
      <c r="G26" s="101" t="s">
        <v>189</v>
      </c>
      <c r="H26" s="101" t="s">
        <v>189</v>
      </c>
      <c r="I26" s="101" t="s">
        <v>189</v>
      </c>
      <c r="J26" s="101" t="s">
        <v>189</v>
      </c>
      <c r="K26" s="101" t="s">
        <v>189</v>
      </c>
      <c r="L26" s="101" t="s">
        <v>189</v>
      </c>
      <c r="M26" s="101" t="s">
        <v>189</v>
      </c>
      <c r="N26" s="101" t="s">
        <v>189</v>
      </c>
      <c r="O26" s="101" t="s">
        <v>189</v>
      </c>
      <c r="P26" s="101" t="s">
        <v>189</v>
      </c>
      <c r="Q26" s="101" t="s">
        <v>189</v>
      </c>
      <c r="R26" s="101" t="s">
        <v>189</v>
      </c>
      <c r="S26" s="101" t="s">
        <v>189</v>
      </c>
      <c r="T26" s="101" t="s">
        <v>189</v>
      </c>
      <c r="U26" s="101" t="s">
        <v>189</v>
      </c>
    </row>
    <row r="27" spans="1:21" x14ac:dyDescent="0.25">
      <c r="A27" s="164"/>
      <c r="B27" s="292" t="s">
        <v>66</v>
      </c>
      <c r="C27" s="292"/>
      <c r="D27" s="293">
        <f>D28/8760</f>
        <v>1</v>
      </c>
      <c r="E27" s="294"/>
      <c r="F27" s="294"/>
      <c r="G27" s="294"/>
      <c r="H27" s="294"/>
      <c r="I27" s="294"/>
      <c r="J27" s="294"/>
      <c r="K27" s="295"/>
      <c r="L27" s="77"/>
      <c r="M27" s="77"/>
      <c r="N27" s="77"/>
      <c r="O27" s="77"/>
      <c r="P27" s="164"/>
      <c r="Q27" s="164"/>
      <c r="R27" s="164"/>
      <c r="S27" s="164"/>
      <c r="T27" s="164"/>
      <c r="U27" s="164"/>
    </row>
    <row r="28" spans="1:21" x14ac:dyDescent="0.25">
      <c r="A28" s="164"/>
      <c r="B28" s="292" t="s">
        <v>69</v>
      </c>
      <c r="C28" s="292"/>
      <c r="D28" s="293">
        <v>8760</v>
      </c>
      <c r="E28" s="294"/>
      <c r="F28" s="294"/>
      <c r="G28" s="294"/>
      <c r="H28" s="294"/>
      <c r="I28" s="294"/>
      <c r="J28" s="294"/>
      <c r="K28" s="295"/>
      <c r="L28" s="77"/>
      <c r="M28" s="77"/>
      <c r="N28" s="77"/>
      <c r="O28" s="77"/>
      <c r="P28" s="164"/>
      <c r="Q28" s="164"/>
      <c r="R28" s="164"/>
      <c r="S28" s="164"/>
      <c r="T28" s="164"/>
      <c r="U28" s="164"/>
    </row>
    <row r="29" spans="1:21" ht="15" customHeight="1" x14ac:dyDescent="0.25">
      <c r="A29" s="164"/>
      <c r="B29" s="292" t="s">
        <v>71</v>
      </c>
      <c r="C29" s="292"/>
      <c r="D29" s="296" t="s">
        <v>196</v>
      </c>
      <c r="E29" s="297"/>
      <c r="F29" s="297"/>
      <c r="G29" s="297"/>
      <c r="H29" s="297"/>
      <c r="I29" s="297"/>
      <c r="J29" s="297"/>
      <c r="K29" s="298"/>
      <c r="L29" s="77"/>
      <c r="M29" s="77"/>
      <c r="N29" s="77"/>
      <c r="O29" s="77"/>
      <c r="P29" s="164"/>
      <c r="Q29" s="164"/>
      <c r="R29" s="164"/>
      <c r="S29" s="164"/>
      <c r="T29" s="164"/>
      <c r="U29" s="164"/>
    </row>
    <row r="30" spans="1:21" ht="15.75" customHeight="1" x14ac:dyDescent="0.25">
      <c r="A30" s="164"/>
      <c r="B30" s="292" t="s">
        <v>74</v>
      </c>
      <c r="C30" s="292"/>
      <c r="D30" s="303">
        <f>1*8760*3.6/1000000</f>
        <v>3.1536000000000002E-2</v>
      </c>
      <c r="E30" s="304"/>
      <c r="F30" s="304"/>
      <c r="G30" s="304"/>
      <c r="H30" s="304"/>
      <c r="I30" s="304"/>
      <c r="J30" s="304"/>
      <c r="K30" s="305"/>
      <c r="L30" s="76"/>
      <c r="M30" s="76"/>
      <c r="N30" s="76"/>
      <c r="O30" s="76"/>
      <c r="P30" s="164"/>
      <c r="Q30" s="164"/>
      <c r="R30" s="164"/>
      <c r="S30" s="164"/>
      <c r="T30" s="164"/>
      <c r="U30" s="164"/>
    </row>
    <row r="31" spans="1:21" x14ac:dyDescent="0.25">
      <c r="A31" s="164"/>
      <c r="B31" s="292" t="s">
        <v>79</v>
      </c>
      <c r="C31" s="292"/>
      <c r="D31" s="293">
        <v>15</v>
      </c>
      <c r="E31" s="294"/>
      <c r="F31" s="294"/>
      <c r="G31" s="294"/>
      <c r="H31" s="294"/>
      <c r="I31" s="294"/>
      <c r="J31" s="294"/>
      <c r="K31" s="295"/>
      <c r="L31" s="77"/>
      <c r="M31" s="77"/>
      <c r="N31" s="77"/>
      <c r="O31" s="77"/>
      <c r="P31" s="164"/>
      <c r="Q31" s="164"/>
      <c r="R31" s="164"/>
      <c r="S31" s="164"/>
      <c r="T31" s="164"/>
      <c r="U31" s="164"/>
    </row>
    <row r="32" spans="1:21" x14ac:dyDescent="0.25">
      <c r="A32" s="164"/>
      <c r="B32" s="292" t="s">
        <v>81</v>
      </c>
      <c r="C32" s="292"/>
      <c r="D32" s="293" t="s">
        <v>197</v>
      </c>
      <c r="E32" s="294"/>
      <c r="F32" s="294"/>
      <c r="G32" s="294"/>
      <c r="H32" s="294"/>
      <c r="I32" s="294"/>
      <c r="J32" s="294"/>
      <c r="K32" s="295"/>
      <c r="L32" s="77"/>
      <c r="M32" s="77"/>
      <c r="N32" s="77"/>
      <c r="O32" s="77"/>
      <c r="P32" s="164"/>
      <c r="Q32" s="164"/>
      <c r="R32" s="164"/>
      <c r="S32" s="164"/>
      <c r="T32" s="164"/>
      <c r="U32" s="164"/>
    </row>
    <row r="33" spans="1:53" x14ac:dyDescent="0.25">
      <c r="A33" s="164"/>
      <c r="B33" s="292" t="s">
        <v>83</v>
      </c>
      <c r="C33" s="292"/>
      <c r="D33" s="296" t="s">
        <v>198</v>
      </c>
      <c r="E33" s="297"/>
      <c r="F33" s="297"/>
      <c r="G33" s="297"/>
      <c r="H33" s="297"/>
      <c r="I33" s="297"/>
      <c r="J33" s="297"/>
      <c r="K33" s="298"/>
      <c r="L33" s="77"/>
      <c r="M33" s="77"/>
      <c r="N33" s="77"/>
      <c r="O33" s="77"/>
      <c r="P33" s="164"/>
      <c r="Q33" s="164"/>
      <c r="R33" s="164"/>
      <c r="S33" s="164"/>
      <c r="T33" s="164"/>
      <c r="U33" s="164"/>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row>
    <row r="34" spans="1:53" ht="181.5" customHeight="1" x14ac:dyDescent="0.25">
      <c r="A34" s="164"/>
      <c r="B34" s="299" t="s">
        <v>199</v>
      </c>
      <c r="C34" s="299"/>
      <c r="D34" s="300" t="s">
        <v>200</v>
      </c>
      <c r="E34" s="301"/>
      <c r="F34" s="301"/>
      <c r="G34" s="301"/>
      <c r="H34" s="301"/>
      <c r="I34" s="301"/>
      <c r="J34" s="301"/>
      <c r="K34" s="302"/>
      <c r="L34" s="167"/>
      <c r="M34" s="167"/>
      <c r="N34" s="167"/>
      <c r="O34" s="167"/>
      <c r="P34" s="164"/>
      <c r="Q34" s="164"/>
      <c r="R34" s="164"/>
      <c r="S34" s="164"/>
      <c r="T34" s="164"/>
      <c r="U34" s="164"/>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05" t="str">
        <f>D34</f>
        <v xml:space="preserve">Electrode boilers can have a capacity of up to 70 MWe. For smaller units, electric boilers can be used (Berenschot, Matters, Delft, &amp; Matters, 2017). Electric boilers are generally used as flexible capacity. This provides advantages during periods of low electricity prices (e.g. during temporary high contributions of wind energy and solar PV during off-peak hours) (Berenschot, Matters, Delft, &amp; Matters, 2017).
It is assumed electric/electrode boilers can be used to supply all of the industrial heat demand between 100⁰C – 200⁰C. Depending on the processes, heat demand of up to 350⁰C can also be supplied.
According to VNP (2018), electric boilers have a refurbishment interval of 10 years. And according to Berenschot, Delft, &amp; ISPT, Power to products (2015), electric boilers have a lifetime of 15 years.
</v>
      </c>
    </row>
    <row r="35" spans="1:53" ht="21" customHeight="1" x14ac:dyDescent="0.25">
      <c r="A35" s="164"/>
      <c r="B35" s="259" t="s">
        <v>201</v>
      </c>
      <c r="C35" s="259"/>
      <c r="D35" s="259"/>
      <c r="E35" s="259"/>
      <c r="F35" s="259"/>
      <c r="G35" s="259"/>
      <c r="H35" s="259"/>
      <c r="I35" s="259"/>
      <c r="J35" s="259"/>
      <c r="K35" s="259"/>
      <c r="L35" s="259"/>
      <c r="M35" s="259"/>
      <c r="N35" s="259"/>
      <c r="O35" s="259"/>
      <c r="P35" s="259"/>
      <c r="Q35" s="259"/>
      <c r="R35" s="259"/>
      <c r="S35" s="259"/>
      <c r="T35" s="259"/>
      <c r="U35" s="259"/>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row>
    <row r="36" spans="1:53" ht="15.75" customHeight="1" x14ac:dyDescent="0.25">
      <c r="A36" s="164"/>
      <c r="B36" s="289" t="s">
        <v>202</v>
      </c>
      <c r="C36" s="289"/>
      <c r="D36" s="289"/>
      <c r="E36" s="289"/>
      <c r="F36" s="289"/>
      <c r="G36" s="251" t="s">
        <v>191</v>
      </c>
      <c r="H36" s="251"/>
      <c r="I36" s="251"/>
      <c r="J36" s="251"/>
      <c r="K36" s="251"/>
      <c r="L36" s="252">
        <v>2030</v>
      </c>
      <c r="M36" s="252"/>
      <c r="N36" s="252"/>
      <c r="O36" s="252"/>
      <c r="P36" s="252"/>
      <c r="Q36" s="251">
        <v>2050</v>
      </c>
      <c r="R36" s="251"/>
      <c r="S36" s="251"/>
      <c r="T36" s="251"/>
      <c r="U36" s="251"/>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row>
    <row r="37" spans="1:53" ht="15.75" customHeight="1" x14ac:dyDescent="0.25">
      <c r="A37" s="164"/>
      <c r="B37" s="289"/>
      <c r="C37" s="289"/>
      <c r="D37" s="290"/>
      <c r="E37" s="290"/>
      <c r="F37" s="290"/>
      <c r="G37" s="161" t="s">
        <v>180</v>
      </c>
      <c r="H37" s="161" t="s">
        <v>181</v>
      </c>
      <c r="I37" s="161" t="s">
        <v>182</v>
      </c>
      <c r="J37" s="161" t="s">
        <v>183</v>
      </c>
      <c r="K37" s="161" t="s">
        <v>184</v>
      </c>
      <c r="L37" s="162" t="s">
        <v>180</v>
      </c>
      <c r="M37" s="162" t="s">
        <v>181</v>
      </c>
      <c r="N37" s="162" t="s">
        <v>182</v>
      </c>
      <c r="O37" s="162" t="s">
        <v>183</v>
      </c>
      <c r="P37" s="162" t="s">
        <v>184</v>
      </c>
      <c r="Q37" s="161" t="s">
        <v>180</v>
      </c>
      <c r="R37" s="161" t="s">
        <v>181</v>
      </c>
      <c r="S37" s="161" t="s">
        <v>182</v>
      </c>
      <c r="T37" s="161" t="s">
        <v>183</v>
      </c>
      <c r="U37" s="161" t="s">
        <v>184</v>
      </c>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row>
    <row r="38" spans="1:53" ht="15.75" customHeight="1" x14ac:dyDescent="0.25">
      <c r="A38" s="164"/>
      <c r="B38" s="234" t="s">
        <v>90</v>
      </c>
      <c r="C38" s="291"/>
      <c r="D38" s="279" t="s">
        <v>203</v>
      </c>
      <c r="E38" s="286" t="str">
        <f>IF(D16="Please select","Please select 'Functional Unit' above",D16)</f>
        <v>MWth</v>
      </c>
      <c r="F38" s="287"/>
      <c r="G38" s="91">
        <f>AVERAGE(H38:I38)</f>
        <v>0.34848484848484851</v>
      </c>
      <c r="H38" s="100">
        <f>K38/cf_BoilerEfficiency_GJthPerGJel</f>
        <v>0.50505050505050508</v>
      </c>
      <c r="I38" s="100">
        <f>0.19/cf_BoilerEfficiency_GJthPerGJel</f>
        <v>0.19191919191919193</v>
      </c>
      <c r="J38" s="100">
        <v>0.1</v>
      </c>
      <c r="K38" s="100">
        <v>0.5</v>
      </c>
      <c r="L38" s="91"/>
      <c r="M38" s="100"/>
      <c r="N38" s="100"/>
      <c r="O38" s="100"/>
      <c r="P38" s="100"/>
      <c r="Q38" s="91"/>
      <c r="R38" s="100"/>
      <c r="S38" s="100"/>
      <c r="T38" s="100"/>
      <c r="U38" s="100"/>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row>
    <row r="39" spans="1:53" ht="135" x14ac:dyDescent="0.25">
      <c r="A39" s="164"/>
      <c r="B39" s="234"/>
      <c r="C39" s="291"/>
      <c r="D39" s="280"/>
      <c r="E39" s="288"/>
      <c r="F39" s="221"/>
      <c r="G39" s="143" t="s">
        <v>204</v>
      </c>
      <c r="H39" s="131" t="s">
        <v>186</v>
      </c>
      <c r="I39" s="131" t="s">
        <v>186</v>
      </c>
      <c r="J39" s="131" t="s">
        <v>205</v>
      </c>
      <c r="K39" s="131" t="s">
        <v>205</v>
      </c>
      <c r="L39" s="131" t="s">
        <v>189</v>
      </c>
      <c r="M39" s="131"/>
      <c r="N39" s="131" t="s">
        <v>189</v>
      </c>
      <c r="O39" s="131" t="s">
        <v>189</v>
      </c>
      <c r="P39" s="131" t="s">
        <v>189</v>
      </c>
      <c r="Q39" s="131" t="s">
        <v>189</v>
      </c>
      <c r="R39" s="131"/>
      <c r="S39" s="131" t="s">
        <v>189</v>
      </c>
      <c r="T39" s="131" t="s">
        <v>189</v>
      </c>
      <c r="U39" s="131" t="s">
        <v>189</v>
      </c>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row>
    <row r="40" spans="1:53" ht="15" customHeight="1" x14ac:dyDescent="0.25">
      <c r="A40" s="164"/>
      <c r="B40" s="234" t="s">
        <v>206</v>
      </c>
      <c r="C40" s="234"/>
      <c r="D40" s="279" t="s">
        <v>203</v>
      </c>
      <c r="E40" s="286" t="str">
        <f>IF(D16="Please select","Please select 'Functional Unit' above",D16)</f>
        <v>MWth</v>
      </c>
      <c r="F40" s="287"/>
      <c r="G40" s="91"/>
      <c r="H40" s="100"/>
      <c r="I40" s="100"/>
      <c r="J40" s="100"/>
      <c r="K40" s="100"/>
      <c r="L40" s="91"/>
      <c r="M40" s="100"/>
      <c r="N40" s="100"/>
      <c r="O40" s="100"/>
      <c r="P40" s="100"/>
      <c r="Q40" s="91"/>
      <c r="R40" s="100"/>
      <c r="S40" s="100"/>
      <c r="T40" s="100"/>
      <c r="U40" s="100"/>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row>
    <row r="41" spans="1:53" ht="39.75" customHeight="1" x14ac:dyDescent="0.25">
      <c r="A41" s="164"/>
      <c r="B41" s="234"/>
      <c r="C41" s="234"/>
      <c r="D41" s="280"/>
      <c r="E41" s="288"/>
      <c r="F41" s="221"/>
      <c r="G41" s="131" t="s">
        <v>189</v>
      </c>
      <c r="H41" s="131" t="s">
        <v>189</v>
      </c>
      <c r="I41" s="131" t="s">
        <v>189</v>
      </c>
      <c r="J41" s="131" t="s">
        <v>189</v>
      </c>
      <c r="K41" s="131"/>
      <c r="L41" s="131" t="s">
        <v>189</v>
      </c>
      <c r="M41" s="131" t="s">
        <v>189</v>
      </c>
      <c r="N41" s="131" t="s">
        <v>189</v>
      </c>
      <c r="O41" s="131" t="s">
        <v>189</v>
      </c>
      <c r="P41" s="131" t="s">
        <v>189</v>
      </c>
      <c r="Q41" s="131" t="s">
        <v>189</v>
      </c>
      <c r="R41" s="131" t="s">
        <v>189</v>
      </c>
      <c r="S41" s="131" t="s">
        <v>189</v>
      </c>
      <c r="T41" s="131" t="s">
        <v>189</v>
      </c>
      <c r="U41" s="131" t="s">
        <v>189</v>
      </c>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row>
    <row r="42" spans="1:53" ht="15.75" customHeight="1" x14ac:dyDescent="0.25">
      <c r="A42" s="164"/>
      <c r="B42" s="234" t="s">
        <v>207</v>
      </c>
      <c r="C42" s="234"/>
      <c r="D42" s="279" t="s">
        <v>203</v>
      </c>
      <c r="E42" s="281" t="s">
        <v>208</v>
      </c>
      <c r="F42" s="282"/>
      <c r="G42" s="141">
        <f>1.1/1000</f>
        <v>1.1000000000000001E-3</v>
      </c>
      <c r="H42" s="100"/>
      <c r="I42" s="100"/>
      <c r="J42" s="100"/>
      <c r="K42" s="100"/>
      <c r="L42" s="91"/>
      <c r="M42" s="100"/>
      <c r="N42" s="100"/>
      <c r="O42" s="100"/>
      <c r="P42" s="100"/>
      <c r="Q42" s="91"/>
      <c r="R42" s="100"/>
      <c r="S42" s="100"/>
      <c r="T42" s="100"/>
      <c r="U42" s="100"/>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row>
    <row r="43" spans="1:53" ht="66.75" customHeight="1" x14ac:dyDescent="0.25">
      <c r="A43" s="164"/>
      <c r="B43" s="234"/>
      <c r="C43" s="234"/>
      <c r="D43" s="280"/>
      <c r="E43" s="283"/>
      <c r="F43" s="284"/>
      <c r="G43" s="131" t="s">
        <v>209</v>
      </c>
      <c r="H43" s="131" t="s">
        <v>189</v>
      </c>
      <c r="I43" s="131" t="s">
        <v>189</v>
      </c>
      <c r="J43" s="131" t="s">
        <v>189</v>
      </c>
      <c r="K43" s="131" t="s">
        <v>189</v>
      </c>
      <c r="L43" s="131" t="s">
        <v>189</v>
      </c>
      <c r="M43" s="131" t="s">
        <v>189</v>
      </c>
      <c r="N43" s="131" t="s">
        <v>189</v>
      </c>
      <c r="O43" s="131" t="s">
        <v>189</v>
      </c>
      <c r="P43" s="131" t="s">
        <v>189</v>
      </c>
      <c r="Q43" s="131" t="s">
        <v>189</v>
      </c>
      <c r="R43" s="131" t="s">
        <v>189</v>
      </c>
      <c r="S43" s="131" t="s">
        <v>189</v>
      </c>
      <c r="T43" s="131" t="s">
        <v>189</v>
      </c>
      <c r="U43" s="131" t="s">
        <v>189</v>
      </c>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row>
    <row r="44" spans="1:53" ht="15.75" customHeight="1" x14ac:dyDescent="0.25">
      <c r="A44" s="164"/>
      <c r="B44" s="234" t="s">
        <v>210</v>
      </c>
      <c r="C44" s="234"/>
      <c r="D44" s="279" t="s">
        <v>203</v>
      </c>
      <c r="E44" s="281" t="s">
        <v>211</v>
      </c>
      <c r="F44" s="282"/>
      <c r="G44" s="142">
        <f>0.5/1000000</f>
        <v>4.9999999999999998E-7</v>
      </c>
      <c r="H44" s="120"/>
      <c r="I44" s="100"/>
      <c r="J44" s="100"/>
      <c r="K44" s="100"/>
      <c r="L44" s="91"/>
      <c r="M44" s="130"/>
      <c r="N44" s="100"/>
      <c r="O44" s="100"/>
      <c r="P44" s="100"/>
      <c r="Q44" s="91"/>
      <c r="R44" s="130"/>
      <c r="S44" s="100"/>
      <c r="T44" s="100"/>
      <c r="U44" s="100"/>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row>
    <row r="45" spans="1:53" ht="67.5" customHeight="1" x14ac:dyDescent="0.25">
      <c r="A45" s="164"/>
      <c r="B45" s="234"/>
      <c r="C45" s="234"/>
      <c r="D45" s="280"/>
      <c r="E45" s="283"/>
      <c r="F45" s="284"/>
      <c r="G45" s="131" t="s">
        <v>209</v>
      </c>
      <c r="H45" s="131"/>
      <c r="I45" s="131" t="s">
        <v>189</v>
      </c>
      <c r="J45" s="131" t="s">
        <v>189</v>
      </c>
      <c r="K45" s="131" t="s">
        <v>189</v>
      </c>
      <c r="L45" s="131" t="s">
        <v>189</v>
      </c>
      <c r="M45" s="131"/>
      <c r="N45" s="131" t="s">
        <v>189</v>
      </c>
      <c r="O45" s="131" t="s">
        <v>189</v>
      </c>
      <c r="P45" s="131" t="s">
        <v>189</v>
      </c>
      <c r="Q45" s="131" t="s">
        <v>189</v>
      </c>
      <c r="R45" s="131"/>
      <c r="S45" s="131" t="s">
        <v>189</v>
      </c>
      <c r="T45" s="131" t="s">
        <v>189</v>
      </c>
      <c r="U45" s="131" t="s">
        <v>189</v>
      </c>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row>
    <row r="46" spans="1:53" ht="105" x14ac:dyDescent="0.25">
      <c r="A46" s="164"/>
      <c r="B46" s="285" t="s">
        <v>212</v>
      </c>
      <c r="C46" s="285"/>
      <c r="D46" s="258" t="s">
        <v>213</v>
      </c>
      <c r="E46" s="258"/>
      <c r="F46" s="258"/>
      <c r="G46" s="258"/>
      <c r="H46" s="258"/>
      <c r="I46" s="258"/>
      <c r="J46" s="258"/>
      <c r="K46" s="258"/>
      <c r="L46" s="258"/>
      <c r="M46" s="258"/>
      <c r="N46" s="258"/>
      <c r="O46" s="258"/>
      <c r="P46" s="258"/>
      <c r="Q46" s="258"/>
      <c r="R46" s="258"/>
      <c r="S46" s="258"/>
      <c r="T46" s="258"/>
      <c r="U46" s="258"/>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BA46" s="105" t="str">
        <f>D46</f>
        <v>The bare equipment cost for an electric element boiler is around 140 €/kWe. The electric element accounts for about 65% of the bare equipment cost, and the control box system for 35% (ECN, 2018). The bare equipment cost for an electrode boiler varies from 17 to 60 €/kWe (Berenschot, Matters, Delft, &amp; Matters, 2017; ECN, 2018), depending on the size of the installation. 
The total investment cost for an electric or electrode boiler is highly case-specific depending on the additional hardware needed and site-specific changes that have to be made, and it can vary from 100 to 500 €/kW-output (Noothout et al., 2019). 
The fixed O&amp;M costs for an electric boiler are 1.1 €/kW/year, and the variable O&amp;M costs are 0.5 €/MWh (Berenschot, Matters, Delft, &amp; Matters, 2017).</v>
      </c>
    </row>
    <row r="47" spans="1:53" ht="21" customHeight="1" x14ac:dyDescent="0.25">
      <c r="A47" s="164"/>
      <c r="B47" s="259" t="s">
        <v>104</v>
      </c>
      <c r="C47" s="259"/>
      <c r="D47" s="259"/>
      <c r="E47" s="259"/>
      <c r="F47" s="259"/>
      <c r="G47" s="259"/>
      <c r="H47" s="259"/>
      <c r="I47" s="259"/>
      <c r="J47" s="259"/>
      <c r="K47" s="259"/>
      <c r="L47" s="259"/>
      <c r="M47" s="259"/>
      <c r="N47" s="259"/>
      <c r="O47" s="259"/>
      <c r="P47" s="259"/>
      <c r="Q47" s="259"/>
      <c r="R47" s="259"/>
      <c r="S47" s="259"/>
      <c r="T47" s="259"/>
      <c r="U47" s="259"/>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row>
    <row r="48" spans="1:53" ht="15.75" customHeight="1" x14ac:dyDescent="0.25">
      <c r="A48" s="164"/>
      <c r="B48" s="241" t="s">
        <v>214</v>
      </c>
      <c r="C48" s="242"/>
      <c r="D48" s="256" t="s">
        <v>215</v>
      </c>
      <c r="E48" s="256"/>
      <c r="F48" s="256" t="s">
        <v>216</v>
      </c>
      <c r="G48" s="251" t="s">
        <v>191</v>
      </c>
      <c r="H48" s="251"/>
      <c r="I48" s="251"/>
      <c r="J48" s="251"/>
      <c r="K48" s="251"/>
      <c r="L48" s="252">
        <v>2030</v>
      </c>
      <c r="M48" s="252"/>
      <c r="N48" s="252"/>
      <c r="O48" s="252"/>
      <c r="P48" s="252"/>
      <c r="Q48" s="251">
        <v>2050</v>
      </c>
      <c r="R48" s="251"/>
      <c r="S48" s="251"/>
      <c r="T48" s="251"/>
      <c r="U48" s="251"/>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row>
    <row r="49" spans="1:53" x14ac:dyDescent="0.25">
      <c r="A49" s="164"/>
      <c r="B49" s="243"/>
      <c r="C49" s="244"/>
      <c r="D49" s="256"/>
      <c r="E49" s="256"/>
      <c r="F49" s="256"/>
      <c r="G49" s="161" t="s">
        <v>180</v>
      </c>
      <c r="H49" s="161" t="s">
        <v>181</v>
      </c>
      <c r="I49" s="161" t="s">
        <v>182</v>
      </c>
      <c r="J49" s="161" t="s">
        <v>183</v>
      </c>
      <c r="K49" s="161" t="s">
        <v>184</v>
      </c>
      <c r="L49" s="162" t="s">
        <v>180</v>
      </c>
      <c r="M49" s="162" t="s">
        <v>181</v>
      </c>
      <c r="N49" s="162" t="s">
        <v>182</v>
      </c>
      <c r="O49" s="162" t="s">
        <v>183</v>
      </c>
      <c r="P49" s="162" t="s">
        <v>184</v>
      </c>
      <c r="Q49" s="161" t="s">
        <v>180</v>
      </c>
      <c r="R49" s="161" t="s">
        <v>181</v>
      </c>
      <c r="S49" s="161" t="s">
        <v>182</v>
      </c>
      <c r="T49" s="161" t="s">
        <v>183</v>
      </c>
      <c r="U49" s="161" t="s">
        <v>184</v>
      </c>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row>
    <row r="50" spans="1:53" ht="15.75" customHeight="1" x14ac:dyDescent="0.25">
      <c r="A50" s="164"/>
      <c r="B50" s="262" t="s">
        <v>217</v>
      </c>
      <c r="C50" s="263"/>
      <c r="D50" s="253" t="s">
        <v>218</v>
      </c>
      <c r="E50" s="253"/>
      <c r="F50" s="274" t="s">
        <v>145</v>
      </c>
      <c r="G50" s="91">
        <v>-1</v>
      </c>
      <c r="H50" s="100">
        <v>-1</v>
      </c>
      <c r="I50" s="100"/>
      <c r="J50" s="100"/>
      <c r="K50" s="100"/>
      <c r="L50" s="91"/>
      <c r="M50" s="100"/>
      <c r="N50" s="100"/>
      <c r="O50" s="100"/>
      <c r="P50" s="100"/>
      <c r="Q50" s="91"/>
      <c r="R50" s="100"/>
      <c r="S50" s="100"/>
      <c r="T50" s="100"/>
      <c r="U50" s="100"/>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row>
    <row r="51" spans="1:53" ht="105" x14ac:dyDescent="0.25">
      <c r="A51" s="164"/>
      <c r="B51" s="264"/>
      <c r="C51" s="265"/>
      <c r="D51" s="253"/>
      <c r="E51" s="253"/>
      <c r="F51" s="274"/>
      <c r="G51" s="143" t="s">
        <v>186</v>
      </c>
      <c r="H51" s="131" t="s">
        <v>219</v>
      </c>
      <c r="I51" s="131"/>
      <c r="J51" s="131" t="s">
        <v>189</v>
      </c>
      <c r="K51" s="131" t="s">
        <v>189</v>
      </c>
      <c r="L51" s="143" t="s">
        <v>189</v>
      </c>
      <c r="M51" s="144"/>
      <c r="N51" s="131" t="s">
        <v>189</v>
      </c>
      <c r="O51" s="131" t="s">
        <v>189</v>
      </c>
      <c r="P51" s="131" t="s">
        <v>189</v>
      </c>
      <c r="Q51" s="143" t="s">
        <v>189</v>
      </c>
      <c r="R51" s="144"/>
      <c r="S51" s="131" t="s">
        <v>189</v>
      </c>
      <c r="T51" s="131" t="s">
        <v>189</v>
      </c>
      <c r="U51" s="131" t="s">
        <v>189</v>
      </c>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row>
    <row r="52" spans="1:53" ht="15" customHeight="1" x14ac:dyDescent="0.25">
      <c r="A52" s="164"/>
      <c r="B52" s="264"/>
      <c r="C52" s="265"/>
      <c r="D52" s="275" t="s">
        <v>220</v>
      </c>
      <c r="E52" s="276"/>
      <c r="F52" s="274" t="s">
        <v>145</v>
      </c>
      <c r="G52" s="91">
        <f>1/cf_BoilerEfficiency_GJthPerGJel</f>
        <v>1.0101010101010102</v>
      </c>
      <c r="H52" s="100">
        <f>1/cf_BoilerEfficiencyLow_GJthPerGjel</f>
        <v>1.1111111111111112</v>
      </c>
      <c r="I52" s="100"/>
      <c r="J52" s="100"/>
      <c r="K52" s="100"/>
      <c r="L52" s="91"/>
      <c r="M52" s="101"/>
      <c r="N52" s="100"/>
      <c r="O52" s="100"/>
      <c r="P52" s="100"/>
      <c r="Q52" s="91"/>
      <c r="R52" s="101"/>
      <c r="S52" s="100"/>
      <c r="T52" s="100"/>
      <c r="U52" s="100"/>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row>
    <row r="53" spans="1:53" ht="105" x14ac:dyDescent="0.25">
      <c r="A53" s="164"/>
      <c r="B53" s="264"/>
      <c r="C53" s="265"/>
      <c r="D53" s="277"/>
      <c r="E53" s="278"/>
      <c r="F53" s="274"/>
      <c r="G53" s="131" t="s">
        <v>186</v>
      </c>
      <c r="H53" s="131" t="s">
        <v>219</v>
      </c>
      <c r="I53" s="131"/>
      <c r="J53" s="131" t="s">
        <v>189</v>
      </c>
      <c r="K53" s="131" t="s">
        <v>189</v>
      </c>
      <c r="L53" s="131" t="s">
        <v>189</v>
      </c>
      <c r="M53" s="131" t="s">
        <v>189</v>
      </c>
      <c r="N53" s="131" t="s">
        <v>189</v>
      </c>
      <c r="O53" s="131" t="s">
        <v>189</v>
      </c>
      <c r="P53" s="131" t="s">
        <v>189</v>
      </c>
      <c r="Q53" s="131" t="s">
        <v>189</v>
      </c>
      <c r="R53" s="131" t="s">
        <v>189</v>
      </c>
      <c r="S53" s="131" t="s">
        <v>189</v>
      </c>
      <c r="T53" s="131" t="s">
        <v>189</v>
      </c>
      <c r="U53" s="131" t="s">
        <v>189</v>
      </c>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row>
    <row r="54" spans="1:53" x14ac:dyDescent="0.25">
      <c r="A54" s="164"/>
      <c r="B54" s="264"/>
      <c r="C54" s="265"/>
      <c r="D54" s="253" t="s">
        <v>221</v>
      </c>
      <c r="E54" s="253"/>
      <c r="F54" s="274" t="s">
        <v>145</v>
      </c>
      <c r="G54" s="91"/>
      <c r="H54" s="100"/>
      <c r="I54" s="100"/>
      <c r="J54" s="100"/>
      <c r="K54" s="100"/>
      <c r="L54" s="91"/>
      <c r="M54" s="100"/>
      <c r="N54" s="100"/>
      <c r="O54" s="100"/>
      <c r="P54" s="100"/>
      <c r="Q54" s="91"/>
      <c r="R54" s="100"/>
      <c r="S54" s="100"/>
      <c r="T54" s="100"/>
      <c r="U54" s="100"/>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row>
    <row r="55" spans="1:53" x14ac:dyDescent="0.25">
      <c r="A55" s="164"/>
      <c r="B55" s="264"/>
      <c r="C55" s="265"/>
      <c r="D55" s="253"/>
      <c r="E55" s="253"/>
      <c r="F55" s="274"/>
      <c r="G55" s="101" t="s">
        <v>189</v>
      </c>
      <c r="H55" s="101" t="s">
        <v>189</v>
      </c>
      <c r="I55" s="101" t="s">
        <v>189</v>
      </c>
      <c r="J55" s="101" t="s">
        <v>189</v>
      </c>
      <c r="K55" s="101" t="s">
        <v>189</v>
      </c>
      <c r="L55" s="101" t="s">
        <v>189</v>
      </c>
      <c r="M55" s="101" t="s">
        <v>189</v>
      </c>
      <c r="N55" s="101" t="s">
        <v>189</v>
      </c>
      <c r="O55" s="101" t="s">
        <v>189</v>
      </c>
      <c r="P55" s="101" t="s">
        <v>189</v>
      </c>
      <c r="Q55" s="101" t="s">
        <v>189</v>
      </c>
      <c r="R55" s="101" t="s">
        <v>189</v>
      </c>
      <c r="S55" s="101" t="s">
        <v>189</v>
      </c>
      <c r="T55" s="101" t="s">
        <v>189</v>
      </c>
      <c r="U55" s="101" t="s">
        <v>189</v>
      </c>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row>
    <row r="56" spans="1:53" x14ac:dyDescent="0.25">
      <c r="A56" s="164"/>
      <c r="B56" s="264"/>
      <c r="C56" s="265"/>
      <c r="D56" s="253" t="s">
        <v>221</v>
      </c>
      <c r="E56" s="253"/>
      <c r="F56" s="274" t="s">
        <v>145</v>
      </c>
      <c r="G56" s="91"/>
      <c r="H56" s="100"/>
      <c r="I56" s="100"/>
      <c r="J56" s="100"/>
      <c r="K56" s="100"/>
      <c r="L56" s="91"/>
      <c r="M56" s="100"/>
      <c r="N56" s="100"/>
      <c r="O56" s="100"/>
      <c r="P56" s="100"/>
      <c r="Q56" s="91"/>
      <c r="R56" s="100"/>
      <c r="S56" s="100"/>
      <c r="T56" s="100"/>
      <c r="U56" s="100"/>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row>
    <row r="57" spans="1:53" x14ac:dyDescent="0.25">
      <c r="A57" s="164"/>
      <c r="B57" s="266"/>
      <c r="C57" s="267"/>
      <c r="D57" s="253"/>
      <c r="E57" s="253"/>
      <c r="F57" s="274"/>
      <c r="G57" s="101" t="s">
        <v>189</v>
      </c>
      <c r="H57" s="101" t="s">
        <v>189</v>
      </c>
      <c r="I57" s="101" t="s">
        <v>189</v>
      </c>
      <c r="J57" s="101" t="s">
        <v>189</v>
      </c>
      <c r="K57" s="101" t="s">
        <v>189</v>
      </c>
      <c r="L57" s="101" t="s">
        <v>189</v>
      </c>
      <c r="M57" s="101" t="s">
        <v>189</v>
      </c>
      <c r="N57" s="101" t="s">
        <v>189</v>
      </c>
      <c r="O57" s="101" t="s">
        <v>189</v>
      </c>
      <c r="P57" s="101" t="s">
        <v>189</v>
      </c>
      <c r="Q57" s="101" t="s">
        <v>189</v>
      </c>
      <c r="R57" s="101" t="s">
        <v>189</v>
      </c>
      <c r="S57" s="101" t="s">
        <v>189</v>
      </c>
      <c r="T57" s="101" t="s">
        <v>189</v>
      </c>
      <c r="U57" s="101" t="s">
        <v>189</v>
      </c>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row>
    <row r="58" spans="1:53" x14ac:dyDescent="0.25">
      <c r="A58" s="164"/>
      <c r="B58" s="234" t="s">
        <v>222</v>
      </c>
      <c r="C58" s="234"/>
      <c r="D58" s="258" t="s">
        <v>223</v>
      </c>
      <c r="E58" s="258"/>
      <c r="F58" s="258"/>
      <c r="G58" s="258"/>
      <c r="H58" s="258"/>
      <c r="I58" s="258"/>
      <c r="J58" s="258"/>
      <c r="K58" s="258"/>
      <c r="L58" s="258"/>
      <c r="M58" s="258"/>
      <c r="N58" s="258"/>
      <c r="O58" s="258"/>
      <c r="P58" s="258"/>
      <c r="Q58" s="258"/>
      <c r="R58" s="258"/>
      <c r="S58" s="258"/>
      <c r="T58" s="258"/>
      <c r="U58" s="258"/>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BA58" s="105" t="str">
        <f>D58</f>
        <v>Electrode and electric boilers have an efficiency of up to 90% (VNP, 2018) to 99.9%  (Berenschot, Matters, Delft, &amp; Matters, 2017).</v>
      </c>
    </row>
    <row r="59" spans="1:53" ht="21" customHeight="1" x14ac:dyDescent="0.25">
      <c r="A59" s="164"/>
      <c r="B59" s="260" t="s">
        <v>224</v>
      </c>
      <c r="C59" s="261"/>
      <c r="D59" s="261"/>
      <c r="E59" s="261"/>
      <c r="F59" s="261"/>
      <c r="G59" s="261"/>
      <c r="H59" s="261"/>
      <c r="I59" s="261"/>
      <c r="J59" s="261"/>
      <c r="K59" s="261"/>
      <c r="L59" s="261"/>
      <c r="M59" s="261"/>
      <c r="N59" s="261"/>
      <c r="O59" s="261"/>
      <c r="P59" s="261"/>
      <c r="Q59" s="261"/>
      <c r="R59" s="261"/>
      <c r="S59" s="261"/>
      <c r="T59" s="261"/>
      <c r="U59" s="261"/>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row>
    <row r="60" spans="1:53" ht="16.5" customHeight="1" x14ac:dyDescent="0.25">
      <c r="A60" s="164"/>
      <c r="B60" s="262" t="s">
        <v>225</v>
      </c>
      <c r="C60" s="263"/>
      <c r="D60" s="268" t="s">
        <v>226</v>
      </c>
      <c r="E60" s="269"/>
      <c r="F60" s="272" t="s">
        <v>216</v>
      </c>
      <c r="G60" s="251" t="s">
        <v>191</v>
      </c>
      <c r="H60" s="251"/>
      <c r="I60" s="251"/>
      <c r="J60" s="251"/>
      <c r="K60" s="251"/>
      <c r="L60" s="252">
        <v>2030</v>
      </c>
      <c r="M60" s="252"/>
      <c r="N60" s="252"/>
      <c r="O60" s="252"/>
      <c r="P60" s="252"/>
      <c r="Q60" s="251">
        <v>2050</v>
      </c>
      <c r="R60" s="251"/>
      <c r="S60" s="251"/>
      <c r="T60" s="251"/>
      <c r="U60" s="251"/>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row>
    <row r="61" spans="1:53" x14ac:dyDescent="0.25">
      <c r="A61" s="164"/>
      <c r="B61" s="264"/>
      <c r="C61" s="265"/>
      <c r="D61" s="270"/>
      <c r="E61" s="271"/>
      <c r="F61" s="273"/>
      <c r="G61" s="161" t="s">
        <v>180</v>
      </c>
      <c r="H61" s="161" t="s">
        <v>181</v>
      </c>
      <c r="I61" s="161" t="s">
        <v>182</v>
      </c>
      <c r="J61" s="161" t="s">
        <v>183</v>
      </c>
      <c r="K61" s="161" t="s">
        <v>184</v>
      </c>
      <c r="L61" s="162" t="s">
        <v>180</v>
      </c>
      <c r="M61" s="162" t="s">
        <v>181</v>
      </c>
      <c r="N61" s="162" t="s">
        <v>182</v>
      </c>
      <c r="O61" s="162" t="s">
        <v>183</v>
      </c>
      <c r="P61" s="162" t="s">
        <v>184</v>
      </c>
      <c r="Q61" s="161" t="s">
        <v>180</v>
      </c>
      <c r="R61" s="161" t="s">
        <v>181</v>
      </c>
      <c r="S61" s="161" t="s">
        <v>182</v>
      </c>
      <c r="T61" s="161" t="s">
        <v>183</v>
      </c>
      <c r="U61" s="161" t="s">
        <v>184</v>
      </c>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row>
    <row r="62" spans="1:53" ht="15.75" customHeight="1" x14ac:dyDescent="0.25">
      <c r="A62" s="164"/>
      <c r="B62" s="264"/>
      <c r="C62" s="265"/>
      <c r="D62" s="253" t="s">
        <v>218</v>
      </c>
      <c r="E62" s="253"/>
      <c r="F62" s="257" t="s">
        <v>227</v>
      </c>
      <c r="G62" s="91">
        <f>H62</f>
        <v>-1</v>
      </c>
      <c r="H62" s="100">
        <v>-1</v>
      </c>
      <c r="I62" s="100"/>
      <c r="J62" s="100"/>
      <c r="K62" s="100"/>
      <c r="L62" s="91"/>
      <c r="M62" s="100"/>
      <c r="N62" s="100"/>
      <c r="O62" s="100"/>
      <c r="P62" s="100"/>
      <c r="Q62" s="91"/>
      <c r="R62" s="100"/>
      <c r="S62" s="100"/>
      <c r="T62" s="100"/>
      <c r="U62" s="100"/>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row>
    <row r="63" spans="1:53" x14ac:dyDescent="0.25">
      <c r="A63" s="164"/>
      <c r="B63" s="264"/>
      <c r="C63" s="265"/>
      <c r="D63" s="253"/>
      <c r="E63" s="253"/>
      <c r="F63" s="257"/>
      <c r="G63" s="102" t="s">
        <v>189</v>
      </c>
      <c r="H63" s="101" t="s">
        <v>189</v>
      </c>
      <c r="I63" s="101" t="s">
        <v>189</v>
      </c>
      <c r="J63" s="101" t="s">
        <v>189</v>
      </c>
      <c r="K63" s="101" t="s">
        <v>189</v>
      </c>
      <c r="L63" s="102" t="s">
        <v>189</v>
      </c>
      <c r="M63" s="101" t="s">
        <v>189</v>
      </c>
      <c r="N63" s="101" t="s">
        <v>189</v>
      </c>
      <c r="O63" s="101" t="s">
        <v>189</v>
      </c>
      <c r="P63" s="101" t="s">
        <v>189</v>
      </c>
      <c r="Q63" s="102" t="s">
        <v>189</v>
      </c>
      <c r="R63" s="101" t="s">
        <v>189</v>
      </c>
      <c r="S63" s="101" t="s">
        <v>189</v>
      </c>
      <c r="T63" s="101" t="s">
        <v>189</v>
      </c>
      <c r="U63" s="101" t="s">
        <v>189</v>
      </c>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row>
    <row r="64" spans="1:53" x14ac:dyDescent="0.25">
      <c r="A64" s="164"/>
      <c r="B64" s="264"/>
      <c r="C64" s="265"/>
      <c r="D64" s="253" t="s">
        <v>228</v>
      </c>
      <c r="E64" s="253"/>
      <c r="F64" s="257" t="s">
        <v>227</v>
      </c>
      <c r="G64" s="91">
        <f>H64</f>
        <v>1</v>
      </c>
      <c r="H64" s="100">
        <v>1</v>
      </c>
      <c r="I64" s="100"/>
      <c r="J64" s="100"/>
      <c r="K64" s="100"/>
      <c r="L64" s="91"/>
      <c r="M64" s="100"/>
      <c r="N64" s="100"/>
      <c r="O64" s="100"/>
      <c r="P64" s="100"/>
      <c r="Q64" s="91"/>
      <c r="R64" s="100"/>
      <c r="S64" s="100"/>
      <c r="T64" s="100"/>
      <c r="U64" s="100"/>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row>
    <row r="65" spans="1:53" x14ac:dyDescent="0.25">
      <c r="A65" s="164"/>
      <c r="B65" s="266"/>
      <c r="C65" s="267"/>
      <c r="D65" s="253"/>
      <c r="E65" s="253"/>
      <c r="F65" s="257"/>
      <c r="G65" s="101" t="s">
        <v>189</v>
      </c>
      <c r="H65" s="101" t="s">
        <v>189</v>
      </c>
      <c r="I65" s="101" t="s">
        <v>189</v>
      </c>
      <c r="J65" s="101" t="s">
        <v>189</v>
      </c>
      <c r="K65" s="101" t="s">
        <v>189</v>
      </c>
      <c r="L65" s="101" t="s">
        <v>189</v>
      </c>
      <c r="M65" s="101" t="s">
        <v>189</v>
      </c>
      <c r="N65" s="101" t="s">
        <v>189</v>
      </c>
      <c r="O65" s="101" t="s">
        <v>189</v>
      </c>
      <c r="P65" s="101" t="s">
        <v>189</v>
      </c>
      <c r="Q65" s="101" t="s">
        <v>189</v>
      </c>
      <c r="R65" s="101" t="s">
        <v>189</v>
      </c>
      <c r="S65" s="101" t="s">
        <v>189</v>
      </c>
      <c r="T65" s="101" t="s">
        <v>189</v>
      </c>
      <c r="U65" s="101" t="s">
        <v>189</v>
      </c>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row>
    <row r="66" spans="1:53" ht="40.5" customHeight="1" x14ac:dyDescent="0.25">
      <c r="A66" s="164"/>
      <c r="B66" s="234" t="s">
        <v>229</v>
      </c>
      <c r="C66" s="234"/>
      <c r="D66" s="258" t="s">
        <v>230</v>
      </c>
      <c r="E66" s="258"/>
      <c r="F66" s="258"/>
      <c r="G66" s="258"/>
      <c r="H66" s="258"/>
      <c r="I66" s="258"/>
      <c r="J66" s="258"/>
      <c r="K66" s="258"/>
      <c r="L66" s="258"/>
      <c r="M66" s="258"/>
      <c r="N66" s="258"/>
      <c r="O66" s="258"/>
      <c r="P66" s="258"/>
      <c r="Q66" s="258"/>
      <c r="R66" s="258"/>
      <c r="S66" s="258"/>
      <c r="T66" s="258"/>
      <c r="U66" s="258"/>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BA66" s="105" t="str">
        <f>D66</f>
        <v>Typically water is used to produce steam.</v>
      </c>
    </row>
    <row r="67" spans="1:53" ht="21" customHeight="1" x14ac:dyDescent="0.25">
      <c r="A67" s="164"/>
      <c r="B67" s="259" t="s">
        <v>231</v>
      </c>
      <c r="C67" s="259"/>
      <c r="D67" s="259"/>
      <c r="E67" s="259"/>
      <c r="F67" s="259"/>
      <c r="G67" s="259"/>
      <c r="H67" s="259"/>
      <c r="I67" s="259"/>
      <c r="J67" s="259"/>
      <c r="K67" s="259"/>
      <c r="L67" s="259"/>
      <c r="M67" s="259"/>
      <c r="N67" s="259"/>
      <c r="O67" s="259"/>
      <c r="P67" s="259"/>
      <c r="Q67" s="259"/>
      <c r="R67" s="259"/>
      <c r="S67" s="259"/>
      <c r="T67" s="259"/>
      <c r="U67" s="259"/>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row>
    <row r="68" spans="1:53" ht="16.5" customHeight="1" x14ac:dyDescent="0.25">
      <c r="A68" s="164"/>
      <c r="B68" s="255" t="s">
        <v>116</v>
      </c>
      <c r="C68" s="255"/>
      <c r="D68" s="256" t="s">
        <v>232</v>
      </c>
      <c r="E68" s="256"/>
      <c r="F68" s="256" t="s">
        <v>216</v>
      </c>
      <c r="G68" s="251" t="s">
        <v>191</v>
      </c>
      <c r="H68" s="251"/>
      <c r="I68" s="251"/>
      <c r="J68" s="251"/>
      <c r="K68" s="251"/>
      <c r="L68" s="252">
        <v>2030</v>
      </c>
      <c r="M68" s="252"/>
      <c r="N68" s="252"/>
      <c r="O68" s="252"/>
      <c r="P68" s="252"/>
      <c r="Q68" s="251">
        <v>2050</v>
      </c>
      <c r="R68" s="251"/>
      <c r="S68" s="251"/>
      <c r="T68" s="251"/>
      <c r="U68" s="251"/>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row>
    <row r="69" spans="1:53" ht="15.75" customHeight="1" x14ac:dyDescent="0.25">
      <c r="A69" s="164"/>
      <c r="B69" s="255"/>
      <c r="C69" s="255"/>
      <c r="D69" s="256"/>
      <c r="E69" s="256"/>
      <c r="F69" s="256"/>
      <c r="G69" s="161" t="s">
        <v>180</v>
      </c>
      <c r="H69" s="161" t="s">
        <v>181</v>
      </c>
      <c r="I69" s="161" t="s">
        <v>182</v>
      </c>
      <c r="J69" s="161" t="s">
        <v>183</v>
      </c>
      <c r="K69" s="161" t="s">
        <v>184</v>
      </c>
      <c r="L69" s="162" t="s">
        <v>180</v>
      </c>
      <c r="M69" s="162" t="s">
        <v>181</v>
      </c>
      <c r="N69" s="162" t="s">
        <v>182</v>
      </c>
      <c r="O69" s="162" t="s">
        <v>183</v>
      </c>
      <c r="P69" s="162" t="s">
        <v>184</v>
      </c>
      <c r="Q69" s="161" t="s">
        <v>180</v>
      </c>
      <c r="R69" s="161" t="s">
        <v>181</v>
      </c>
      <c r="S69" s="161" t="s">
        <v>182</v>
      </c>
      <c r="T69" s="161" t="s">
        <v>183</v>
      </c>
      <c r="U69" s="161" t="s">
        <v>184</v>
      </c>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row>
    <row r="70" spans="1:53" ht="15.75" customHeight="1" x14ac:dyDescent="0.25">
      <c r="A70" s="164"/>
      <c r="B70" s="255"/>
      <c r="C70" s="255"/>
      <c r="D70" s="253" t="s">
        <v>221</v>
      </c>
      <c r="E70" s="253"/>
      <c r="F70" s="254"/>
      <c r="G70" s="91"/>
      <c r="H70" s="100"/>
      <c r="I70" s="100"/>
      <c r="J70" s="100"/>
      <c r="K70" s="100"/>
      <c r="L70" s="91"/>
      <c r="M70" s="100"/>
      <c r="N70" s="100"/>
      <c r="O70" s="100"/>
      <c r="P70" s="100"/>
      <c r="Q70" s="91"/>
      <c r="R70" s="100"/>
      <c r="S70" s="100"/>
      <c r="T70" s="100"/>
      <c r="U70" s="100"/>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row>
    <row r="71" spans="1:53" ht="15.75" customHeight="1" x14ac:dyDescent="0.25">
      <c r="A71" s="164"/>
      <c r="B71" s="255"/>
      <c r="C71" s="255"/>
      <c r="D71" s="253"/>
      <c r="E71" s="253"/>
      <c r="F71" s="254"/>
      <c r="G71" s="102" t="s">
        <v>189</v>
      </c>
      <c r="H71" s="101"/>
      <c r="I71" s="101" t="s">
        <v>189</v>
      </c>
      <c r="J71" s="101" t="s">
        <v>189</v>
      </c>
      <c r="K71" s="101" t="s">
        <v>189</v>
      </c>
      <c r="L71" s="102" t="s">
        <v>189</v>
      </c>
      <c r="M71" s="101" t="s">
        <v>189</v>
      </c>
      <c r="N71" s="101" t="s">
        <v>189</v>
      </c>
      <c r="O71" s="101" t="s">
        <v>189</v>
      </c>
      <c r="P71" s="101" t="s">
        <v>189</v>
      </c>
      <c r="Q71" s="102" t="s">
        <v>189</v>
      </c>
      <c r="R71" s="101" t="s">
        <v>189</v>
      </c>
      <c r="S71" s="101" t="s">
        <v>189</v>
      </c>
      <c r="T71" s="101" t="s">
        <v>189</v>
      </c>
      <c r="U71" s="101" t="s">
        <v>189</v>
      </c>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row>
    <row r="72" spans="1:53" ht="15.75" customHeight="1" x14ac:dyDescent="0.25">
      <c r="A72" s="164"/>
      <c r="B72" s="255"/>
      <c r="C72" s="255"/>
      <c r="D72" s="253" t="s">
        <v>221</v>
      </c>
      <c r="E72" s="253"/>
      <c r="F72" s="254" t="s">
        <v>221</v>
      </c>
      <c r="G72" s="91"/>
      <c r="H72" s="100"/>
      <c r="I72" s="100"/>
      <c r="J72" s="100"/>
      <c r="K72" s="100"/>
      <c r="L72" s="91"/>
      <c r="M72" s="100"/>
      <c r="N72" s="100"/>
      <c r="O72" s="100"/>
      <c r="P72" s="100"/>
      <c r="Q72" s="91"/>
      <c r="R72" s="100"/>
      <c r="S72" s="100"/>
      <c r="T72" s="100"/>
      <c r="U72" s="100"/>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row>
    <row r="73" spans="1:53" ht="15.75" customHeight="1" x14ac:dyDescent="0.25">
      <c r="A73" s="164"/>
      <c r="B73" s="255"/>
      <c r="C73" s="255"/>
      <c r="D73" s="253"/>
      <c r="E73" s="253"/>
      <c r="F73" s="254"/>
      <c r="G73" s="101" t="s">
        <v>189</v>
      </c>
      <c r="H73" s="101" t="s">
        <v>189</v>
      </c>
      <c r="I73" s="101" t="s">
        <v>189</v>
      </c>
      <c r="J73" s="101" t="s">
        <v>189</v>
      </c>
      <c r="K73" s="101" t="s">
        <v>189</v>
      </c>
      <c r="L73" s="101" t="s">
        <v>189</v>
      </c>
      <c r="M73" s="101" t="s">
        <v>189</v>
      </c>
      <c r="N73" s="101" t="s">
        <v>189</v>
      </c>
      <c r="O73" s="101" t="s">
        <v>189</v>
      </c>
      <c r="P73" s="101" t="s">
        <v>189</v>
      </c>
      <c r="Q73" s="101" t="s">
        <v>189</v>
      </c>
      <c r="R73" s="101" t="s">
        <v>189</v>
      </c>
      <c r="S73" s="101" t="s">
        <v>189</v>
      </c>
      <c r="T73" s="101" t="s">
        <v>189</v>
      </c>
      <c r="U73" s="101" t="s">
        <v>189</v>
      </c>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row>
    <row r="74" spans="1:53" ht="15.75" customHeight="1" x14ac:dyDescent="0.25">
      <c r="A74" s="164"/>
      <c r="B74" s="255"/>
      <c r="C74" s="255"/>
      <c r="D74" s="253" t="s">
        <v>221</v>
      </c>
      <c r="E74" s="253"/>
      <c r="F74" s="254" t="s">
        <v>221</v>
      </c>
      <c r="G74" s="91"/>
      <c r="H74" s="100"/>
      <c r="I74" s="100"/>
      <c r="J74" s="100"/>
      <c r="K74" s="100"/>
      <c r="L74" s="91"/>
      <c r="M74" s="100"/>
      <c r="N74" s="100"/>
      <c r="O74" s="100"/>
      <c r="P74" s="100"/>
      <c r="Q74" s="91"/>
      <c r="R74" s="100"/>
      <c r="S74" s="100"/>
      <c r="T74" s="100"/>
      <c r="U74" s="100"/>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row>
    <row r="75" spans="1:53" ht="15.75" customHeight="1" x14ac:dyDescent="0.25">
      <c r="A75" s="164"/>
      <c r="B75" s="255"/>
      <c r="C75" s="255"/>
      <c r="D75" s="253"/>
      <c r="E75" s="253"/>
      <c r="F75" s="254"/>
      <c r="G75" s="101" t="s">
        <v>189</v>
      </c>
      <c r="H75" s="101" t="s">
        <v>189</v>
      </c>
      <c r="I75" s="101" t="s">
        <v>189</v>
      </c>
      <c r="J75" s="101" t="s">
        <v>189</v>
      </c>
      <c r="K75" s="101" t="s">
        <v>189</v>
      </c>
      <c r="L75" s="101" t="s">
        <v>189</v>
      </c>
      <c r="M75" s="101" t="s">
        <v>189</v>
      </c>
      <c r="N75" s="101" t="s">
        <v>189</v>
      </c>
      <c r="O75" s="101" t="s">
        <v>189</v>
      </c>
      <c r="P75" s="101" t="s">
        <v>189</v>
      </c>
      <c r="Q75" s="101" t="s">
        <v>189</v>
      </c>
      <c r="R75" s="101" t="s">
        <v>189</v>
      </c>
      <c r="S75" s="101" t="s">
        <v>189</v>
      </c>
      <c r="T75" s="101" t="s">
        <v>189</v>
      </c>
      <c r="U75" s="101" t="s">
        <v>189</v>
      </c>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row>
    <row r="76" spans="1:53" ht="15.75" customHeight="1" x14ac:dyDescent="0.25">
      <c r="A76" s="164"/>
      <c r="B76" s="255"/>
      <c r="C76" s="255"/>
      <c r="D76" s="253" t="s">
        <v>221</v>
      </c>
      <c r="E76" s="253"/>
      <c r="F76" s="254" t="s">
        <v>221</v>
      </c>
      <c r="G76" s="91"/>
      <c r="H76" s="100"/>
      <c r="I76" s="100"/>
      <c r="J76" s="100"/>
      <c r="K76" s="100"/>
      <c r="L76" s="91"/>
      <c r="M76" s="100"/>
      <c r="N76" s="100"/>
      <c r="O76" s="100"/>
      <c r="P76" s="100"/>
      <c r="Q76" s="91"/>
      <c r="R76" s="100"/>
      <c r="S76" s="100"/>
      <c r="T76" s="100"/>
      <c r="U76" s="100"/>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row>
    <row r="77" spans="1:53" ht="16.5" customHeight="1" x14ac:dyDescent="0.25">
      <c r="A77" s="164"/>
      <c r="B77" s="255"/>
      <c r="C77" s="255"/>
      <c r="D77" s="253"/>
      <c r="E77" s="253"/>
      <c r="F77" s="254"/>
      <c r="G77" s="101" t="s">
        <v>189</v>
      </c>
      <c r="H77" s="101" t="s">
        <v>189</v>
      </c>
      <c r="I77" s="101" t="s">
        <v>189</v>
      </c>
      <c r="J77" s="101" t="s">
        <v>189</v>
      </c>
      <c r="K77" s="101" t="s">
        <v>189</v>
      </c>
      <c r="L77" s="101" t="s">
        <v>189</v>
      </c>
      <c r="M77" s="101" t="s">
        <v>189</v>
      </c>
      <c r="N77" s="101" t="s">
        <v>189</v>
      </c>
      <c r="O77" s="101" t="s">
        <v>189</v>
      </c>
      <c r="P77" s="101" t="s">
        <v>189</v>
      </c>
      <c r="Q77" s="101" t="s">
        <v>189</v>
      </c>
      <c r="R77" s="101" t="s">
        <v>189</v>
      </c>
      <c r="S77" s="101" t="s">
        <v>189</v>
      </c>
      <c r="T77" s="101" t="s">
        <v>189</v>
      </c>
      <c r="U77" s="101" t="s">
        <v>189</v>
      </c>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row>
    <row r="78" spans="1:53" ht="40.5" customHeight="1" x14ac:dyDescent="0.25">
      <c r="A78" s="164"/>
      <c r="B78" s="234" t="s">
        <v>233</v>
      </c>
      <c r="C78" s="234"/>
      <c r="D78" s="235" t="s">
        <v>234</v>
      </c>
      <c r="E78" s="236"/>
      <c r="F78" s="236"/>
      <c r="G78" s="236"/>
      <c r="H78" s="236"/>
      <c r="I78" s="236"/>
      <c r="J78" s="236"/>
      <c r="K78" s="236"/>
      <c r="L78" s="236"/>
      <c r="M78" s="236"/>
      <c r="N78" s="236"/>
      <c r="O78" s="236"/>
      <c r="P78" s="236"/>
      <c r="Q78" s="236"/>
      <c r="R78" s="236"/>
      <c r="S78" s="236"/>
      <c r="T78" s="236"/>
      <c r="U78" s="237"/>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BA78" s="105" t="str">
        <f>D78</f>
        <v>Explain here (e.g. emission factors if calculated)</v>
      </c>
    </row>
    <row r="79" spans="1:53" ht="21" customHeight="1" x14ac:dyDescent="0.25">
      <c r="A79" s="164"/>
      <c r="B79" s="238" t="s">
        <v>235</v>
      </c>
      <c r="C79" s="239"/>
      <c r="D79" s="239"/>
      <c r="E79" s="239"/>
      <c r="F79" s="239"/>
      <c r="G79" s="239"/>
      <c r="H79" s="239"/>
      <c r="I79" s="239"/>
      <c r="J79" s="239"/>
      <c r="K79" s="239"/>
      <c r="L79" s="239"/>
      <c r="M79" s="239"/>
      <c r="N79" s="239"/>
      <c r="O79" s="239"/>
      <c r="P79" s="239"/>
      <c r="Q79" s="239"/>
      <c r="R79" s="239"/>
      <c r="S79" s="239"/>
      <c r="T79" s="239"/>
      <c r="U79" s="240"/>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row>
    <row r="80" spans="1:53" ht="15.75" customHeight="1" x14ac:dyDescent="0.25">
      <c r="A80" s="164"/>
      <c r="B80" s="241" t="s">
        <v>236</v>
      </c>
      <c r="C80" s="242"/>
      <c r="D80" s="245" t="s">
        <v>216</v>
      </c>
      <c r="E80" s="246"/>
      <c r="F80" s="247"/>
      <c r="G80" s="251" t="s">
        <v>191</v>
      </c>
      <c r="H80" s="251"/>
      <c r="I80" s="251"/>
      <c r="J80" s="251"/>
      <c r="K80" s="251"/>
      <c r="L80" s="252">
        <v>2030</v>
      </c>
      <c r="M80" s="252"/>
      <c r="N80" s="252"/>
      <c r="O80" s="252"/>
      <c r="P80" s="252"/>
      <c r="Q80" s="251">
        <v>2050</v>
      </c>
      <c r="R80" s="251"/>
      <c r="S80" s="251"/>
      <c r="T80" s="251"/>
      <c r="U80" s="251"/>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row>
    <row r="81" spans="1:53" x14ac:dyDescent="0.25">
      <c r="A81" s="164"/>
      <c r="B81" s="243"/>
      <c r="C81" s="244"/>
      <c r="D81" s="248"/>
      <c r="E81" s="249"/>
      <c r="F81" s="250"/>
      <c r="G81" s="161" t="s">
        <v>180</v>
      </c>
      <c r="H81" s="161" t="s">
        <v>181</v>
      </c>
      <c r="I81" s="161" t="s">
        <v>182</v>
      </c>
      <c r="J81" s="161" t="s">
        <v>183</v>
      </c>
      <c r="K81" s="161" t="s">
        <v>184</v>
      </c>
      <c r="L81" s="162" t="s">
        <v>180</v>
      </c>
      <c r="M81" s="162" t="s">
        <v>181</v>
      </c>
      <c r="N81" s="162" t="s">
        <v>182</v>
      </c>
      <c r="O81" s="162" t="s">
        <v>183</v>
      </c>
      <c r="P81" s="162" t="s">
        <v>184</v>
      </c>
      <c r="Q81" s="161" t="s">
        <v>180</v>
      </c>
      <c r="R81" s="161" t="s">
        <v>181</v>
      </c>
      <c r="S81" s="161" t="s">
        <v>182</v>
      </c>
      <c r="T81" s="161" t="s">
        <v>183</v>
      </c>
      <c r="U81" s="161" t="s">
        <v>184</v>
      </c>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row>
    <row r="82" spans="1:53" x14ac:dyDescent="0.25">
      <c r="A82" s="164"/>
      <c r="B82" s="229" t="s">
        <v>237</v>
      </c>
      <c r="C82" s="230"/>
      <c r="D82" s="233" t="s">
        <v>197</v>
      </c>
      <c r="E82" s="233"/>
      <c r="F82" s="233"/>
      <c r="G82" s="91"/>
      <c r="H82" s="100"/>
      <c r="I82" s="100"/>
      <c r="J82" s="100"/>
      <c r="K82" s="100"/>
      <c r="L82" s="91"/>
      <c r="M82" s="100"/>
      <c r="N82" s="100"/>
      <c r="O82" s="100"/>
      <c r="P82" s="100"/>
      <c r="Q82" s="91"/>
      <c r="R82" s="100"/>
      <c r="S82" s="100"/>
      <c r="T82" s="100"/>
      <c r="U82" s="100"/>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row>
    <row r="83" spans="1:53" x14ac:dyDescent="0.25">
      <c r="A83" s="164"/>
      <c r="B83" s="231"/>
      <c r="C83" s="232"/>
      <c r="D83" s="233"/>
      <c r="E83" s="233"/>
      <c r="F83" s="233"/>
      <c r="G83" s="102" t="s">
        <v>189</v>
      </c>
      <c r="H83" s="101" t="s">
        <v>189</v>
      </c>
      <c r="I83" s="101" t="s">
        <v>189</v>
      </c>
      <c r="J83" s="101" t="s">
        <v>189</v>
      </c>
      <c r="K83" s="101" t="s">
        <v>189</v>
      </c>
      <c r="L83" s="102" t="s">
        <v>189</v>
      </c>
      <c r="M83" s="101" t="s">
        <v>189</v>
      </c>
      <c r="N83" s="101" t="s">
        <v>189</v>
      </c>
      <c r="O83" s="101" t="s">
        <v>189</v>
      </c>
      <c r="P83" s="101" t="s">
        <v>189</v>
      </c>
      <c r="Q83" s="102" t="s">
        <v>189</v>
      </c>
      <c r="R83" s="101" t="s">
        <v>189</v>
      </c>
      <c r="S83" s="101" t="s">
        <v>189</v>
      </c>
      <c r="T83" s="101" t="s">
        <v>189</v>
      </c>
      <c r="U83" s="101" t="s">
        <v>189</v>
      </c>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row>
    <row r="84" spans="1:53" x14ac:dyDescent="0.25">
      <c r="A84" s="164"/>
      <c r="B84" s="229" t="s">
        <v>237</v>
      </c>
      <c r="C84" s="230"/>
      <c r="D84" s="233" t="s">
        <v>197</v>
      </c>
      <c r="E84" s="233"/>
      <c r="F84" s="233"/>
      <c r="G84" s="91"/>
      <c r="H84" s="100"/>
      <c r="I84" s="100"/>
      <c r="J84" s="100"/>
      <c r="K84" s="100"/>
      <c r="L84" s="91"/>
      <c r="M84" s="100"/>
      <c r="N84" s="100"/>
      <c r="O84" s="100"/>
      <c r="P84" s="100"/>
      <c r="Q84" s="91"/>
      <c r="R84" s="100"/>
      <c r="S84" s="100"/>
      <c r="T84" s="100"/>
      <c r="U84" s="100"/>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row>
    <row r="85" spans="1:53" x14ac:dyDescent="0.25">
      <c r="A85" s="164"/>
      <c r="B85" s="231"/>
      <c r="C85" s="232"/>
      <c r="D85" s="233"/>
      <c r="E85" s="233"/>
      <c r="F85" s="233"/>
      <c r="G85" s="101" t="s">
        <v>189</v>
      </c>
      <c r="H85" s="101" t="s">
        <v>189</v>
      </c>
      <c r="I85" s="101" t="s">
        <v>189</v>
      </c>
      <c r="J85" s="101" t="s">
        <v>189</v>
      </c>
      <c r="K85" s="101" t="s">
        <v>189</v>
      </c>
      <c r="L85" s="101" t="s">
        <v>189</v>
      </c>
      <c r="M85" s="101" t="s">
        <v>189</v>
      </c>
      <c r="N85" s="101" t="s">
        <v>189</v>
      </c>
      <c r="O85" s="101" t="s">
        <v>189</v>
      </c>
      <c r="P85" s="101" t="s">
        <v>189</v>
      </c>
      <c r="Q85" s="101" t="s">
        <v>189</v>
      </c>
      <c r="R85" s="101" t="s">
        <v>189</v>
      </c>
      <c r="S85" s="101" t="s">
        <v>189</v>
      </c>
      <c r="T85" s="101" t="s">
        <v>189</v>
      </c>
      <c r="U85" s="101" t="s">
        <v>189</v>
      </c>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row>
    <row r="86" spans="1:53" x14ac:dyDescent="0.25">
      <c r="A86" s="164"/>
      <c r="B86" s="229" t="s">
        <v>237</v>
      </c>
      <c r="C86" s="230"/>
      <c r="D86" s="233" t="s">
        <v>197</v>
      </c>
      <c r="E86" s="233"/>
      <c r="F86" s="233"/>
      <c r="G86" s="91"/>
      <c r="H86" s="100"/>
      <c r="I86" s="100"/>
      <c r="J86" s="100"/>
      <c r="K86" s="100"/>
      <c r="L86" s="91"/>
      <c r="M86" s="100"/>
      <c r="N86" s="100"/>
      <c r="O86" s="100"/>
      <c r="P86" s="100"/>
      <c r="Q86" s="91"/>
      <c r="R86" s="100"/>
      <c r="S86" s="100"/>
      <c r="T86" s="100"/>
      <c r="U86" s="100"/>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row>
    <row r="87" spans="1:53" x14ac:dyDescent="0.25">
      <c r="A87" s="164"/>
      <c r="B87" s="231"/>
      <c r="C87" s="232"/>
      <c r="D87" s="233"/>
      <c r="E87" s="233"/>
      <c r="F87" s="233"/>
      <c r="G87" s="101" t="s">
        <v>189</v>
      </c>
      <c r="H87" s="101" t="s">
        <v>189</v>
      </c>
      <c r="I87" s="101" t="s">
        <v>189</v>
      </c>
      <c r="J87" s="101" t="s">
        <v>189</v>
      </c>
      <c r="K87" s="101" t="s">
        <v>189</v>
      </c>
      <c r="L87" s="101" t="s">
        <v>189</v>
      </c>
      <c r="M87" s="101" t="s">
        <v>189</v>
      </c>
      <c r="N87" s="101" t="s">
        <v>189</v>
      </c>
      <c r="O87" s="101" t="s">
        <v>189</v>
      </c>
      <c r="P87" s="101" t="s">
        <v>189</v>
      </c>
      <c r="Q87" s="101" t="s">
        <v>189</v>
      </c>
      <c r="R87" s="101" t="s">
        <v>189</v>
      </c>
      <c r="S87" s="101" t="s">
        <v>189</v>
      </c>
      <c r="T87" s="101" t="s">
        <v>189</v>
      </c>
      <c r="U87" s="101" t="s">
        <v>189</v>
      </c>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row>
    <row r="88" spans="1:53" x14ac:dyDescent="0.25">
      <c r="A88" s="164"/>
      <c r="B88" s="229" t="s">
        <v>237</v>
      </c>
      <c r="C88" s="230"/>
      <c r="D88" s="233" t="s">
        <v>197</v>
      </c>
      <c r="E88" s="233"/>
      <c r="F88" s="233"/>
      <c r="G88" s="91"/>
      <c r="H88" s="100"/>
      <c r="I88" s="100"/>
      <c r="J88" s="100"/>
      <c r="K88" s="100"/>
      <c r="L88" s="91"/>
      <c r="M88" s="100"/>
      <c r="N88" s="100"/>
      <c r="O88" s="100"/>
      <c r="P88" s="100"/>
      <c r="Q88" s="91"/>
      <c r="R88" s="100"/>
      <c r="S88" s="100"/>
      <c r="T88" s="100"/>
      <c r="U88" s="100"/>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row>
    <row r="89" spans="1:53" x14ac:dyDescent="0.25">
      <c r="A89" s="164"/>
      <c r="B89" s="231"/>
      <c r="C89" s="232"/>
      <c r="D89" s="233"/>
      <c r="E89" s="233"/>
      <c r="F89" s="233"/>
      <c r="G89" s="101" t="s">
        <v>189</v>
      </c>
      <c r="H89" s="101" t="s">
        <v>189</v>
      </c>
      <c r="I89" s="101" t="s">
        <v>189</v>
      </c>
      <c r="J89" s="101" t="s">
        <v>189</v>
      </c>
      <c r="K89" s="101" t="s">
        <v>189</v>
      </c>
      <c r="L89" s="101" t="s">
        <v>189</v>
      </c>
      <c r="M89" s="101" t="s">
        <v>189</v>
      </c>
      <c r="N89" s="101" t="s">
        <v>189</v>
      </c>
      <c r="O89" s="101" t="s">
        <v>189</v>
      </c>
      <c r="P89" s="101" t="s">
        <v>189</v>
      </c>
      <c r="Q89" s="101" t="s">
        <v>189</v>
      </c>
      <c r="R89" s="101" t="s">
        <v>189</v>
      </c>
      <c r="S89" s="101" t="s">
        <v>189</v>
      </c>
      <c r="T89" s="101" t="s">
        <v>189</v>
      </c>
      <c r="U89" s="101" t="s">
        <v>189</v>
      </c>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row>
    <row r="90" spans="1:53" ht="87.95" customHeight="1" x14ac:dyDescent="0.25">
      <c r="A90" s="164"/>
      <c r="B90" s="234" t="s">
        <v>199</v>
      </c>
      <c r="C90" s="234"/>
      <c r="D90" s="235"/>
      <c r="E90" s="236"/>
      <c r="F90" s="236"/>
      <c r="G90" s="236"/>
      <c r="H90" s="236"/>
      <c r="I90" s="236"/>
      <c r="J90" s="236"/>
      <c r="K90" s="236"/>
      <c r="L90" s="236"/>
      <c r="M90" s="236"/>
      <c r="N90" s="236"/>
      <c r="O90" s="236"/>
      <c r="P90" s="236"/>
      <c r="Q90" s="236"/>
      <c r="R90" s="236"/>
      <c r="S90" s="236"/>
      <c r="T90" s="236"/>
      <c r="U90" s="237"/>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row>
    <row r="91" spans="1:53" ht="21" customHeight="1" x14ac:dyDescent="0.25">
      <c r="A91" s="164"/>
      <c r="B91" s="238" t="s">
        <v>125</v>
      </c>
      <c r="C91" s="239"/>
      <c r="D91" s="239"/>
      <c r="E91" s="239"/>
      <c r="F91" s="239"/>
      <c r="G91" s="239"/>
      <c r="H91" s="239"/>
      <c r="I91" s="239"/>
      <c r="J91" s="239"/>
      <c r="K91" s="239"/>
      <c r="L91" s="239"/>
      <c r="M91" s="239"/>
      <c r="N91" s="239"/>
      <c r="O91" s="239"/>
      <c r="P91" s="239"/>
      <c r="Q91" s="239"/>
      <c r="R91" s="239"/>
      <c r="S91" s="239"/>
      <c r="T91" s="239"/>
      <c r="U91" s="240"/>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row>
    <row r="92" spans="1:53" ht="15" customHeight="1" x14ac:dyDescent="0.25">
      <c r="A92" s="164"/>
      <c r="B92" s="79">
        <v>1</v>
      </c>
      <c r="C92" s="226" t="s">
        <v>238</v>
      </c>
      <c r="D92" s="226"/>
      <c r="E92" s="226"/>
      <c r="F92" s="226"/>
      <c r="G92" s="226"/>
      <c r="H92" s="226"/>
      <c r="I92" s="226"/>
      <c r="J92" s="226"/>
      <c r="K92" s="226"/>
      <c r="L92" s="226"/>
      <c r="M92" s="226"/>
      <c r="N92" s="226"/>
      <c r="O92" s="226"/>
      <c r="P92" s="226"/>
      <c r="Q92" s="226"/>
      <c r="R92" s="226"/>
      <c r="S92" s="226"/>
      <c r="T92" s="226"/>
      <c r="U92" s="226"/>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BA92" s="105" t="str">
        <f>C92</f>
        <v>Berenschot (2017). Electrification in the Dutch process industry.</v>
      </c>
    </row>
    <row r="93" spans="1:53" ht="15" customHeight="1" x14ac:dyDescent="0.25">
      <c r="A93" s="164"/>
      <c r="B93" s="79">
        <v>2</v>
      </c>
      <c r="C93" s="226" t="s">
        <v>239</v>
      </c>
      <c r="D93" s="226"/>
      <c r="E93" s="226"/>
      <c r="F93" s="226"/>
      <c r="G93" s="226"/>
      <c r="H93" s="226"/>
      <c r="I93" s="226"/>
      <c r="J93" s="226"/>
      <c r="K93" s="226"/>
      <c r="L93" s="226"/>
      <c r="M93" s="226"/>
      <c r="N93" s="226"/>
      <c r="O93" s="226"/>
      <c r="P93" s="226"/>
      <c r="Q93" s="226"/>
      <c r="R93" s="226"/>
      <c r="S93" s="226"/>
      <c r="T93" s="226"/>
      <c r="U93" s="226"/>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BA93" s="105" t="str">
        <f t="shared" ref="BA93:BA102" si="0">C93</f>
        <v>VNP (2018). Decarbonising the steam supply of the Dutch paper and board industry.</v>
      </c>
    </row>
    <row r="94" spans="1:53" ht="15" customHeight="1" x14ac:dyDescent="0.25">
      <c r="A94" s="164"/>
      <c r="B94" s="79">
        <v>3</v>
      </c>
      <c r="C94" s="226" t="s">
        <v>240</v>
      </c>
      <c r="D94" s="226"/>
      <c r="E94" s="226"/>
      <c r="F94" s="226"/>
      <c r="G94" s="226"/>
      <c r="H94" s="226"/>
      <c r="I94" s="226"/>
      <c r="J94" s="226"/>
      <c r="K94" s="226"/>
      <c r="L94" s="226"/>
      <c r="M94" s="226"/>
      <c r="N94" s="226"/>
      <c r="O94" s="226"/>
      <c r="P94" s="226"/>
      <c r="Q94" s="226"/>
      <c r="R94" s="226"/>
      <c r="S94" s="226"/>
      <c r="T94" s="226"/>
      <c r="U94" s="226"/>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BA94" s="105" t="str">
        <f t="shared" si="0"/>
        <v>ECN (2010). Benutting restwarmte, Interne notitie.</v>
      </c>
    </row>
    <row r="95" spans="1:53" ht="15" customHeight="1" x14ac:dyDescent="0.25">
      <c r="A95" s="164"/>
      <c r="B95" s="79">
        <v>4</v>
      </c>
      <c r="C95" s="226" t="s">
        <v>241</v>
      </c>
      <c r="D95" s="226"/>
      <c r="E95" s="226"/>
      <c r="F95" s="226"/>
      <c r="G95" s="226"/>
      <c r="H95" s="226"/>
      <c r="I95" s="226"/>
      <c r="J95" s="226"/>
      <c r="K95" s="226"/>
      <c r="L95" s="226"/>
      <c r="M95" s="226"/>
      <c r="N95" s="226"/>
      <c r="O95" s="226"/>
      <c r="P95" s="226"/>
      <c r="Q95" s="226"/>
      <c r="R95" s="226"/>
      <c r="S95" s="226"/>
      <c r="T95" s="226"/>
      <c r="U95" s="226"/>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BA95" s="105" t="str">
        <f t="shared" si="0"/>
        <v xml:space="preserve">Berenschot, Delft, C., &amp; ISPT (2015). Power to products. </v>
      </c>
    </row>
    <row r="96" spans="1:53" ht="15" customHeight="1" x14ac:dyDescent="0.25">
      <c r="A96" s="164"/>
      <c r="B96" s="79">
        <v>5</v>
      </c>
      <c r="C96" s="228" t="s">
        <v>242</v>
      </c>
      <c r="D96" s="226"/>
      <c r="E96" s="226"/>
      <c r="F96" s="226"/>
      <c r="G96" s="226"/>
      <c r="H96" s="226"/>
      <c r="I96" s="226"/>
      <c r="J96" s="226"/>
      <c r="K96" s="226"/>
      <c r="L96" s="226"/>
      <c r="M96" s="226"/>
      <c r="N96" s="226"/>
      <c r="O96" s="226"/>
      <c r="P96" s="226"/>
      <c r="Q96" s="226"/>
      <c r="R96" s="226"/>
      <c r="S96" s="226"/>
      <c r="T96" s="226"/>
      <c r="U96" s="226"/>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BA96" s="105" t="str">
        <f t="shared" si="0"/>
        <v>Tennet website at: https://www.tennet.eu/nl/elektriciteitsmarkt/aansluiten-op-het-nederlandse-hoogspanningsnet/kosten-van-een-netaansluiting/</v>
      </c>
    </row>
    <row r="97" spans="1:53" ht="15" customHeight="1" x14ac:dyDescent="0.25">
      <c r="A97" s="164"/>
      <c r="B97" s="79">
        <v>6</v>
      </c>
      <c r="C97" s="226" t="s">
        <v>243</v>
      </c>
      <c r="D97" s="226"/>
      <c r="E97" s="226"/>
      <c r="F97" s="226"/>
      <c r="G97" s="226"/>
      <c r="H97" s="226"/>
      <c r="I97" s="226"/>
      <c r="J97" s="226"/>
      <c r="K97" s="226"/>
      <c r="L97" s="226"/>
      <c r="M97" s="226"/>
      <c r="N97" s="226"/>
      <c r="O97" s="226"/>
      <c r="P97" s="226"/>
      <c r="Q97" s="226"/>
      <c r="R97" s="226"/>
      <c r="S97" s="226"/>
      <c r="T97" s="226"/>
      <c r="U97" s="226"/>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BA97" s="105" t="str">
        <f t="shared" si="0"/>
        <v xml:space="preserve">ECN (2018). ECN databases. </v>
      </c>
    </row>
    <row r="98" spans="1:53" x14ac:dyDescent="0.25">
      <c r="A98" s="164"/>
      <c r="B98" s="79">
        <v>7</v>
      </c>
      <c r="C98" s="226" t="s">
        <v>244</v>
      </c>
      <c r="D98" s="226"/>
      <c r="E98" s="226"/>
      <c r="F98" s="226"/>
      <c r="G98" s="226"/>
      <c r="H98" s="226"/>
      <c r="I98" s="226"/>
      <c r="J98" s="226"/>
      <c r="K98" s="226"/>
      <c r="L98" s="226"/>
      <c r="M98" s="226"/>
      <c r="N98" s="226"/>
      <c r="O98" s="226"/>
      <c r="P98" s="226"/>
      <c r="Q98" s="226"/>
      <c r="R98" s="226"/>
      <c r="S98" s="226"/>
      <c r="T98" s="226"/>
      <c r="U98" s="226"/>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BA98" s="105" t="str">
        <f t="shared" si="0"/>
        <v>Noothout, P.; de Beer, J.; Quant, M.; Blok, K. (2019). Verkenning uitbreiding SDE+ met industriële opties.</v>
      </c>
    </row>
    <row r="99" spans="1:53" x14ac:dyDescent="0.25">
      <c r="A99" s="164"/>
      <c r="B99" s="79">
        <v>8</v>
      </c>
      <c r="C99" s="226"/>
      <c r="D99" s="226"/>
      <c r="E99" s="226"/>
      <c r="F99" s="226"/>
      <c r="G99" s="226"/>
      <c r="H99" s="226"/>
      <c r="I99" s="226"/>
      <c r="J99" s="226"/>
      <c r="K99" s="226"/>
      <c r="L99" s="226"/>
      <c r="M99" s="226"/>
      <c r="N99" s="226"/>
      <c r="O99" s="226"/>
      <c r="P99" s="226"/>
      <c r="Q99" s="226"/>
      <c r="R99" s="226"/>
      <c r="S99" s="226"/>
      <c r="T99" s="226"/>
      <c r="U99" s="226"/>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BA99" s="105">
        <f t="shared" si="0"/>
        <v>0</v>
      </c>
    </row>
    <row r="100" spans="1:53" x14ac:dyDescent="0.25">
      <c r="A100" s="164"/>
      <c r="B100" s="79">
        <v>9</v>
      </c>
      <c r="C100" s="226"/>
      <c r="D100" s="226"/>
      <c r="E100" s="226"/>
      <c r="F100" s="226"/>
      <c r="G100" s="226"/>
      <c r="H100" s="226"/>
      <c r="I100" s="226"/>
      <c r="J100" s="226"/>
      <c r="K100" s="226"/>
      <c r="L100" s="226"/>
      <c r="M100" s="226"/>
      <c r="N100" s="226"/>
      <c r="O100" s="226"/>
      <c r="P100" s="226"/>
      <c r="Q100" s="226"/>
      <c r="R100" s="226"/>
      <c r="S100" s="226"/>
      <c r="T100" s="226"/>
      <c r="U100" s="226"/>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BA100" s="105">
        <f t="shared" si="0"/>
        <v>0</v>
      </c>
    </row>
    <row r="101" spans="1:53" x14ac:dyDescent="0.25">
      <c r="A101" s="164"/>
      <c r="B101" s="79">
        <v>10</v>
      </c>
      <c r="C101" s="226"/>
      <c r="D101" s="226"/>
      <c r="E101" s="226"/>
      <c r="F101" s="226"/>
      <c r="G101" s="226"/>
      <c r="H101" s="226"/>
      <c r="I101" s="226"/>
      <c r="J101" s="226"/>
      <c r="K101" s="226"/>
      <c r="L101" s="226"/>
      <c r="M101" s="226"/>
      <c r="N101" s="226"/>
      <c r="O101" s="226"/>
      <c r="P101" s="226"/>
      <c r="Q101" s="226"/>
      <c r="R101" s="226"/>
      <c r="S101" s="226"/>
      <c r="T101" s="226"/>
      <c r="U101" s="226"/>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BA101" s="105">
        <f t="shared" si="0"/>
        <v>0</v>
      </c>
    </row>
    <row r="102" spans="1:53" x14ac:dyDescent="0.25">
      <c r="A102" s="164"/>
      <c r="B102" s="227" t="s">
        <v>245</v>
      </c>
      <c r="C102" s="226" t="s">
        <v>246</v>
      </c>
      <c r="D102" s="226"/>
      <c r="E102" s="226"/>
      <c r="F102" s="226"/>
      <c r="G102" s="226"/>
      <c r="H102" s="226"/>
      <c r="I102" s="226"/>
      <c r="J102" s="226"/>
      <c r="K102" s="226"/>
      <c r="L102" s="226"/>
      <c r="M102" s="226"/>
      <c r="N102" s="226"/>
      <c r="O102" s="226"/>
      <c r="P102" s="226"/>
      <c r="Q102" s="226"/>
      <c r="R102" s="226"/>
      <c r="S102" s="226"/>
      <c r="T102" s="226"/>
      <c r="U102" s="226"/>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BA102" s="105" t="str">
        <f t="shared" si="0"/>
        <v>Add other sources here</v>
      </c>
    </row>
    <row r="103" spans="1:53" x14ac:dyDescent="0.25">
      <c r="A103" s="164"/>
      <c r="B103" s="227"/>
      <c r="C103" s="226"/>
      <c r="D103" s="226"/>
      <c r="E103" s="226"/>
      <c r="F103" s="226"/>
      <c r="G103" s="226"/>
      <c r="H103" s="226"/>
      <c r="I103" s="226"/>
      <c r="J103" s="226"/>
      <c r="K103" s="226"/>
      <c r="L103" s="226"/>
      <c r="M103" s="226"/>
      <c r="N103" s="226"/>
      <c r="O103" s="226"/>
      <c r="P103" s="226"/>
      <c r="Q103" s="226"/>
      <c r="R103" s="226"/>
      <c r="S103" s="226"/>
      <c r="T103" s="226"/>
      <c r="U103" s="226"/>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row>
    <row r="104" spans="1:53" x14ac:dyDescent="0.25">
      <c r="A104" s="164"/>
      <c r="B104" s="227"/>
      <c r="C104" s="226"/>
      <c r="D104" s="226"/>
      <c r="E104" s="226"/>
      <c r="F104" s="226"/>
      <c r="G104" s="226"/>
      <c r="H104" s="226"/>
      <c r="I104" s="226"/>
      <c r="J104" s="226"/>
      <c r="K104" s="226"/>
      <c r="L104" s="226"/>
      <c r="M104" s="226"/>
      <c r="N104" s="226"/>
      <c r="O104" s="226"/>
      <c r="P104" s="226"/>
      <c r="Q104" s="226"/>
      <c r="R104" s="226"/>
      <c r="S104" s="226"/>
      <c r="T104" s="226"/>
      <c r="U104" s="226"/>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row>
  </sheetData>
  <mergeCells count="147">
    <mergeCell ref="B4:K4"/>
    <mergeCell ref="B5:C5"/>
    <mergeCell ref="D5:K5"/>
    <mergeCell ref="B6:C6"/>
    <mergeCell ref="D6:K6"/>
    <mergeCell ref="B7:C8"/>
    <mergeCell ref="D7:K7"/>
    <mergeCell ref="D8:K8"/>
    <mergeCell ref="B13:C14"/>
    <mergeCell ref="D13:K13"/>
    <mergeCell ref="D14:K14"/>
    <mergeCell ref="B15:K15"/>
    <mergeCell ref="B16:C17"/>
    <mergeCell ref="D16:K17"/>
    <mergeCell ref="B9:C9"/>
    <mergeCell ref="D9:K9"/>
    <mergeCell ref="B10:C10"/>
    <mergeCell ref="D10:K10"/>
    <mergeCell ref="B11:C12"/>
    <mergeCell ref="D11:K12"/>
    <mergeCell ref="Q21:U21"/>
    <mergeCell ref="B22:C24"/>
    <mergeCell ref="D22:E24"/>
    <mergeCell ref="F22:F24"/>
    <mergeCell ref="B18:C18"/>
    <mergeCell ref="D18:F18"/>
    <mergeCell ref="B19:C20"/>
    <mergeCell ref="D19:F20"/>
    <mergeCell ref="B21:C21"/>
    <mergeCell ref="D21:E21"/>
    <mergeCell ref="B25:C26"/>
    <mergeCell ref="D25:E26"/>
    <mergeCell ref="F25:F26"/>
    <mergeCell ref="B27:C27"/>
    <mergeCell ref="D27:K27"/>
    <mergeCell ref="B28:C28"/>
    <mergeCell ref="D28:K28"/>
    <mergeCell ref="G21:K21"/>
    <mergeCell ref="L21:P21"/>
    <mergeCell ref="B32:C32"/>
    <mergeCell ref="D32:K32"/>
    <mergeCell ref="B33:C33"/>
    <mergeCell ref="D33:K33"/>
    <mergeCell ref="B34:C34"/>
    <mergeCell ref="D34:K34"/>
    <mergeCell ref="B29:C29"/>
    <mergeCell ref="D29:K29"/>
    <mergeCell ref="B30:C30"/>
    <mergeCell ref="D30:K30"/>
    <mergeCell ref="B31:C31"/>
    <mergeCell ref="D31:K31"/>
    <mergeCell ref="B40:C41"/>
    <mergeCell ref="D40:D41"/>
    <mergeCell ref="E40:F41"/>
    <mergeCell ref="B42:C43"/>
    <mergeCell ref="D42:D43"/>
    <mergeCell ref="E42:F43"/>
    <mergeCell ref="B35:U35"/>
    <mergeCell ref="B36:F37"/>
    <mergeCell ref="G36:K36"/>
    <mergeCell ref="L36:P36"/>
    <mergeCell ref="Q36:U36"/>
    <mergeCell ref="B38:C39"/>
    <mergeCell ref="D38:D39"/>
    <mergeCell ref="E38:F39"/>
    <mergeCell ref="B48:C49"/>
    <mergeCell ref="D48:E49"/>
    <mergeCell ref="F48:F49"/>
    <mergeCell ref="G48:K48"/>
    <mergeCell ref="L48:P48"/>
    <mergeCell ref="Q48:U48"/>
    <mergeCell ref="B44:C45"/>
    <mergeCell ref="D44:D45"/>
    <mergeCell ref="E44:F45"/>
    <mergeCell ref="B46:C46"/>
    <mergeCell ref="D46:U46"/>
    <mergeCell ref="B47:U47"/>
    <mergeCell ref="B50:C57"/>
    <mergeCell ref="D50:E51"/>
    <mergeCell ref="F50:F51"/>
    <mergeCell ref="D52:E53"/>
    <mergeCell ref="F52:F53"/>
    <mergeCell ref="D54:E55"/>
    <mergeCell ref="F54:F55"/>
    <mergeCell ref="D56:E57"/>
    <mergeCell ref="F56:F57"/>
    <mergeCell ref="F62:F63"/>
    <mergeCell ref="D64:E65"/>
    <mergeCell ref="F64:F65"/>
    <mergeCell ref="B66:C66"/>
    <mergeCell ref="D66:U66"/>
    <mergeCell ref="B67:U67"/>
    <mergeCell ref="B58:C58"/>
    <mergeCell ref="D58:U58"/>
    <mergeCell ref="B59:U59"/>
    <mergeCell ref="B60:C65"/>
    <mergeCell ref="D60:E61"/>
    <mergeCell ref="F60:F61"/>
    <mergeCell ref="G60:K60"/>
    <mergeCell ref="L60:P60"/>
    <mergeCell ref="Q60:U60"/>
    <mergeCell ref="D62:E63"/>
    <mergeCell ref="B79:U79"/>
    <mergeCell ref="B80:C81"/>
    <mergeCell ref="D80:F81"/>
    <mergeCell ref="G80:K80"/>
    <mergeCell ref="L80:P80"/>
    <mergeCell ref="Q80:U80"/>
    <mergeCell ref="D74:E75"/>
    <mergeCell ref="F74:F75"/>
    <mergeCell ref="D76:E77"/>
    <mergeCell ref="F76:F77"/>
    <mergeCell ref="B78:C78"/>
    <mergeCell ref="D78:U78"/>
    <mergeCell ref="B68:C77"/>
    <mergeCell ref="D68:E69"/>
    <mergeCell ref="F68:F69"/>
    <mergeCell ref="G68:K68"/>
    <mergeCell ref="L68:P68"/>
    <mergeCell ref="Q68:U68"/>
    <mergeCell ref="D70:E71"/>
    <mergeCell ref="F70:F71"/>
    <mergeCell ref="D72:E73"/>
    <mergeCell ref="F72:F73"/>
    <mergeCell ref="B88:C89"/>
    <mergeCell ref="D88:F89"/>
    <mergeCell ref="B90:C90"/>
    <mergeCell ref="D90:U90"/>
    <mergeCell ref="B91:U91"/>
    <mergeCell ref="C92:U92"/>
    <mergeCell ref="B82:C83"/>
    <mergeCell ref="D82:F83"/>
    <mergeCell ref="B84:C85"/>
    <mergeCell ref="D84:F85"/>
    <mergeCell ref="B86:C87"/>
    <mergeCell ref="D86:F87"/>
    <mergeCell ref="C99:U99"/>
    <mergeCell ref="C100:U100"/>
    <mergeCell ref="C101:U101"/>
    <mergeCell ref="B102:B104"/>
    <mergeCell ref="C102:U104"/>
    <mergeCell ref="C93:U93"/>
    <mergeCell ref="C94:U94"/>
    <mergeCell ref="C95:U95"/>
    <mergeCell ref="C96:U96"/>
    <mergeCell ref="C97:U97"/>
    <mergeCell ref="C98:U98"/>
  </mergeCells>
  <conditionalFormatting sqref="D7">
    <cfRule type="containsText" dxfId="322" priority="132" operator="containsText" text="Please select">
      <formula>NOT(ISERROR(SEARCH("Please select",D7)))</formula>
    </cfRule>
  </conditionalFormatting>
  <conditionalFormatting sqref="D8 L8:O8">
    <cfRule type="containsText" dxfId="321" priority="131" operator="containsText" text="Other (specify here)">
      <formula>NOT(ISERROR(SEARCH("Other (specify here)",D8)))</formula>
    </cfRule>
  </conditionalFormatting>
  <conditionalFormatting sqref="D9">
    <cfRule type="containsText" dxfId="320" priority="130" operator="containsText" text="Please select">
      <formula>NOT(ISERROR(SEARCH("Please select",D9)))</formula>
    </cfRule>
  </conditionalFormatting>
  <conditionalFormatting sqref="L10:O10">
    <cfRule type="containsText" dxfId="319" priority="129" operator="containsText" text="Specify here">
      <formula>NOT(ISERROR(SEARCH("Specify here",L10)))</formula>
    </cfRule>
  </conditionalFormatting>
  <conditionalFormatting sqref="D11 L11:O12">
    <cfRule type="containsText" dxfId="318" priority="128" operator="containsText" text="Specify here">
      <formula>NOT(ISERROR(SEARCH("Specify here",D11)))</formula>
    </cfRule>
  </conditionalFormatting>
  <conditionalFormatting sqref="D6 L6:O6">
    <cfRule type="containsText" dxfId="317" priority="127" operator="containsText" text="DD-MM-YYYY">
      <formula>NOT(ISERROR(SEARCH("DD-MM-YYYY",D6)))</formula>
    </cfRule>
  </conditionalFormatting>
  <conditionalFormatting sqref="D13 L13:O13">
    <cfRule type="containsText" dxfId="316" priority="124" operator="containsText" text="Select the observed or expected TRL level in 2020">
      <formula>NOT(ISERROR(SEARCH("Select the observed or expected TRL level in 2020",D13)))</formula>
    </cfRule>
    <cfRule type="containsText" dxfId="315" priority="126" operator="containsText" text="Specify here the observed or expected TRL level in 2020">
      <formula>NOT(ISERROR(SEARCH("Specify here the observed or expected TRL level in 2020",D13)))</formula>
    </cfRule>
  </conditionalFormatting>
  <conditionalFormatting sqref="D14 L14:O14">
    <cfRule type="containsText" dxfId="314" priority="125" operator="containsText" text="Explain here">
      <formula>NOT(ISERROR(SEARCH("Explain here",D14)))</formula>
    </cfRule>
  </conditionalFormatting>
  <conditionalFormatting sqref="D33 D31">
    <cfRule type="containsText" dxfId="313" priority="123" operator="containsText" text="Please select">
      <formula>NOT(ISERROR(SEARCH("Please select",D31)))</formula>
    </cfRule>
  </conditionalFormatting>
  <conditionalFormatting sqref="D31 L31:O31">
    <cfRule type="containsText" dxfId="312" priority="122" operator="containsText" text="Specify here">
      <formula>NOT(ISERROR(SEARCH("Specify here",D31)))</formula>
    </cfRule>
  </conditionalFormatting>
  <conditionalFormatting sqref="L28:O29">
    <cfRule type="containsText" dxfId="311" priority="121" operator="containsText" text="Specify here">
      <formula>NOT(ISERROR(SEARCH("Specify here",L28)))</formula>
    </cfRule>
  </conditionalFormatting>
  <conditionalFormatting sqref="L27:O29">
    <cfRule type="containsText" dxfId="310" priority="120" operator="containsText" text="Specify here">
      <formula>NOT(ISERROR(SEARCH("Specify here",L27)))</formula>
    </cfRule>
  </conditionalFormatting>
  <conditionalFormatting sqref="L32:O32">
    <cfRule type="containsText" dxfId="309" priority="119" operator="containsText" text="Specify here">
      <formula>NOT(ISERROR(SEARCH("Specify here",L32)))</formula>
    </cfRule>
  </conditionalFormatting>
  <conditionalFormatting sqref="D34 L34:O34">
    <cfRule type="containsText" dxfId="308" priority="118"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307" priority="117" operator="containsText" text="Specify technology option name here">
      <formula>NOT(ISERROR(SEARCH("Specify technology option name here",L5)))</formula>
    </cfRule>
  </conditionalFormatting>
  <conditionalFormatting sqref="D19">
    <cfRule type="containsText" dxfId="306" priority="116" operator="containsText" text="Select Functional Unit above">
      <formula>NOT(ISERROR(SEARCH("Select Functional Unit above",D19)))</formula>
    </cfRule>
  </conditionalFormatting>
  <conditionalFormatting sqref="D50">
    <cfRule type="containsText" dxfId="305" priority="114" operator="containsText" text="Select">
      <formula>NOT(ISERROR(SEARCH("Select",D50)))</formula>
    </cfRule>
  </conditionalFormatting>
  <conditionalFormatting sqref="D46">
    <cfRule type="containsText" dxfId="304" priority="115" operator="containsText" text="Explain here (e.g. other costs)">
      <formula>NOT(ISERROR(SEARCH("Explain here (e.g. other costs)",D46)))</formula>
    </cfRule>
  </conditionalFormatting>
  <conditionalFormatting sqref="D72">
    <cfRule type="containsText" dxfId="303" priority="105" operator="containsText" text="Select">
      <formula>NOT(ISERROR(SEARCH("Select",D72)))</formula>
    </cfRule>
  </conditionalFormatting>
  <conditionalFormatting sqref="D74">
    <cfRule type="containsText" dxfId="302" priority="104" operator="containsText" text="Select">
      <formula>NOT(ISERROR(SEARCH("Select",D74)))</formula>
    </cfRule>
  </conditionalFormatting>
  <conditionalFormatting sqref="D52">
    <cfRule type="containsText" dxfId="301" priority="113" operator="containsText" text="Select">
      <formula>NOT(ISERROR(SEARCH("Select",D52)))</formula>
    </cfRule>
  </conditionalFormatting>
  <conditionalFormatting sqref="D76">
    <cfRule type="containsText" dxfId="300" priority="103" operator="containsText" text="Select">
      <formula>NOT(ISERROR(SEARCH("Select",D76)))</formula>
    </cfRule>
  </conditionalFormatting>
  <conditionalFormatting sqref="D54">
    <cfRule type="containsText" dxfId="299" priority="112" operator="containsText" text="Select">
      <formula>NOT(ISERROR(SEARCH("Select",D54)))</formula>
    </cfRule>
  </conditionalFormatting>
  <conditionalFormatting sqref="D56">
    <cfRule type="containsText" dxfId="298" priority="111" operator="containsText" text="Select">
      <formula>NOT(ISERROR(SEARCH("Select",D56)))</formula>
    </cfRule>
  </conditionalFormatting>
  <conditionalFormatting sqref="F50:F57">
    <cfRule type="containsText" dxfId="297" priority="110" operator="containsText" text="Please select">
      <formula>NOT(ISERROR(SEARCH("Please select",F50)))</formula>
    </cfRule>
  </conditionalFormatting>
  <conditionalFormatting sqref="D58">
    <cfRule type="containsText" dxfId="296" priority="109" operator="containsText" text="Explain here (e.g. flexible in and out)">
      <formula>NOT(ISERROR(SEARCH("Explain here (e.g. flexible in and out)",D58)))</formula>
    </cfRule>
  </conditionalFormatting>
  <conditionalFormatting sqref="D62">
    <cfRule type="containsText" dxfId="295" priority="108" operator="containsText" text="Select">
      <formula>NOT(ISERROR(SEARCH("Select",D62)))</formula>
    </cfRule>
  </conditionalFormatting>
  <conditionalFormatting sqref="D66">
    <cfRule type="containsText" dxfId="294" priority="107" operator="containsText" text="Explain here">
      <formula>NOT(ISERROR(SEARCH("Explain here",D66)))</formula>
    </cfRule>
  </conditionalFormatting>
  <conditionalFormatting sqref="D70">
    <cfRule type="containsText" dxfId="293" priority="106" operator="containsText" text="Select">
      <formula>NOT(ISERROR(SEARCH("Select",D70)))</formula>
    </cfRule>
  </conditionalFormatting>
  <conditionalFormatting sqref="F70:F77">
    <cfRule type="containsText" dxfId="292" priority="102" operator="containsText" text="Please select">
      <formula>NOT(ISERROR(SEARCH("Please select",F70)))</formula>
    </cfRule>
  </conditionalFormatting>
  <conditionalFormatting sqref="D78">
    <cfRule type="containsText" dxfId="291" priority="101" operator="containsText" text="Explain here">
      <formula>NOT(ISERROR(SEARCH("Explain here",D78)))</formula>
    </cfRule>
  </conditionalFormatting>
  <conditionalFormatting sqref="D82">
    <cfRule type="containsText" dxfId="290" priority="100" operator="containsText" text="Specify here">
      <formula>NOT(ISERROR(SEARCH("Specify here",D82)))</formula>
    </cfRule>
  </conditionalFormatting>
  <conditionalFormatting sqref="B92 B97 B94:B95 B99 B101">
    <cfRule type="containsText" dxfId="289" priority="99" operator="containsText" text="Specify data sources and references here">
      <formula>NOT(ISERROR(SEARCH("Specify data sources and references here",B92)))</formula>
    </cfRule>
  </conditionalFormatting>
  <conditionalFormatting sqref="D28">
    <cfRule type="containsText" dxfId="288" priority="98" operator="containsText" text="Please select">
      <formula>NOT(ISERROR(SEARCH("Please select",D28)))</formula>
    </cfRule>
  </conditionalFormatting>
  <conditionalFormatting sqref="D28">
    <cfRule type="containsText" dxfId="287" priority="97" operator="containsText" text="Specify here">
      <formula>NOT(ISERROR(SEARCH("Specify here",D28)))</formula>
    </cfRule>
  </conditionalFormatting>
  <conditionalFormatting sqref="D27:D28">
    <cfRule type="containsText" dxfId="286" priority="96" operator="containsText" text="Specify here (if not specified, value will be 1)">
      <formula>NOT(ISERROR(SEARCH("Specify here (if not specified, value will be 1)",D27)))</formula>
    </cfRule>
  </conditionalFormatting>
  <conditionalFormatting sqref="D32">
    <cfRule type="containsText" dxfId="285" priority="95" operator="containsText" text="Please select">
      <formula>NOT(ISERROR(SEARCH("Please select",D32)))</formula>
    </cfRule>
  </conditionalFormatting>
  <conditionalFormatting sqref="D32">
    <cfRule type="containsText" dxfId="284" priority="94" operator="containsText" text="Specify here">
      <formula>NOT(ISERROR(SEARCH("Specify here",D32)))</formula>
    </cfRule>
  </conditionalFormatting>
  <conditionalFormatting sqref="G41:K41 G43:K43 G39:K39 G45:K45">
    <cfRule type="containsText" dxfId="283" priority="93" operator="containsText" text="Reference">
      <formula>NOT(ISERROR(SEARCH("Reference",G39)))</formula>
    </cfRule>
  </conditionalFormatting>
  <conditionalFormatting sqref="L41:P41 L43:P43 L45:P45 L39:P39">
    <cfRule type="containsText" dxfId="282" priority="92" operator="containsText" text="Reference">
      <formula>NOT(ISERROR(SEARCH("Reference",L39)))</formula>
    </cfRule>
  </conditionalFormatting>
  <conditionalFormatting sqref="Q41:U41 Q43:U43 Q45:U45 Q39:U39">
    <cfRule type="containsText" dxfId="281" priority="91" operator="containsText" text="Reference">
      <formula>NOT(ISERROR(SEARCH("Reference",Q39)))</formula>
    </cfRule>
  </conditionalFormatting>
  <conditionalFormatting sqref="E38">
    <cfRule type="containsText" dxfId="280" priority="90" operator="containsText" text="Please select 'Functional Unit' above">
      <formula>NOT(ISERROR(SEARCH("Please select 'Functional Unit' above",E38)))</formula>
    </cfRule>
  </conditionalFormatting>
  <conditionalFormatting sqref="I53:K53 H55:K55 H57:K57 I51:K51">
    <cfRule type="containsText" dxfId="279" priority="89" operator="containsText" text="Reference">
      <formula>NOT(ISERROR(SEARCH("Reference",H51)))</formula>
    </cfRule>
  </conditionalFormatting>
  <conditionalFormatting sqref="M53:P53 M55:P55 M57:P57 M51:P51">
    <cfRule type="containsText" dxfId="278" priority="88" operator="containsText" text="Reference">
      <formula>NOT(ISERROR(SEARCH("Reference",M51)))</formula>
    </cfRule>
  </conditionalFormatting>
  <conditionalFormatting sqref="R53:U53 R55:U55 R57:U57 R51:U51">
    <cfRule type="containsText" dxfId="277" priority="87" operator="containsText" text="Reference">
      <formula>NOT(ISERROR(SEARCH("Reference",R51)))</formula>
    </cfRule>
  </conditionalFormatting>
  <conditionalFormatting sqref="H73:K73 H75:K75 H77:K77 H71:K71">
    <cfRule type="containsText" dxfId="276" priority="86" operator="containsText" text="Reference">
      <formula>NOT(ISERROR(SEARCH("Reference",H71)))</formula>
    </cfRule>
  </conditionalFormatting>
  <conditionalFormatting sqref="M73:P73 M75:P75 M77:P77 M71:P71">
    <cfRule type="containsText" dxfId="275" priority="85" operator="containsText" text="Reference">
      <formula>NOT(ISERROR(SEARCH("Reference",M71)))</formula>
    </cfRule>
  </conditionalFormatting>
  <conditionalFormatting sqref="R73:U73 R75:U75 R77:U77 R71:U71">
    <cfRule type="containsText" dxfId="274" priority="84" operator="containsText" text="Reference">
      <formula>NOT(ISERROR(SEARCH("Reference",R71)))</formula>
    </cfRule>
  </conditionalFormatting>
  <conditionalFormatting sqref="G65:K65 H63:K63">
    <cfRule type="containsText" dxfId="273" priority="83" operator="containsText" text="Reference">
      <formula>NOT(ISERROR(SEARCH("Reference",G63)))</formula>
    </cfRule>
  </conditionalFormatting>
  <conditionalFormatting sqref="L65:P65 M63:P63">
    <cfRule type="containsText" dxfId="272" priority="82" operator="containsText" text="Reference">
      <formula>NOT(ISERROR(SEARCH("Reference",L63)))</formula>
    </cfRule>
  </conditionalFormatting>
  <conditionalFormatting sqref="Q65:U65 R63:U63">
    <cfRule type="containsText" dxfId="271" priority="81" operator="containsText" text="Reference">
      <formula>NOT(ISERROR(SEARCH("Reference",Q63)))</formula>
    </cfRule>
  </conditionalFormatting>
  <conditionalFormatting sqref="H83:K83">
    <cfRule type="containsText" dxfId="270" priority="80" operator="containsText" text="Reference">
      <formula>NOT(ISERROR(SEARCH("Reference",H83)))</formula>
    </cfRule>
  </conditionalFormatting>
  <conditionalFormatting sqref="M83:P83">
    <cfRule type="containsText" dxfId="269" priority="79" operator="containsText" text="Reference">
      <formula>NOT(ISERROR(SEARCH("Reference",M83)))</formula>
    </cfRule>
  </conditionalFormatting>
  <conditionalFormatting sqref="R83:U83">
    <cfRule type="containsText" dxfId="268" priority="78" operator="containsText" text="Reference">
      <formula>NOT(ISERROR(SEARCH("Reference",R83)))</formula>
    </cfRule>
  </conditionalFormatting>
  <conditionalFormatting sqref="D5">
    <cfRule type="containsText" dxfId="267" priority="77" operator="containsText" text="Please select">
      <formula>NOT(ISERROR(SEARCH("Please select",D5)))</formula>
    </cfRule>
  </conditionalFormatting>
  <conditionalFormatting sqref="D5">
    <cfRule type="containsText" dxfId="266" priority="76" operator="containsText" text="Specify here">
      <formula>NOT(ISERROR(SEARCH("Specify here",D5)))</formula>
    </cfRule>
  </conditionalFormatting>
  <conditionalFormatting sqref="D10">
    <cfRule type="containsText" dxfId="265" priority="75" operator="containsText" text="Please select">
      <formula>NOT(ISERROR(SEARCH("Please select",D10)))</formula>
    </cfRule>
  </conditionalFormatting>
  <conditionalFormatting sqref="D16">
    <cfRule type="containsText" dxfId="264" priority="73" operator="containsText" text="Please select">
      <formula>NOT(ISERROR(SEARCH("Please select",D16)))</formula>
    </cfRule>
    <cfRule type="containsText" dxfId="263" priority="74" operator="containsText" text="Please select 'Functional Unit' above">
      <formula>NOT(ISERROR(SEARCH("Please select 'Functional Unit' above",D16)))</formula>
    </cfRule>
  </conditionalFormatting>
  <conditionalFormatting sqref="D22">
    <cfRule type="containsText" dxfId="262" priority="72" operator="containsText" text="Select Functional Unit above">
      <formula>NOT(ISERROR(SEARCH("Select Functional Unit above",D22)))</formula>
    </cfRule>
  </conditionalFormatting>
  <conditionalFormatting sqref="D29">
    <cfRule type="containsText" dxfId="261" priority="71" operator="containsText" text="Please select">
      <formula>NOT(ISERROR(SEARCH("Please select",D29)))</formula>
    </cfRule>
  </conditionalFormatting>
  <conditionalFormatting sqref="E40 E42 E44">
    <cfRule type="containsText" dxfId="260" priority="70" operator="containsText" text="Please select 'Functional Unit' above">
      <formula>NOT(ISERROR(SEARCH("Please select 'Functional Unit' above",E40)))</formula>
    </cfRule>
  </conditionalFormatting>
  <conditionalFormatting sqref="G53 G55 G57 G51">
    <cfRule type="containsText" dxfId="259" priority="69" operator="containsText" text="Reference">
      <formula>NOT(ISERROR(SEARCH("Reference",G51)))</formula>
    </cfRule>
  </conditionalFormatting>
  <conditionalFormatting sqref="L53 L55 L57 L51">
    <cfRule type="containsText" dxfId="258" priority="68" operator="containsText" text="Reference">
      <formula>NOT(ISERROR(SEARCH("Reference",L51)))</formula>
    </cfRule>
  </conditionalFormatting>
  <conditionalFormatting sqref="Q53 Q55 Q57 Q51">
    <cfRule type="containsText" dxfId="257" priority="67" operator="containsText" text="Reference">
      <formula>NOT(ISERROR(SEARCH("Reference",Q51)))</formula>
    </cfRule>
  </conditionalFormatting>
  <conditionalFormatting sqref="D64">
    <cfRule type="containsText" dxfId="256" priority="66" operator="containsText" text="Select">
      <formula>NOT(ISERROR(SEARCH("Select",D64)))</formula>
    </cfRule>
  </conditionalFormatting>
  <conditionalFormatting sqref="D62:F65">
    <cfRule type="containsText" dxfId="255" priority="65" operator="containsText" text="Specify here">
      <formula>NOT(ISERROR(SEARCH("Specify here",D62)))</formula>
    </cfRule>
  </conditionalFormatting>
  <conditionalFormatting sqref="G63">
    <cfRule type="containsText" dxfId="254" priority="64" operator="containsText" text="Reference">
      <formula>NOT(ISERROR(SEARCH("Reference",G63)))</formula>
    </cfRule>
  </conditionalFormatting>
  <conditionalFormatting sqref="L63">
    <cfRule type="containsText" dxfId="253" priority="63" operator="containsText" text="Reference">
      <formula>NOT(ISERROR(SEARCH("Reference",L63)))</formula>
    </cfRule>
  </conditionalFormatting>
  <conditionalFormatting sqref="Q63">
    <cfRule type="containsText" dxfId="252" priority="62" operator="containsText" text="Reference">
      <formula>NOT(ISERROR(SEARCH("Reference",Q63)))</formula>
    </cfRule>
  </conditionalFormatting>
  <conditionalFormatting sqref="G73 G75 G77 G71">
    <cfRule type="containsText" dxfId="251" priority="61" operator="containsText" text="Reference">
      <formula>NOT(ISERROR(SEARCH("Reference",G71)))</formula>
    </cfRule>
  </conditionalFormatting>
  <conditionalFormatting sqref="L73 L75 L77 L71">
    <cfRule type="containsText" dxfId="250" priority="60" operator="containsText" text="Reference">
      <formula>NOT(ISERROR(SEARCH("Reference",L71)))</formula>
    </cfRule>
  </conditionalFormatting>
  <conditionalFormatting sqref="Q73 Q75 Q77 Q71">
    <cfRule type="containsText" dxfId="249" priority="59" operator="containsText" text="Reference">
      <formula>NOT(ISERROR(SEARCH("Reference",Q71)))</formula>
    </cfRule>
  </conditionalFormatting>
  <conditionalFormatting sqref="B93 B96 B98 B100">
    <cfRule type="containsText" dxfId="248" priority="58" operator="containsText" text="Specify data sources and references here">
      <formula>NOT(ISERROR(SEARCH("Specify data sources and references here",B93)))</formula>
    </cfRule>
  </conditionalFormatting>
  <conditionalFormatting sqref="C92:U92">
    <cfRule type="containsText" dxfId="247" priority="57" operator="containsText" text="Specify complete references and data sources used here">
      <formula>NOT(ISERROR(SEARCH("Specify complete references and data sources used here",C92)))</formula>
    </cfRule>
  </conditionalFormatting>
  <conditionalFormatting sqref="C102:U104">
    <cfRule type="containsText" dxfId="246" priority="56" operator="containsText" text="Add other sources here">
      <formula>NOT(ISERROR(SEARCH("Add other sources here",C102)))</formula>
    </cfRule>
  </conditionalFormatting>
  <conditionalFormatting sqref="D25">
    <cfRule type="containsText" dxfId="245" priority="55" operator="containsText" text="Select Functional Unit above">
      <formula>NOT(ISERROR(SEARCH("Select Functional Unit above",D25)))</formula>
    </cfRule>
  </conditionalFormatting>
  <conditionalFormatting sqref="F22">
    <cfRule type="containsText" dxfId="244" priority="54" operator="containsText" text="Please select the region">
      <formula>NOT(ISERROR(SEARCH("Please select the region",F22)))</formula>
    </cfRule>
  </conditionalFormatting>
  <conditionalFormatting sqref="F25:F26">
    <cfRule type="containsText" dxfId="243" priority="53" operator="containsText" text="Specify here the market">
      <formula>NOT(ISERROR(SEARCH("Specify here the market",F25)))</formula>
    </cfRule>
  </conditionalFormatting>
  <conditionalFormatting sqref="G20:K20">
    <cfRule type="containsText" dxfId="242" priority="52" operator="containsText" text="Reference">
      <formula>NOT(ISERROR(SEARCH("Reference",G20)))</formula>
    </cfRule>
  </conditionalFormatting>
  <conditionalFormatting sqref="G24 I24:K24">
    <cfRule type="containsText" dxfId="241" priority="51" operator="containsText" text="Reference">
      <formula>NOT(ISERROR(SEARCH("Reference",G24)))</formula>
    </cfRule>
  </conditionalFormatting>
  <conditionalFormatting sqref="G26:K26">
    <cfRule type="containsText" dxfId="240" priority="50" operator="containsText" text="Reference">
      <formula>NOT(ISERROR(SEARCH("Reference",G26)))</formula>
    </cfRule>
  </conditionalFormatting>
  <conditionalFormatting sqref="G41:U41 G43:U43 G51 G53 G55:U55 G57:U57 G63:U63 G65:U65 G71:U71 G73:U73 G75:U75 G77:U77 H83:K83 M83:P83 R83:U83 G39:U39 G45:U45 I53:U53 I51:U51">
    <cfRule type="containsText" dxfId="239" priority="49" operator="containsText" text="Reference">
      <formula>NOT(ISERROR(SEARCH("Reference",G39)))</formula>
    </cfRule>
  </conditionalFormatting>
  <conditionalFormatting sqref="L26:P26 L24 N24:P24">
    <cfRule type="containsText" dxfId="238" priority="48" operator="containsText" text="Reference">
      <formula>NOT(ISERROR(SEARCH("Reference",L24)))</formula>
    </cfRule>
  </conditionalFormatting>
  <conditionalFormatting sqref="Q26:U26 Q24:U24">
    <cfRule type="containsText" dxfId="237" priority="47" operator="containsText" text="Reference">
      <formula>NOT(ISERROR(SEARCH("Reference",Q24)))</formula>
    </cfRule>
  </conditionalFormatting>
  <conditionalFormatting sqref="L24 L26:U26 N24:U24">
    <cfRule type="containsText" dxfId="236" priority="46" operator="containsText" text="Reference">
      <formula>NOT(ISERROR(SEARCH("Reference",L24)))</formula>
    </cfRule>
  </conditionalFormatting>
  <conditionalFormatting sqref="D30">
    <cfRule type="containsText" dxfId="235" priority="45" operator="containsText" text="Please select">
      <formula>NOT(ISERROR(SEARCH("Please select",D30)))</formula>
    </cfRule>
  </conditionalFormatting>
  <conditionalFormatting sqref="D30">
    <cfRule type="containsText" dxfId="234" priority="44" operator="containsText" text="Specify here">
      <formula>NOT(ISERROR(SEARCH("Specify here",D30)))</formula>
    </cfRule>
  </conditionalFormatting>
  <conditionalFormatting sqref="H85:K85 M85:P85 R85:U85">
    <cfRule type="containsText" dxfId="233" priority="40" operator="containsText" text="Reference">
      <formula>NOT(ISERROR(SEARCH("Reference",H85)))</formula>
    </cfRule>
  </conditionalFormatting>
  <conditionalFormatting sqref="H87:K87 M87:P87 R87:U87">
    <cfRule type="containsText" dxfId="232" priority="36" operator="containsText" text="Reference">
      <formula>NOT(ISERROR(SEARCH("Reference",H87)))</formula>
    </cfRule>
  </conditionalFormatting>
  <conditionalFormatting sqref="H89:K89 M89:P89 R89:U89">
    <cfRule type="containsText" dxfId="231" priority="32" operator="containsText" text="Reference">
      <formula>NOT(ISERROR(SEARCH("Reference",H89)))</formula>
    </cfRule>
  </conditionalFormatting>
  <conditionalFormatting sqref="H85:K85">
    <cfRule type="containsText" dxfId="230" priority="43" operator="containsText" text="Reference">
      <formula>NOT(ISERROR(SEARCH("Reference",H85)))</formula>
    </cfRule>
  </conditionalFormatting>
  <conditionalFormatting sqref="M85:P85">
    <cfRule type="containsText" dxfId="229" priority="42" operator="containsText" text="Reference">
      <formula>NOT(ISERROR(SEARCH("Reference",M85)))</formula>
    </cfRule>
  </conditionalFormatting>
  <conditionalFormatting sqref="R85:U85">
    <cfRule type="containsText" dxfId="228" priority="41" operator="containsText" text="Reference">
      <formula>NOT(ISERROR(SEARCH("Reference",R85)))</formula>
    </cfRule>
  </conditionalFormatting>
  <conditionalFormatting sqref="H87:K87">
    <cfRule type="containsText" dxfId="227" priority="39" operator="containsText" text="Reference">
      <formula>NOT(ISERROR(SEARCH("Reference",H87)))</formula>
    </cfRule>
  </conditionalFormatting>
  <conditionalFormatting sqref="M87:P87">
    <cfRule type="containsText" dxfId="226" priority="38" operator="containsText" text="Reference">
      <formula>NOT(ISERROR(SEARCH("Reference",M87)))</formula>
    </cfRule>
  </conditionalFormatting>
  <conditionalFormatting sqref="R87:U87">
    <cfRule type="containsText" dxfId="225" priority="37" operator="containsText" text="Reference">
      <formula>NOT(ISERROR(SEARCH("Reference",R87)))</formula>
    </cfRule>
  </conditionalFormatting>
  <conditionalFormatting sqref="H89:K89">
    <cfRule type="containsText" dxfId="224" priority="35" operator="containsText" text="Reference">
      <formula>NOT(ISERROR(SEARCH("Reference",H89)))</formula>
    </cfRule>
  </conditionalFormatting>
  <conditionalFormatting sqref="M89:P89">
    <cfRule type="containsText" dxfId="223" priority="34" operator="containsText" text="Reference">
      <formula>NOT(ISERROR(SEARCH("Reference",M89)))</formula>
    </cfRule>
  </conditionalFormatting>
  <conditionalFormatting sqref="R89:U89">
    <cfRule type="containsText" dxfId="222" priority="33" operator="containsText" text="Reference">
      <formula>NOT(ISERROR(SEARCH("Reference",R89)))</formula>
    </cfRule>
  </conditionalFormatting>
  <conditionalFormatting sqref="B82">
    <cfRule type="containsText" dxfId="221" priority="31" operator="containsText" text="Add here">
      <formula>NOT(ISERROR(SEARCH("Add here",B82)))</formula>
    </cfRule>
  </conditionalFormatting>
  <conditionalFormatting sqref="B84">
    <cfRule type="containsText" dxfId="220" priority="30" operator="containsText" text="Add here">
      <formula>NOT(ISERROR(SEARCH("Add here",B84)))</formula>
    </cfRule>
  </conditionalFormatting>
  <conditionalFormatting sqref="B86">
    <cfRule type="containsText" dxfId="219" priority="29" operator="containsText" text="Add here">
      <formula>NOT(ISERROR(SEARCH("Add here",B86)))</formula>
    </cfRule>
  </conditionalFormatting>
  <conditionalFormatting sqref="B88">
    <cfRule type="containsText" dxfId="218" priority="28" operator="containsText" text="Add here">
      <formula>NOT(ISERROR(SEARCH("Add here",B88)))</formula>
    </cfRule>
  </conditionalFormatting>
  <conditionalFormatting sqref="G85 G87 G89 G83">
    <cfRule type="containsText" dxfId="217" priority="27" operator="containsText" text="Reference">
      <formula>NOT(ISERROR(SEARCH("Reference",G83)))</formula>
    </cfRule>
  </conditionalFormatting>
  <conditionalFormatting sqref="G83 G85 G87 G89">
    <cfRule type="containsText" dxfId="216" priority="26" operator="containsText" text="Reference">
      <formula>NOT(ISERROR(SEARCH("Reference",G83)))</formula>
    </cfRule>
  </conditionalFormatting>
  <conditionalFormatting sqref="L85 L87 L89 L83">
    <cfRule type="containsText" dxfId="215" priority="25" operator="containsText" text="Reference">
      <formula>NOT(ISERROR(SEARCH("Reference",L83)))</formula>
    </cfRule>
  </conditionalFormatting>
  <conditionalFormatting sqref="L83 L85 L87 L89">
    <cfRule type="containsText" dxfId="214" priority="24" operator="containsText" text="Reference">
      <formula>NOT(ISERROR(SEARCH("Reference",L83)))</formula>
    </cfRule>
  </conditionalFormatting>
  <conditionalFormatting sqref="Q85 Q87 Q89 Q83">
    <cfRule type="containsText" dxfId="213" priority="23" operator="containsText" text="Reference">
      <formula>NOT(ISERROR(SEARCH("Reference",Q83)))</formula>
    </cfRule>
  </conditionalFormatting>
  <conditionalFormatting sqref="Q83 Q85 Q87 Q89">
    <cfRule type="containsText" dxfId="212" priority="22" operator="containsText" text="Reference">
      <formula>NOT(ISERROR(SEARCH("Reference",Q83)))</formula>
    </cfRule>
  </conditionalFormatting>
  <conditionalFormatting sqref="D90">
    <cfRule type="containsText" dxfId="211" priority="21" operator="containsText" text="Explain here">
      <formula>NOT(ISERROR(SEARCH("Explain here",D90)))</formula>
    </cfRule>
  </conditionalFormatting>
  <conditionalFormatting sqref="D84">
    <cfRule type="containsText" dxfId="210" priority="20" operator="containsText" text="Specify here">
      <formula>NOT(ISERROR(SEARCH("Specify here",D84)))</formula>
    </cfRule>
  </conditionalFormatting>
  <conditionalFormatting sqref="D86">
    <cfRule type="containsText" dxfId="209" priority="19" operator="containsText" text="Specify here">
      <formula>NOT(ISERROR(SEARCH("Specify here",D86)))</formula>
    </cfRule>
  </conditionalFormatting>
  <conditionalFormatting sqref="D88">
    <cfRule type="containsText" dxfId="208" priority="18" operator="containsText" text="Specify here">
      <formula>NOT(ISERROR(SEARCH("Specify here",D88)))</formula>
    </cfRule>
  </conditionalFormatting>
  <conditionalFormatting sqref="E42:F43">
    <cfRule type="containsText" dxfId="207" priority="17" operator="containsText" text="Please select">
      <formula>NOT(ISERROR(SEARCH("Please select",E42)))</formula>
    </cfRule>
  </conditionalFormatting>
  <conditionalFormatting sqref="M39">
    <cfRule type="containsText" dxfId="206" priority="16" operator="containsText" text="Reference">
      <formula>NOT(ISERROR(SEARCH("Reference",M39)))</formula>
    </cfRule>
  </conditionalFormatting>
  <conditionalFormatting sqref="R39">
    <cfRule type="containsText" dxfId="205" priority="15" operator="containsText" text="Reference">
      <formula>NOT(ISERROR(SEARCH("Reference",R39)))</formula>
    </cfRule>
  </conditionalFormatting>
  <conditionalFormatting sqref="M45">
    <cfRule type="containsText" dxfId="204" priority="14" operator="containsText" text="Reference">
      <formula>NOT(ISERROR(SEARCH("Reference",M45)))</formula>
    </cfRule>
  </conditionalFormatting>
  <conditionalFormatting sqref="R45">
    <cfRule type="containsText" dxfId="203" priority="13" operator="containsText" text="Reference">
      <formula>NOT(ISERROR(SEARCH("Reference",R45)))</formula>
    </cfRule>
  </conditionalFormatting>
  <conditionalFormatting sqref="R52">
    <cfRule type="containsText" dxfId="202" priority="12" operator="containsText" text="Reference">
      <formula>NOT(ISERROR(SEARCH("Reference",R52)))</formula>
    </cfRule>
  </conditionalFormatting>
  <conditionalFormatting sqref="R52">
    <cfRule type="containsText" dxfId="201" priority="11" operator="containsText" text="Reference">
      <formula>NOT(ISERROR(SEARCH("Reference",R52)))</formula>
    </cfRule>
  </conditionalFormatting>
  <conditionalFormatting sqref="R52">
    <cfRule type="containsText" dxfId="200" priority="10" operator="containsText" text="Reference">
      <formula>NOT(ISERROR(SEARCH("Reference",R52)))</formula>
    </cfRule>
  </conditionalFormatting>
  <conditionalFormatting sqref="M52">
    <cfRule type="containsText" dxfId="199" priority="9" operator="containsText" text="Reference">
      <formula>NOT(ISERROR(SEARCH("Reference",M52)))</formula>
    </cfRule>
  </conditionalFormatting>
  <conditionalFormatting sqref="M52">
    <cfRule type="containsText" dxfId="198" priority="8" operator="containsText" text="Reference">
      <formula>NOT(ISERROR(SEARCH("Reference",M52)))</formula>
    </cfRule>
  </conditionalFormatting>
  <conditionalFormatting sqref="M52">
    <cfRule type="containsText" dxfId="197" priority="7" operator="containsText" text="Reference">
      <formula>NOT(ISERROR(SEARCH("Reference",M52)))</formula>
    </cfRule>
  </conditionalFormatting>
  <conditionalFormatting sqref="H53 H51">
    <cfRule type="containsText" dxfId="196" priority="6" operator="containsText" text="Reference">
      <formula>NOT(ISERROR(SEARCH("Reference",H51)))</formula>
    </cfRule>
  </conditionalFormatting>
  <conditionalFormatting sqref="H53 H51">
    <cfRule type="containsText" dxfId="195" priority="5" operator="containsText" text="Reference">
      <formula>NOT(ISERROR(SEARCH("Reference",H51)))</formula>
    </cfRule>
  </conditionalFormatting>
  <conditionalFormatting sqref="M24">
    <cfRule type="containsText" dxfId="194" priority="4" operator="containsText" text="Reference">
      <formula>NOT(ISERROR(SEARCH("Reference",M24)))</formula>
    </cfRule>
  </conditionalFormatting>
  <conditionalFormatting sqref="M24">
    <cfRule type="containsText" dxfId="193" priority="3" operator="containsText" text="Reference">
      <formula>NOT(ISERROR(SEARCH("Reference",M24)))</formula>
    </cfRule>
  </conditionalFormatting>
  <conditionalFormatting sqref="H24">
    <cfRule type="containsText" dxfId="192" priority="2" operator="containsText" text="Reference">
      <formula>NOT(ISERROR(SEARCH("Reference",H24)))</formula>
    </cfRule>
  </conditionalFormatting>
  <conditionalFormatting sqref="H24">
    <cfRule type="containsText" dxfId="191" priority="1" operator="containsText" text="Reference">
      <formula>NOT(ISERROR(SEARCH("Reference",H24)))</formula>
    </cfRule>
  </conditionalFormatting>
  <dataValidations count="7">
    <dataValidation type="list" allowBlank="1" showInputMessage="1" showErrorMessage="1" prompt="More details are found in 'READ ME' tab" sqref="L13:O13" xr:uid="{CFCA8AB7-3506-443A-9E3F-0FA54B7B37F6}">
      <formula1>$C$18:$C$30</formula1>
    </dataValidation>
    <dataValidation type="list" allowBlank="1" showInputMessage="1" showErrorMessage="1" sqref="L7:O7" xr:uid="{2EF75634-EAC1-4A98-A908-9B6C6FDECDFB}">
      <formula1>$B$3:$B$25</formula1>
    </dataValidation>
    <dataValidation type="list" allowBlank="1" showInputMessage="1" showErrorMessage="1" sqref="L10:O10" xr:uid="{257A180F-E660-451F-AA25-49C22E994982}">
      <formula1>$D$3:$D$15</formula1>
    </dataValidation>
    <dataValidation type="list" allowBlank="1" showInputMessage="1" showErrorMessage="1" sqref="L9:O9" xr:uid="{E864E64F-080B-4582-8204-41554DD6361B}">
      <formula1>$X$1:$X$4</formula1>
    </dataValidation>
    <dataValidation type="list" allowBlank="1" showInputMessage="1" showErrorMessage="1" sqref="L33:O33" xr:uid="{6461C9DB-CAA6-434E-81DF-0A37E7BEC836}">
      <formula1>$X$6:$X$8</formula1>
    </dataValidation>
    <dataValidation type="textLength" operator="lessThanOrEqual" allowBlank="1" showInputMessage="1" showErrorMessage="1" error="The cell only allows up to 700 characters._x000a_" prompt="Maximum length: 700 characters" sqref="L11:O12" xr:uid="{9CD765B8-BA50-4890-9108-EDEDD8390348}">
      <formula1>700</formula1>
    </dataValidation>
    <dataValidation allowBlank="1" showInputMessage="1" showErrorMessage="1" prompt="More details are found in 'READ ME' tab" sqref="L14:O14 D14" xr:uid="{2D8FB64B-140F-495C-A181-219C28CCA576}"/>
  </dataValidations>
  <hyperlinks>
    <hyperlink ref="C96" r:id="rId1" display="https://www.tennet.eu/nl/elektriciteitsmarkt/aansluiten-op-het-nederlandse-hoogspanningsnet/kosten-van-een-netaansluiting/" xr:uid="{126E0799-5D4E-46BC-B792-0E2A94082BBB}"/>
  </hyperlinks>
  <pageMargins left="0.7" right="0.7" top="0.75" bottom="0.75" header="0.3" footer="0.3"/>
  <pageSetup paperSize="9" scale="31" orientation="landscape" r:id="rId2"/>
  <extLst>
    <ext xmlns:x14="http://schemas.microsoft.com/office/spreadsheetml/2009/9/main" uri="{CCE6A557-97BC-4b89-ADB6-D9C93CAAB3DF}">
      <x14:dataValidations xmlns:xm="http://schemas.microsoft.com/office/excel/2006/main" count="12">
        <x14:dataValidation type="list" allowBlank="1" showInputMessage="1" showErrorMessage="1" xr:uid="{2A44F5E9-6074-48BF-9242-6CF9CE19177E}">
          <x14:formula1>
            <xm:f>List!$J$3:$J$68</xm:f>
          </x14:formula1>
          <xm:sqref>D52:E57</xm:sqref>
        </x14:dataValidation>
        <x14:dataValidation type="list" allowBlank="1" showInputMessage="1" showErrorMessage="1" xr:uid="{FBF44486-ED5E-41E0-B3F7-A075FC90306E}">
          <x14:formula1>
            <xm:f>List!$X$10:$X$13</xm:f>
          </x14:formula1>
          <xm:sqref>F22</xm:sqref>
        </x14:dataValidation>
        <x14:dataValidation type="list" allowBlank="1" showInputMessage="1" showErrorMessage="1" xr:uid="{06BDEC71-160B-4EE1-BBE5-5762B64EDAB3}">
          <x14:formula1>
            <xm:f>List!$J$2:$J$74</xm:f>
          </x14:formula1>
          <xm:sqref>D50:E51</xm:sqref>
        </x14:dataValidation>
        <x14:dataValidation type="list" allowBlank="1" showInputMessage="1" showErrorMessage="1" xr:uid="{45120AF4-F69A-456F-B17A-30B8C04F49FB}">
          <x14:formula1>
            <xm:f>List!$P$3:$P$13</xm:f>
          </x14:formula1>
          <xm:sqref>D70:E77</xm:sqref>
        </x14:dataValidation>
        <x14:dataValidation type="list" allowBlank="1" showInputMessage="1" showErrorMessage="1" xr:uid="{D90123EB-C7B5-4411-91CF-27285A79D95F}">
          <x14:formula1>
            <xm:f>List!$X$2:$X$4</xm:f>
          </x14:formula1>
          <xm:sqref>D9:K9</xm:sqref>
        </x14:dataValidation>
        <x14:dataValidation type="list" allowBlank="1" showInputMessage="1" showErrorMessage="1" xr:uid="{854E94EE-A5DA-4A8C-B986-AEF91AA2C8E8}">
          <x14:formula1>
            <xm:f>List!$F$3:$F$17</xm:f>
          </x14:formula1>
          <xm:sqref>D16:K17</xm:sqref>
        </x14:dataValidation>
        <x14:dataValidation type="list" allowBlank="1" showInputMessage="1" showErrorMessage="1" xr:uid="{F28F0BED-09DD-4062-A27A-83039AD10C0B}">
          <x14:formula1>
            <xm:f>List!$B$3:$B$25</xm:f>
          </x14:formula1>
          <xm:sqref>D7</xm:sqref>
        </x14:dataValidation>
        <x14:dataValidation type="list" allowBlank="1" showInputMessage="1" showErrorMessage="1" xr:uid="{223731E1-154A-42DC-B18B-AE9457A5BF54}">
          <x14:formula1>
            <xm:f>List!$H$3:$H$10</xm:f>
          </x14:formula1>
          <xm:sqref>D29</xm:sqref>
        </x14:dataValidation>
        <x14:dataValidation type="list" allowBlank="1" showInputMessage="1" showErrorMessage="1" xr:uid="{EC41D04B-A096-419E-8677-5C2EB9203DF7}">
          <x14:formula1>
            <xm:f>List!$R$3:$R$6</xm:f>
          </x14:formula1>
          <xm:sqref>F70:F77</xm:sqref>
        </x14:dataValidation>
        <x14:dataValidation type="list" allowBlank="1" showInputMessage="1" showErrorMessage="1" xr:uid="{B577338C-5E43-4667-8B6D-C79EFC332C38}">
          <x14:formula1>
            <xm:f>List!$D$3:$D$17</xm:f>
          </x14:formula1>
          <xm:sqref>D10</xm:sqref>
        </x14:dataValidation>
        <x14:dataValidation type="list" allowBlank="1" showInputMessage="1" showErrorMessage="1" xr:uid="{628D60A3-4D72-4027-BD94-05E48D7FB748}">
          <x14:formula1>
            <xm:f>List!$X$6:$X$8</xm:f>
          </x14:formula1>
          <xm:sqref>D33</xm:sqref>
        </x14:dataValidation>
        <x14:dataValidation type="list" allowBlank="1" showInputMessage="1" showErrorMessage="1" prompt="More details are found in 'READ ME' tab" xr:uid="{2E7D5F9F-43DB-41D6-8412-59D3397F3A2E}">
          <x14:formula1>
            <xm:f>'READ ME'!$C$21:$C$29</xm:f>
          </x14:formula1>
          <xm:sqref>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03960-49F3-4DC9-B01A-CD01166730E2}">
  <sheetPr>
    <tabColor rgb="FF0070C0"/>
  </sheetPr>
  <dimension ref="A1:E11"/>
  <sheetViews>
    <sheetView workbookViewId="0">
      <selection activeCell="G43" sqref="G43"/>
    </sheetView>
  </sheetViews>
  <sheetFormatPr defaultRowHeight="15.75" x14ac:dyDescent="0.25"/>
  <cols>
    <col min="2" max="2" width="25.625" customWidth="1"/>
    <col min="3" max="3" width="20.625" customWidth="1"/>
  </cols>
  <sheetData>
    <row r="1" spans="1:5" x14ac:dyDescent="0.25">
      <c r="A1" s="191" t="s">
        <v>414</v>
      </c>
      <c r="B1" s="192"/>
    </row>
    <row r="3" spans="1:5" x14ac:dyDescent="0.25">
      <c r="B3" s="193" t="s">
        <v>405</v>
      </c>
      <c r="C3" s="193" t="s">
        <v>415</v>
      </c>
      <c r="D3" s="193" t="s">
        <v>416</v>
      </c>
      <c r="E3" s="193" t="s">
        <v>417</v>
      </c>
    </row>
    <row r="4" spans="1:5" x14ac:dyDescent="0.25">
      <c r="B4" t="s">
        <v>418</v>
      </c>
      <c r="C4" t="s">
        <v>178</v>
      </c>
      <c r="D4" t="s">
        <v>208</v>
      </c>
      <c r="E4" t="s">
        <v>420</v>
      </c>
    </row>
    <row r="7" spans="1:5" x14ac:dyDescent="0.25">
      <c r="B7" s="194" t="s">
        <v>419</v>
      </c>
    </row>
    <row r="8" spans="1:5" x14ac:dyDescent="0.25">
      <c r="B8" t="s">
        <v>422</v>
      </c>
      <c r="C8" t="s">
        <v>423</v>
      </c>
      <c r="D8">
        <v>0.505</v>
      </c>
    </row>
    <row r="9" spans="1:5" x14ac:dyDescent="0.25">
      <c r="C9" t="s">
        <v>423</v>
      </c>
      <c r="D9">
        <v>0.34799999999999998</v>
      </c>
    </row>
    <row r="10" spans="1:5" x14ac:dyDescent="0.25">
      <c r="B10" t="s">
        <v>424</v>
      </c>
      <c r="C10" t="s">
        <v>423</v>
      </c>
      <c r="D10">
        <v>1.01</v>
      </c>
    </row>
    <row r="11" spans="1:5" x14ac:dyDescent="0.25">
      <c r="C11" t="s">
        <v>423</v>
      </c>
      <c r="D11">
        <v>1.1100000000000001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4"/>
  <sheetViews>
    <sheetView topLeftCell="A41" zoomScale="85" zoomScaleNormal="85" workbookViewId="0">
      <selection activeCell="G43" sqref="G43"/>
    </sheetView>
  </sheetViews>
  <sheetFormatPr defaultColWidth="11" defaultRowHeight="15" x14ac:dyDescent="0.25"/>
  <cols>
    <col min="1" max="1" width="4.5" style="71" customWidth="1"/>
    <col min="2" max="2" width="11" style="71"/>
    <col min="3" max="3" width="27.625" style="71" customWidth="1"/>
    <col min="4" max="5" width="12.5" style="71" customWidth="1"/>
    <col min="6" max="6" width="18.5" style="71" customWidth="1"/>
    <col min="7" max="21" width="12.5" style="71" customWidth="1"/>
    <col min="22" max="51" width="11" style="71"/>
    <col min="52" max="52" width="101.375" style="104" hidden="1" customWidth="1"/>
    <col min="53" max="53" width="182" style="104" hidden="1" customWidth="1"/>
    <col min="54" max="16384" width="11" style="71"/>
  </cols>
  <sheetData>
    <row r="1" spans="1:52" ht="21" x14ac:dyDescent="0.35">
      <c r="A1" s="3" t="s">
        <v>165</v>
      </c>
      <c r="B1" s="164"/>
      <c r="C1" s="164"/>
      <c r="D1" s="97"/>
      <c r="E1" s="164"/>
      <c r="F1" s="164"/>
      <c r="G1" s="164"/>
      <c r="H1" s="164"/>
      <c r="I1" s="164"/>
      <c r="J1" s="164"/>
      <c r="K1" s="164"/>
      <c r="L1" s="164"/>
      <c r="M1" s="164"/>
      <c r="N1" s="164"/>
      <c r="O1" s="164"/>
      <c r="P1" s="164"/>
      <c r="Q1" s="164"/>
      <c r="R1" s="164"/>
      <c r="S1" s="164"/>
      <c r="T1" s="164"/>
      <c r="U1" s="164"/>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row>
    <row r="2" spans="1:52" x14ac:dyDescent="0.25">
      <c r="A2" s="97" t="s">
        <v>166</v>
      </c>
      <c r="B2" s="164"/>
      <c r="C2" s="164"/>
      <c r="D2" s="97"/>
      <c r="E2" s="164"/>
      <c r="F2" s="164"/>
      <c r="G2" s="164"/>
      <c r="H2" s="164"/>
      <c r="I2" s="164"/>
      <c r="J2" s="164"/>
      <c r="K2" s="164"/>
      <c r="L2" s="164"/>
      <c r="M2" s="164"/>
      <c r="N2" s="164"/>
      <c r="O2" s="164"/>
      <c r="P2" s="164"/>
      <c r="Q2" s="164"/>
      <c r="R2" s="164"/>
      <c r="S2" s="164"/>
      <c r="T2" s="164"/>
      <c r="U2" s="164"/>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row>
    <row r="3" spans="1:52" x14ac:dyDescent="0.25">
      <c r="A3" s="164"/>
      <c r="B3" s="164"/>
      <c r="C3" s="164"/>
      <c r="D3" s="164"/>
      <c r="E3" s="164"/>
      <c r="F3" s="164"/>
      <c r="G3" s="164"/>
      <c r="H3" s="164"/>
      <c r="I3" s="164"/>
      <c r="J3" s="164"/>
      <c r="K3" s="164"/>
      <c r="L3" s="164"/>
      <c r="M3" s="164"/>
      <c r="N3" s="164"/>
      <c r="O3" s="164"/>
      <c r="P3" s="164"/>
      <c r="Q3" s="164"/>
      <c r="R3" s="164"/>
      <c r="S3" s="164"/>
      <c r="T3" s="164"/>
      <c r="U3" s="164"/>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row>
    <row r="4" spans="1:52" ht="21" customHeight="1" x14ac:dyDescent="0.25">
      <c r="A4" s="164"/>
      <c r="B4" s="331" t="s">
        <v>167</v>
      </c>
      <c r="C4" s="332"/>
      <c r="D4" s="332"/>
      <c r="E4" s="332"/>
      <c r="F4" s="332"/>
      <c r="G4" s="332"/>
      <c r="H4" s="332"/>
      <c r="I4" s="332"/>
      <c r="J4" s="332"/>
      <c r="K4" s="333"/>
      <c r="L4" s="73"/>
      <c r="M4" s="73"/>
      <c r="N4" s="73"/>
      <c r="O4" s="73"/>
      <c r="P4" s="164"/>
      <c r="Q4" s="164"/>
      <c r="R4" s="164"/>
      <c r="S4" s="164"/>
      <c r="T4" s="164"/>
      <c r="U4" s="164"/>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row>
    <row r="5" spans="1:52" ht="15.75" customHeight="1" x14ac:dyDescent="0.25">
      <c r="A5" s="164"/>
      <c r="B5" s="347" t="s">
        <v>168</v>
      </c>
      <c r="C5" s="347"/>
      <c r="D5" s="296" t="s">
        <v>169</v>
      </c>
      <c r="E5" s="297"/>
      <c r="F5" s="297"/>
      <c r="G5" s="297"/>
      <c r="H5" s="297"/>
      <c r="I5" s="297"/>
      <c r="J5" s="297"/>
      <c r="K5" s="298"/>
      <c r="L5" s="166"/>
      <c r="M5" s="166"/>
      <c r="N5" s="166"/>
      <c r="O5" s="166"/>
      <c r="P5" s="164"/>
      <c r="Q5" s="164"/>
      <c r="R5" s="164"/>
      <c r="S5" s="164"/>
      <c r="T5" s="164"/>
      <c r="U5" s="164"/>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row>
    <row r="6" spans="1:52" ht="15.75" customHeight="1" x14ac:dyDescent="0.25">
      <c r="A6" s="164"/>
      <c r="B6" s="347" t="s">
        <v>170</v>
      </c>
      <c r="C6" s="347"/>
      <c r="D6" s="348">
        <v>43455</v>
      </c>
      <c r="E6" s="349"/>
      <c r="F6" s="349"/>
      <c r="G6" s="349"/>
      <c r="H6" s="349"/>
      <c r="I6" s="349"/>
      <c r="J6" s="349"/>
      <c r="K6" s="350"/>
      <c r="L6" s="166"/>
      <c r="M6" s="166"/>
      <c r="N6" s="166"/>
      <c r="O6" s="166"/>
      <c r="P6" s="164"/>
      <c r="Q6" s="164"/>
      <c r="R6" s="164"/>
      <c r="S6" s="164"/>
      <c r="T6" s="164"/>
      <c r="U6" s="164"/>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row>
    <row r="7" spans="1:52" x14ac:dyDescent="0.25">
      <c r="A7" s="164"/>
      <c r="B7" s="351" t="s">
        <v>13</v>
      </c>
      <c r="C7" s="352"/>
      <c r="D7" s="355" t="s">
        <v>171</v>
      </c>
      <c r="E7" s="356"/>
      <c r="F7" s="356"/>
      <c r="G7" s="356"/>
      <c r="H7" s="356"/>
      <c r="I7" s="356"/>
      <c r="J7" s="356"/>
      <c r="K7" s="357"/>
      <c r="L7" s="167"/>
      <c r="M7" s="167"/>
      <c r="N7" s="167"/>
      <c r="O7" s="167"/>
      <c r="P7" s="164"/>
      <c r="Q7" s="164"/>
      <c r="R7" s="164"/>
      <c r="S7" s="164"/>
      <c r="T7" s="164"/>
      <c r="U7" s="164"/>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row>
    <row r="8" spans="1:52" ht="15.75" customHeight="1" x14ac:dyDescent="0.25">
      <c r="A8" s="164"/>
      <c r="B8" s="353"/>
      <c r="C8" s="354"/>
      <c r="D8" s="355" t="s">
        <v>172</v>
      </c>
      <c r="E8" s="356"/>
      <c r="F8" s="356"/>
      <c r="G8" s="356"/>
      <c r="H8" s="356"/>
      <c r="I8" s="356"/>
      <c r="J8" s="356"/>
      <c r="K8" s="357"/>
      <c r="L8" s="167"/>
      <c r="M8" s="167"/>
      <c r="N8" s="167"/>
      <c r="O8" s="167"/>
      <c r="P8" s="164"/>
      <c r="Q8" s="164"/>
      <c r="R8" s="164"/>
      <c r="S8" s="164"/>
      <c r="T8" s="164"/>
      <c r="U8" s="164"/>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row>
    <row r="9" spans="1:52" ht="15.75" customHeight="1" x14ac:dyDescent="0.25">
      <c r="A9" s="164"/>
      <c r="B9" s="336" t="s">
        <v>17</v>
      </c>
      <c r="C9" s="336"/>
      <c r="D9" s="337" t="s">
        <v>173</v>
      </c>
      <c r="E9" s="338"/>
      <c r="F9" s="338"/>
      <c r="G9" s="338"/>
      <c r="H9" s="338"/>
      <c r="I9" s="338"/>
      <c r="J9" s="338"/>
      <c r="K9" s="339"/>
      <c r="L9" s="72"/>
      <c r="M9" s="72"/>
      <c r="N9" s="72"/>
      <c r="O9" s="72"/>
      <c r="P9" s="164"/>
      <c r="Q9" s="164"/>
      <c r="R9" s="164"/>
      <c r="S9" s="164"/>
      <c r="T9" s="164"/>
      <c r="U9" s="164"/>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row>
    <row r="10" spans="1:52" ht="15.75" customHeight="1" x14ac:dyDescent="0.25">
      <c r="A10" s="164"/>
      <c r="B10" s="336" t="s">
        <v>19</v>
      </c>
      <c r="C10" s="336"/>
      <c r="D10" s="337" t="s">
        <v>174</v>
      </c>
      <c r="E10" s="338"/>
      <c r="F10" s="338"/>
      <c r="G10" s="338"/>
      <c r="H10" s="338"/>
      <c r="I10" s="338"/>
      <c r="J10" s="338"/>
      <c r="K10" s="339"/>
      <c r="L10" s="166"/>
      <c r="M10" s="166"/>
      <c r="N10" s="166"/>
      <c r="O10" s="166"/>
      <c r="P10" s="164"/>
      <c r="Q10" s="164"/>
      <c r="R10" s="164"/>
      <c r="S10" s="164"/>
      <c r="T10" s="164"/>
      <c r="U10" s="164"/>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row>
    <row r="11" spans="1:52" ht="357.75" customHeight="1" x14ac:dyDescent="0.25">
      <c r="A11" s="164"/>
      <c r="B11" s="340" t="s">
        <v>22</v>
      </c>
      <c r="C11" s="341"/>
      <c r="D11" s="235" t="s">
        <v>175</v>
      </c>
      <c r="E11" s="236"/>
      <c r="F11" s="236"/>
      <c r="G11" s="236"/>
      <c r="H11" s="236"/>
      <c r="I11" s="236"/>
      <c r="J11" s="236"/>
      <c r="K11" s="237"/>
      <c r="L11" s="167"/>
      <c r="M11" s="167"/>
      <c r="N11" s="167"/>
      <c r="O11" s="167"/>
      <c r="P11" s="164"/>
      <c r="Q11" s="164"/>
      <c r="R11" s="164"/>
      <c r="S11" s="164"/>
      <c r="T11" s="164"/>
      <c r="U11" s="164"/>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05" t="str">
        <f>D11</f>
        <v>There are several types of commercially available industrial electric boiler systems. The most common are:
• Using an electric heating element that acts as a resistance (electric boiler)
• Using the conductive and resistive properties of the water itself to carry electric current (electrode boiler)
There are also infrared- and induction boilers available, but they are small-scale and not commonly available.
Electric boilers and electrode boilers mainly apply to utility-related processes (hot water and steam production). The implementation threshold is perceived as relatively low, as it does not require a complete redesign of primary processes (Berenschot, Matters, Delft, &amp; Matters, 2017). Because of the working principle, electric boilers have lower thermal capacities than electrode boilers. Typical capacities of electric boilers are up to 5 MWe, whereas electrode boilers have capacities from 3 MWe up to 70 MWe.
Superheated steam with temperatures of up to 350°C and &gt;70 bar can be produced with commercially available electric/electrode boilers (capacities of up to 70 MWe). Advantages of this technology are the following (Berenschot, Matters, Delft, &amp; Matters, 2017; Berenschot, Delft, &amp; ISPT, Power to products, 2015):
• An efficiency of up to 95-99.9%
• Robust
• Can be used as flexible capacity (at times of low electricity prices or as stand-by capacity for gas-fired boilers).
Industrial electric boilers are a drop-in solution for steam production. They are implemented on-site at industrial plants where they heat a fluid (typically water for steam production) and require no primary process alterations (Berenschot, Matters, Delft, &amp; Matters, 2017).
Examples of electrode boiler manufactures and suppliers are PARAT, Vapor Power, Vapec, Allmech, Zander &amp; Ingestrom, BVA Electrokessel.
Examples of electric element boiler manufacturers and suppliers are PARAT, Vapor Power, AB&amp;Co, Danstoker (Thermax) ATTSU, Lattner.</v>
      </c>
    </row>
    <row r="12" spans="1:52" ht="11.25" customHeight="1" x14ac:dyDescent="0.25">
      <c r="A12" s="164"/>
      <c r="B12" s="342"/>
      <c r="C12" s="343"/>
      <c r="D12" s="344"/>
      <c r="E12" s="345"/>
      <c r="F12" s="345"/>
      <c r="G12" s="345"/>
      <c r="H12" s="345"/>
      <c r="I12" s="345"/>
      <c r="J12" s="345"/>
      <c r="K12" s="346"/>
      <c r="L12" s="167"/>
      <c r="M12" s="167"/>
      <c r="N12" s="167"/>
      <c r="O12" s="167"/>
      <c r="P12" s="164"/>
      <c r="Q12" s="164"/>
      <c r="R12" s="164"/>
      <c r="S12" s="164"/>
      <c r="T12" s="164"/>
      <c r="U12" s="164"/>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05"/>
    </row>
    <row r="13" spans="1:52" ht="15.75" customHeight="1" x14ac:dyDescent="0.25">
      <c r="A13" s="164"/>
      <c r="B13" s="234" t="s">
        <v>176</v>
      </c>
      <c r="C13" s="234"/>
      <c r="D13" s="358" t="s">
        <v>29</v>
      </c>
      <c r="E13" s="349"/>
      <c r="F13" s="349"/>
      <c r="G13" s="349"/>
      <c r="H13" s="349"/>
      <c r="I13" s="349"/>
      <c r="J13" s="349"/>
      <c r="K13" s="350"/>
      <c r="L13" s="166"/>
      <c r="M13" s="166"/>
      <c r="N13" s="166"/>
      <c r="O13" s="166"/>
      <c r="P13" s="164"/>
      <c r="Q13" s="164"/>
      <c r="R13" s="164"/>
      <c r="S13" s="164"/>
      <c r="T13" s="164"/>
      <c r="U13" s="164"/>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row>
    <row r="14" spans="1:52" ht="18" customHeight="1" x14ac:dyDescent="0.25">
      <c r="A14" s="164"/>
      <c r="B14" s="234"/>
      <c r="C14" s="234"/>
      <c r="D14" s="359" t="s">
        <v>177</v>
      </c>
      <c r="E14" s="360"/>
      <c r="F14" s="360"/>
      <c r="G14" s="360"/>
      <c r="H14" s="360"/>
      <c r="I14" s="360"/>
      <c r="J14" s="360"/>
      <c r="K14" s="361"/>
      <c r="L14" s="167"/>
      <c r="M14" s="167"/>
      <c r="N14" s="167"/>
      <c r="O14" s="167"/>
      <c r="P14" s="164"/>
      <c r="Q14" s="164"/>
      <c r="R14" s="164"/>
      <c r="S14" s="164"/>
      <c r="T14" s="164"/>
      <c r="U14" s="164"/>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05" t="str">
        <f>D14</f>
        <v>Current TRL level is 9, established technology (Berenschot, Matters, Delft, &amp; Matters, 2017).</v>
      </c>
    </row>
    <row r="15" spans="1:52" ht="21" customHeight="1" x14ac:dyDescent="0.25">
      <c r="A15" s="164"/>
      <c r="B15" s="331" t="s">
        <v>47</v>
      </c>
      <c r="C15" s="332"/>
      <c r="D15" s="332"/>
      <c r="E15" s="332"/>
      <c r="F15" s="332"/>
      <c r="G15" s="332"/>
      <c r="H15" s="332"/>
      <c r="I15" s="332"/>
      <c r="J15" s="332"/>
      <c r="K15" s="333"/>
      <c r="L15" s="73"/>
      <c r="M15" s="73"/>
      <c r="N15" s="73"/>
      <c r="O15" s="73"/>
      <c r="P15" s="164"/>
      <c r="Q15" s="164"/>
      <c r="R15" s="164"/>
      <c r="S15" s="164"/>
      <c r="T15" s="164"/>
      <c r="U15" s="164"/>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row>
    <row r="16" spans="1:52" ht="15" customHeight="1" x14ac:dyDescent="0.25">
      <c r="A16" s="164"/>
      <c r="B16" s="299" t="s">
        <v>48</v>
      </c>
      <c r="C16" s="299"/>
      <c r="D16" s="306" t="s">
        <v>208</v>
      </c>
      <c r="E16" s="334"/>
      <c r="F16" s="334"/>
      <c r="G16" s="334"/>
      <c r="H16" s="334"/>
      <c r="I16" s="334"/>
      <c r="J16" s="334"/>
      <c r="K16" s="307"/>
      <c r="L16" s="73"/>
      <c r="M16" s="73"/>
      <c r="N16" s="73"/>
      <c r="O16" s="73"/>
      <c r="P16" s="164"/>
      <c r="Q16" s="164"/>
      <c r="R16" s="164"/>
      <c r="S16" s="164"/>
      <c r="T16" s="164"/>
      <c r="U16" s="164"/>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row>
    <row r="17" spans="1:21" ht="15" customHeight="1" x14ac:dyDescent="0.25">
      <c r="A17" s="164"/>
      <c r="B17" s="299"/>
      <c r="C17" s="299"/>
      <c r="D17" s="308"/>
      <c r="E17" s="335"/>
      <c r="F17" s="335"/>
      <c r="G17" s="335"/>
      <c r="H17" s="335"/>
      <c r="I17" s="335"/>
      <c r="J17" s="335"/>
      <c r="K17" s="309"/>
      <c r="L17" s="73"/>
      <c r="M17" s="73"/>
      <c r="N17" s="73"/>
      <c r="O17" s="73"/>
      <c r="P17" s="164"/>
      <c r="Q17" s="164"/>
      <c r="R17" s="164"/>
      <c r="S17" s="164"/>
      <c r="T17" s="164"/>
      <c r="U17" s="164"/>
    </row>
    <row r="18" spans="1:21" x14ac:dyDescent="0.25">
      <c r="A18" s="164"/>
      <c r="B18" s="327"/>
      <c r="C18" s="327"/>
      <c r="D18" s="328" t="s">
        <v>179</v>
      </c>
      <c r="E18" s="328"/>
      <c r="F18" s="328"/>
      <c r="G18" s="151" t="s">
        <v>180</v>
      </c>
      <c r="H18" s="151" t="s">
        <v>181</v>
      </c>
      <c r="I18" s="151" t="s">
        <v>182</v>
      </c>
      <c r="J18" s="151" t="s">
        <v>183</v>
      </c>
      <c r="K18" s="151" t="s">
        <v>184</v>
      </c>
      <c r="L18" s="74"/>
      <c r="M18" s="74"/>
      <c r="N18" s="74"/>
      <c r="O18" s="74"/>
      <c r="P18" s="164"/>
      <c r="Q18" s="164"/>
      <c r="R18" s="164"/>
      <c r="S18" s="164"/>
      <c r="T18" s="164"/>
      <c r="U18" s="164"/>
    </row>
    <row r="19" spans="1:21" ht="15.75" customHeight="1" x14ac:dyDescent="0.25">
      <c r="A19" s="164"/>
      <c r="B19" s="299" t="s">
        <v>52</v>
      </c>
      <c r="C19" s="299"/>
      <c r="D19" s="233" t="str">
        <f>IF(D16="Please select","Select Functional Unit above",D16)</f>
        <v>MW</v>
      </c>
      <c r="E19" s="233"/>
      <c r="F19" s="233"/>
      <c r="G19" s="155">
        <v>20</v>
      </c>
      <c r="H19" s="156">
        <v>70</v>
      </c>
      <c r="I19" s="156">
        <f>ROUND(15*cf_BoilerEfficiency_GJthPerGJel,0)</f>
        <v>15</v>
      </c>
      <c r="J19" s="156">
        <f>ROUND(30*cf_BoilerEfficiency_GJthPerGJel,0)</f>
        <v>30</v>
      </c>
      <c r="K19" s="90"/>
      <c r="L19" s="75"/>
      <c r="M19" s="75"/>
      <c r="N19" s="75"/>
      <c r="O19" s="75"/>
      <c r="P19" s="164"/>
      <c r="Q19" s="164"/>
      <c r="R19" s="164"/>
      <c r="S19" s="164"/>
      <c r="T19" s="164"/>
      <c r="U19" s="164"/>
    </row>
    <row r="20" spans="1:21" ht="74.45" customHeight="1" x14ac:dyDescent="0.25">
      <c r="A20" s="164"/>
      <c r="B20" s="299"/>
      <c r="C20" s="299"/>
      <c r="D20" s="233"/>
      <c r="E20" s="233"/>
      <c r="F20" s="233"/>
      <c r="G20" s="131" t="s">
        <v>185</v>
      </c>
      <c r="H20" s="131" t="s">
        <v>186</v>
      </c>
      <c r="I20" s="131" t="s">
        <v>187</v>
      </c>
      <c r="J20" s="131" t="s">
        <v>188</v>
      </c>
      <c r="K20" s="131" t="s">
        <v>189</v>
      </c>
      <c r="L20" s="75"/>
      <c r="M20" s="75"/>
      <c r="N20" s="75"/>
      <c r="O20" s="75"/>
      <c r="P20" s="164"/>
      <c r="Q20" s="164"/>
      <c r="R20" s="164"/>
      <c r="S20" s="164"/>
      <c r="T20" s="164"/>
      <c r="U20" s="164"/>
    </row>
    <row r="21" spans="1:21" ht="15.75" customHeight="1" x14ac:dyDescent="0.25">
      <c r="A21" s="164"/>
      <c r="B21" s="327"/>
      <c r="C21" s="327"/>
      <c r="D21" s="329" t="s">
        <v>179</v>
      </c>
      <c r="E21" s="330"/>
      <c r="F21" s="153" t="s">
        <v>190</v>
      </c>
      <c r="G21" s="251" t="s">
        <v>191</v>
      </c>
      <c r="H21" s="251"/>
      <c r="I21" s="251"/>
      <c r="J21" s="251"/>
      <c r="K21" s="251"/>
      <c r="L21" s="252">
        <v>2030</v>
      </c>
      <c r="M21" s="252"/>
      <c r="N21" s="252"/>
      <c r="O21" s="252"/>
      <c r="P21" s="252"/>
      <c r="Q21" s="251">
        <v>2050</v>
      </c>
      <c r="R21" s="251"/>
      <c r="S21" s="251"/>
      <c r="T21" s="251"/>
      <c r="U21" s="251"/>
    </row>
    <row r="22" spans="1:21" ht="15.75" customHeight="1" x14ac:dyDescent="0.25">
      <c r="A22" s="164"/>
      <c r="B22" s="312" t="s">
        <v>57</v>
      </c>
      <c r="C22" s="313"/>
      <c r="D22" s="318" t="str">
        <f>IF(D16="Please select","Select Functional Unit above",D16)</f>
        <v>MW</v>
      </c>
      <c r="E22" s="319"/>
      <c r="F22" s="324" t="s">
        <v>192</v>
      </c>
      <c r="G22" s="151" t="s">
        <v>180</v>
      </c>
      <c r="H22" s="151" t="s">
        <v>181</v>
      </c>
      <c r="I22" s="151" t="s">
        <v>182</v>
      </c>
      <c r="J22" s="151" t="s">
        <v>183</v>
      </c>
      <c r="K22" s="151" t="s">
        <v>184</v>
      </c>
      <c r="L22" s="152" t="s">
        <v>180</v>
      </c>
      <c r="M22" s="152" t="s">
        <v>181</v>
      </c>
      <c r="N22" s="152" t="s">
        <v>182</v>
      </c>
      <c r="O22" s="152" t="s">
        <v>183</v>
      </c>
      <c r="P22" s="152" t="s">
        <v>184</v>
      </c>
      <c r="Q22" s="151" t="s">
        <v>180</v>
      </c>
      <c r="R22" s="151" t="s">
        <v>181</v>
      </c>
      <c r="S22" s="151" t="s">
        <v>182</v>
      </c>
      <c r="T22" s="151" t="s">
        <v>183</v>
      </c>
      <c r="U22" s="151" t="s">
        <v>184</v>
      </c>
    </row>
    <row r="23" spans="1:21" ht="15" customHeight="1" x14ac:dyDescent="0.25">
      <c r="A23" s="164"/>
      <c r="B23" s="314"/>
      <c r="C23" s="315"/>
      <c r="D23" s="320"/>
      <c r="E23" s="321"/>
      <c r="F23" s="325"/>
      <c r="G23" s="91"/>
      <c r="H23" s="100"/>
      <c r="I23" s="90"/>
      <c r="J23" s="90"/>
      <c r="K23" s="90"/>
      <c r="L23" s="91"/>
      <c r="M23" s="100"/>
      <c r="N23" s="100"/>
      <c r="O23" s="100"/>
      <c r="P23" s="100"/>
      <c r="Q23" s="91"/>
      <c r="R23" s="100"/>
      <c r="S23" s="100"/>
      <c r="T23" s="100"/>
      <c r="U23" s="100"/>
    </row>
    <row r="24" spans="1:21" x14ac:dyDescent="0.25">
      <c r="A24" s="164"/>
      <c r="B24" s="316"/>
      <c r="C24" s="317"/>
      <c r="D24" s="322"/>
      <c r="E24" s="323"/>
      <c r="F24" s="326"/>
      <c r="G24" s="131"/>
      <c r="H24" s="101"/>
      <c r="I24" s="131" t="s">
        <v>189</v>
      </c>
      <c r="J24" s="131" t="s">
        <v>189</v>
      </c>
      <c r="K24" s="131" t="s">
        <v>189</v>
      </c>
      <c r="L24" s="101"/>
      <c r="M24" s="101"/>
      <c r="N24" s="101" t="s">
        <v>189</v>
      </c>
      <c r="O24" s="101" t="s">
        <v>189</v>
      </c>
      <c r="P24" s="101" t="s">
        <v>189</v>
      </c>
      <c r="Q24" s="101"/>
      <c r="R24" s="101"/>
      <c r="S24" s="101" t="s">
        <v>189</v>
      </c>
      <c r="T24" s="101" t="s">
        <v>189</v>
      </c>
      <c r="U24" s="101" t="s">
        <v>189</v>
      </c>
    </row>
    <row r="25" spans="1:21" ht="15.75" customHeight="1" x14ac:dyDescent="0.25">
      <c r="A25" s="164"/>
      <c r="B25" s="299" t="s">
        <v>193</v>
      </c>
      <c r="C25" s="299"/>
      <c r="D25" s="306" t="s">
        <v>194</v>
      </c>
      <c r="E25" s="307"/>
      <c r="F25" s="310" t="s">
        <v>195</v>
      </c>
      <c r="G25" s="91">
        <v>0</v>
      </c>
      <c r="H25" s="90"/>
      <c r="I25" s="90"/>
      <c r="J25" s="90"/>
      <c r="K25" s="90"/>
      <c r="L25" s="89"/>
      <c r="M25" s="100"/>
      <c r="N25" s="100"/>
      <c r="O25" s="100"/>
      <c r="P25" s="100"/>
      <c r="Q25" s="89"/>
      <c r="R25" s="100"/>
      <c r="S25" s="100"/>
      <c r="T25" s="100"/>
      <c r="U25" s="100"/>
    </row>
    <row r="26" spans="1:21" ht="15.75" customHeight="1" x14ac:dyDescent="0.25">
      <c r="A26" s="164"/>
      <c r="B26" s="299"/>
      <c r="C26" s="299"/>
      <c r="D26" s="308"/>
      <c r="E26" s="309"/>
      <c r="F26" s="311"/>
      <c r="G26" s="101" t="s">
        <v>189</v>
      </c>
      <c r="H26" s="101" t="s">
        <v>189</v>
      </c>
      <c r="I26" s="101" t="s">
        <v>189</v>
      </c>
      <c r="J26" s="101" t="s">
        <v>189</v>
      </c>
      <c r="K26" s="101" t="s">
        <v>189</v>
      </c>
      <c r="L26" s="101" t="s">
        <v>189</v>
      </c>
      <c r="M26" s="101" t="s">
        <v>189</v>
      </c>
      <c r="N26" s="101" t="s">
        <v>189</v>
      </c>
      <c r="O26" s="101" t="s">
        <v>189</v>
      </c>
      <c r="P26" s="101" t="s">
        <v>189</v>
      </c>
      <c r="Q26" s="101" t="s">
        <v>189</v>
      </c>
      <c r="R26" s="101" t="s">
        <v>189</v>
      </c>
      <c r="S26" s="101" t="s">
        <v>189</v>
      </c>
      <c r="T26" s="101" t="s">
        <v>189</v>
      </c>
      <c r="U26" s="101" t="s">
        <v>189</v>
      </c>
    </row>
    <row r="27" spans="1:21" x14ac:dyDescent="0.25">
      <c r="A27" s="164"/>
      <c r="B27" s="292" t="s">
        <v>66</v>
      </c>
      <c r="C27" s="292"/>
      <c r="D27" s="293">
        <f>D28/8760</f>
        <v>1</v>
      </c>
      <c r="E27" s="294"/>
      <c r="F27" s="294"/>
      <c r="G27" s="294"/>
      <c r="H27" s="294"/>
      <c r="I27" s="294"/>
      <c r="J27" s="294"/>
      <c r="K27" s="295"/>
      <c r="L27" s="77"/>
      <c r="M27" s="77"/>
      <c r="N27" s="77"/>
      <c r="O27" s="77"/>
      <c r="P27" s="164"/>
      <c r="Q27" s="164"/>
      <c r="R27" s="164"/>
      <c r="S27" s="164"/>
      <c r="T27" s="164"/>
      <c r="U27" s="164"/>
    </row>
    <row r="28" spans="1:21" x14ac:dyDescent="0.25">
      <c r="A28" s="164"/>
      <c r="B28" s="292" t="s">
        <v>69</v>
      </c>
      <c r="C28" s="292"/>
      <c r="D28" s="293">
        <v>8760</v>
      </c>
      <c r="E28" s="294"/>
      <c r="F28" s="294"/>
      <c r="G28" s="294"/>
      <c r="H28" s="294"/>
      <c r="I28" s="294"/>
      <c r="J28" s="294"/>
      <c r="K28" s="295"/>
      <c r="L28" s="77"/>
      <c r="M28" s="77"/>
      <c r="N28" s="77"/>
      <c r="O28" s="77"/>
      <c r="P28" s="164"/>
      <c r="Q28" s="164"/>
      <c r="R28" s="164"/>
      <c r="S28" s="164"/>
      <c r="T28" s="164"/>
      <c r="U28" s="164"/>
    </row>
    <row r="29" spans="1:21" ht="15" customHeight="1" x14ac:dyDescent="0.25">
      <c r="A29" s="164"/>
      <c r="B29" s="292" t="s">
        <v>71</v>
      </c>
      <c r="C29" s="292"/>
      <c r="D29" s="296" t="s">
        <v>196</v>
      </c>
      <c r="E29" s="297"/>
      <c r="F29" s="297"/>
      <c r="G29" s="297"/>
      <c r="H29" s="297"/>
      <c r="I29" s="297"/>
      <c r="J29" s="297"/>
      <c r="K29" s="298"/>
      <c r="L29" s="77"/>
      <c r="M29" s="77"/>
      <c r="N29" s="77"/>
      <c r="O29" s="77"/>
      <c r="P29" s="164"/>
      <c r="Q29" s="164"/>
      <c r="R29" s="164"/>
      <c r="S29" s="164"/>
      <c r="T29" s="164"/>
      <c r="U29" s="164"/>
    </row>
    <row r="30" spans="1:21" ht="15.75" customHeight="1" x14ac:dyDescent="0.25">
      <c r="A30" s="164"/>
      <c r="B30" s="292" t="s">
        <v>74</v>
      </c>
      <c r="C30" s="292"/>
      <c r="D30" s="303">
        <f>1*8760*3.6/1000000</f>
        <v>3.1536000000000002E-2</v>
      </c>
      <c r="E30" s="304"/>
      <c r="F30" s="304"/>
      <c r="G30" s="304"/>
      <c r="H30" s="304"/>
      <c r="I30" s="304"/>
      <c r="J30" s="304"/>
      <c r="K30" s="305"/>
      <c r="L30" s="76"/>
      <c r="M30" s="76"/>
      <c r="N30" s="76"/>
      <c r="O30" s="76"/>
      <c r="P30" s="164"/>
      <c r="Q30" s="164"/>
      <c r="R30" s="164"/>
      <c r="S30" s="164"/>
      <c r="T30" s="164"/>
      <c r="U30" s="164"/>
    </row>
    <row r="31" spans="1:21" x14ac:dyDescent="0.25">
      <c r="A31" s="164"/>
      <c r="B31" s="292" t="s">
        <v>79</v>
      </c>
      <c r="C31" s="292"/>
      <c r="D31" s="293">
        <v>15</v>
      </c>
      <c r="E31" s="294"/>
      <c r="F31" s="294"/>
      <c r="G31" s="294"/>
      <c r="H31" s="294"/>
      <c r="I31" s="294"/>
      <c r="J31" s="294"/>
      <c r="K31" s="295"/>
      <c r="L31" s="77"/>
      <c r="M31" s="77"/>
      <c r="N31" s="77"/>
      <c r="O31" s="77"/>
      <c r="P31" s="164"/>
      <c r="Q31" s="164"/>
      <c r="R31" s="164"/>
      <c r="S31" s="164"/>
      <c r="T31" s="164"/>
      <c r="U31" s="164"/>
    </row>
    <row r="32" spans="1:21" x14ac:dyDescent="0.25">
      <c r="A32" s="164"/>
      <c r="B32" s="292" t="s">
        <v>81</v>
      </c>
      <c r="C32" s="292"/>
      <c r="D32" s="293" t="s">
        <v>197</v>
      </c>
      <c r="E32" s="294"/>
      <c r="F32" s="294"/>
      <c r="G32" s="294"/>
      <c r="H32" s="294"/>
      <c r="I32" s="294"/>
      <c r="J32" s="294"/>
      <c r="K32" s="295"/>
      <c r="L32" s="77"/>
      <c r="M32" s="77"/>
      <c r="N32" s="77"/>
      <c r="O32" s="77"/>
      <c r="P32" s="164"/>
      <c r="Q32" s="164"/>
      <c r="R32" s="164"/>
      <c r="S32" s="164"/>
      <c r="T32" s="164"/>
      <c r="U32" s="164"/>
    </row>
    <row r="33" spans="1:53" x14ac:dyDescent="0.25">
      <c r="A33" s="164"/>
      <c r="B33" s="292" t="s">
        <v>83</v>
      </c>
      <c r="C33" s="292"/>
      <c r="D33" s="296" t="s">
        <v>198</v>
      </c>
      <c r="E33" s="297"/>
      <c r="F33" s="297"/>
      <c r="G33" s="297"/>
      <c r="H33" s="297"/>
      <c r="I33" s="297"/>
      <c r="J33" s="297"/>
      <c r="K33" s="298"/>
      <c r="L33" s="77"/>
      <c r="M33" s="77"/>
      <c r="N33" s="77"/>
      <c r="O33" s="77"/>
      <c r="P33" s="164"/>
      <c r="Q33" s="164"/>
      <c r="R33" s="164"/>
      <c r="S33" s="164"/>
      <c r="T33" s="164"/>
      <c r="U33" s="164"/>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row>
    <row r="34" spans="1:53" ht="181.5" customHeight="1" x14ac:dyDescent="0.25">
      <c r="A34" s="164"/>
      <c r="B34" s="299" t="s">
        <v>199</v>
      </c>
      <c r="C34" s="299"/>
      <c r="D34" s="300" t="s">
        <v>421</v>
      </c>
      <c r="E34" s="301"/>
      <c r="F34" s="301"/>
      <c r="G34" s="301"/>
      <c r="H34" s="301"/>
      <c r="I34" s="301"/>
      <c r="J34" s="301"/>
      <c r="K34" s="302"/>
      <c r="L34" s="167"/>
      <c r="M34" s="167"/>
      <c r="N34" s="167"/>
      <c r="O34" s="167"/>
      <c r="P34" s="164"/>
      <c r="Q34" s="164"/>
      <c r="R34" s="164"/>
      <c r="S34" s="164"/>
      <c r="T34" s="164"/>
      <c r="U34" s="164"/>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05" t="str">
        <f>D34</f>
        <v xml:space="preserve">The functional unit MW referes to MWth. Electrode boilers can have a capacity of up to 70 MWe. For smaller units, electric boilers can be used (Berenschot, Matters, Delft, &amp; Matters, 2017). Electric boilers are generally used as flexible capacity. This provides advantages during periods of low electricity prices (e.g. during temporary high contributions of wind energy and solar PV during off-peak hours) (Berenschot, Matters, Delft, &amp; Matters, 2017).
It is assumed electric/electrode boilers can be used to supply all of the industrial heat demand between 100⁰C – 200⁰C. Depending on the processes, heat demand of up to 350⁰C can also be supplied.
According to VNP (2018), electric boilers have a refurbishment interval of 10 years. And according to Berenschot, Delft, &amp; ISPT, Power to products (2015), electric boilers have a lifetime of 15 years.
</v>
      </c>
    </row>
    <row r="35" spans="1:53" ht="21" customHeight="1" x14ac:dyDescent="0.25">
      <c r="A35" s="164"/>
      <c r="B35" s="259" t="s">
        <v>201</v>
      </c>
      <c r="C35" s="259"/>
      <c r="D35" s="259"/>
      <c r="E35" s="259"/>
      <c r="F35" s="259"/>
      <c r="G35" s="259"/>
      <c r="H35" s="259"/>
      <c r="I35" s="259"/>
      <c r="J35" s="259"/>
      <c r="K35" s="259"/>
      <c r="L35" s="259"/>
      <c r="M35" s="259"/>
      <c r="N35" s="259"/>
      <c r="O35" s="259"/>
      <c r="P35" s="259"/>
      <c r="Q35" s="259"/>
      <c r="R35" s="259"/>
      <c r="S35" s="259"/>
      <c r="T35" s="259"/>
      <c r="U35" s="259"/>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row>
    <row r="36" spans="1:53" ht="15.75" customHeight="1" x14ac:dyDescent="0.25">
      <c r="A36" s="164"/>
      <c r="B36" s="289" t="s">
        <v>202</v>
      </c>
      <c r="C36" s="289"/>
      <c r="D36" s="289"/>
      <c r="E36" s="289"/>
      <c r="F36" s="289"/>
      <c r="G36" s="251" t="s">
        <v>191</v>
      </c>
      <c r="H36" s="251"/>
      <c r="I36" s="251"/>
      <c r="J36" s="251"/>
      <c r="K36" s="251"/>
      <c r="L36" s="252">
        <v>2030</v>
      </c>
      <c r="M36" s="252"/>
      <c r="N36" s="252"/>
      <c r="O36" s="252"/>
      <c r="P36" s="252"/>
      <c r="Q36" s="251">
        <v>2050</v>
      </c>
      <c r="R36" s="251"/>
      <c r="S36" s="251"/>
      <c r="T36" s="251"/>
      <c r="U36" s="251"/>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row>
    <row r="37" spans="1:53" ht="15.75" customHeight="1" x14ac:dyDescent="0.25">
      <c r="A37" s="164"/>
      <c r="B37" s="289"/>
      <c r="C37" s="289"/>
      <c r="D37" s="290"/>
      <c r="E37" s="290"/>
      <c r="F37" s="290"/>
      <c r="G37" s="151" t="s">
        <v>180</v>
      </c>
      <c r="H37" s="151" t="s">
        <v>181</v>
      </c>
      <c r="I37" s="151" t="s">
        <v>182</v>
      </c>
      <c r="J37" s="151" t="s">
        <v>183</v>
      </c>
      <c r="K37" s="151" t="s">
        <v>184</v>
      </c>
      <c r="L37" s="152" t="s">
        <v>180</v>
      </c>
      <c r="M37" s="152" t="s">
        <v>181</v>
      </c>
      <c r="N37" s="152" t="s">
        <v>182</v>
      </c>
      <c r="O37" s="152" t="s">
        <v>183</v>
      </c>
      <c r="P37" s="152" t="s">
        <v>184</v>
      </c>
      <c r="Q37" s="151" t="s">
        <v>180</v>
      </c>
      <c r="R37" s="151" t="s">
        <v>181</v>
      </c>
      <c r="S37" s="151" t="s">
        <v>182</v>
      </c>
      <c r="T37" s="151" t="s">
        <v>183</v>
      </c>
      <c r="U37" s="151" t="s">
        <v>184</v>
      </c>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row>
    <row r="38" spans="1:53" ht="15.75" customHeight="1" x14ac:dyDescent="0.25">
      <c r="A38" s="164"/>
      <c r="B38" s="234" t="s">
        <v>90</v>
      </c>
      <c r="C38" s="291"/>
      <c r="D38" s="279" t="s">
        <v>203</v>
      </c>
      <c r="E38" s="286" t="str">
        <f>IF(D16="Please select","Please select 'Functional Unit' above",D16)</f>
        <v>MW</v>
      </c>
      <c r="F38" s="287"/>
      <c r="G38" s="196">
        <v>0.34799999999999998</v>
      </c>
      <c r="H38" s="195">
        <v>0.505</v>
      </c>
      <c r="I38" s="100">
        <f>0.19/cf_BoilerEfficiency_GJthPerGJel</f>
        <v>0.19191919191919193</v>
      </c>
      <c r="J38" s="100">
        <v>0.1</v>
      </c>
      <c r="K38" s="100">
        <v>0.5</v>
      </c>
      <c r="L38" s="91"/>
      <c r="M38" s="100"/>
      <c r="N38" s="100"/>
      <c r="O38" s="100"/>
      <c r="P38" s="100"/>
      <c r="Q38" s="91"/>
      <c r="R38" s="100"/>
      <c r="S38" s="100"/>
      <c r="T38" s="100"/>
      <c r="U38" s="100"/>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row>
    <row r="39" spans="1:53" ht="135" x14ac:dyDescent="0.25">
      <c r="A39" s="164"/>
      <c r="B39" s="234"/>
      <c r="C39" s="291"/>
      <c r="D39" s="280"/>
      <c r="E39" s="288"/>
      <c r="F39" s="221"/>
      <c r="G39" s="143" t="s">
        <v>204</v>
      </c>
      <c r="H39" s="131" t="s">
        <v>186</v>
      </c>
      <c r="I39" s="131" t="s">
        <v>186</v>
      </c>
      <c r="J39" s="131" t="s">
        <v>205</v>
      </c>
      <c r="K39" s="131" t="s">
        <v>205</v>
      </c>
      <c r="L39" s="131" t="s">
        <v>189</v>
      </c>
      <c r="M39" s="131"/>
      <c r="N39" s="131" t="s">
        <v>189</v>
      </c>
      <c r="O39" s="131" t="s">
        <v>189</v>
      </c>
      <c r="P39" s="131" t="s">
        <v>189</v>
      </c>
      <c r="Q39" s="131" t="s">
        <v>189</v>
      </c>
      <c r="R39" s="131"/>
      <c r="S39" s="131" t="s">
        <v>189</v>
      </c>
      <c r="T39" s="131" t="s">
        <v>189</v>
      </c>
      <c r="U39" s="131" t="s">
        <v>189</v>
      </c>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row>
    <row r="40" spans="1:53" ht="15" customHeight="1" x14ac:dyDescent="0.25">
      <c r="A40" s="164"/>
      <c r="B40" s="234" t="s">
        <v>206</v>
      </c>
      <c r="C40" s="234"/>
      <c r="D40" s="279" t="s">
        <v>203</v>
      </c>
      <c r="E40" s="286" t="str">
        <f>IF(D16="Please select","Please select 'Functional Unit' above",D16)</f>
        <v>MW</v>
      </c>
      <c r="F40" s="287"/>
      <c r="G40" s="91"/>
      <c r="H40" s="100"/>
      <c r="I40" s="100"/>
      <c r="J40" s="100"/>
      <c r="K40" s="100"/>
      <c r="L40" s="91"/>
      <c r="M40" s="100"/>
      <c r="N40" s="100"/>
      <c r="O40" s="100"/>
      <c r="P40" s="100"/>
      <c r="Q40" s="91"/>
      <c r="R40" s="100"/>
      <c r="S40" s="100"/>
      <c r="T40" s="100"/>
      <c r="U40" s="100"/>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row>
    <row r="41" spans="1:53" ht="39.75" customHeight="1" x14ac:dyDescent="0.25">
      <c r="A41" s="164"/>
      <c r="B41" s="234"/>
      <c r="C41" s="234"/>
      <c r="D41" s="280"/>
      <c r="E41" s="288"/>
      <c r="F41" s="221"/>
      <c r="G41" s="131" t="s">
        <v>189</v>
      </c>
      <c r="H41" s="131" t="s">
        <v>189</v>
      </c>
      <c r="I41" s="131" t="s">
        <v>189</v>
      </c>
      <c r="J41" s="131" t="s">
        <v>189</v>
      </c>
      <c r="K41" s="131"/>
      <c r="L41" s="131" t="s">
        <v>189</v>
      </c>
      <c r="M41" s="131" t="s">
        <v>189</v>
      </c>
      <c r="N41" s="131" t="s">
        <v>189</v>
      </c>
      <c r="O41" s="131" t="s">
        <v>189</v>
      </c>
      <c r="P41" s="131" t="s">
        <v>189</v>
      </c>
      <c r="Q41" s="131" t="s">
        <v>189</v>
      </c>
      <c r="R41" s="131" t="s">
        <v>189</v>
      </c>
      <c r="S41" s="131" t="s">
        <v>189</v>
      </c>
      <c r="T41" s="131" t="s">
        <v>189</v>
      </c>
      <c r="U41" s="131" t="s">
        <v>189</v>
      </c>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row>
    <row r="42" spans="1:53" ht="15.75" customHeight="1" x14ac:dyDescent="0.25">
      <c r="A42" s="164"/>
      <c r="B42" s="234" t="s">
        <v>207</v>
      </c>
      <c r="C42" s="234"/>
      <c r="D42" s="279" t="s">
        <v>203</v>
      </c>
      <c r="E42" s="362" t="s">
        <v>208</v>
      </c>
      <c r="F42" s="363"/>
      <c r="G42" s="141">
        <f>1.1/1000</f>
        <v>1.1000000000000001E-3</v>
      </c>
      <c r="H42" s="100"/>
      <c r="I42" s="100"/>
      <c r="J42" s="100"/>
      <c r="K42" s="100"/>
      <c r="L42" s="91"/>
      <c r="M42" s="100"/>
      <c r="N42" s="100"/>
      <c r="O42" s="100"/>
      <c r="P42" s="100"/>
      <c r="Q42" s="91"/>
      <c r="R42" s="100"/>
      <c r="S42" s="100"/>
      <c r="T42" s="100"/>
      <c r="U42" s="100"/>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row>
    <row r="43" spans="1:53" ht="66.75" customHeight="1" x14ac:dyDescent="0.25">
      <c r="A43" s="164"/>
      <c r="B43" s="234"/>
      <c r="C43" s="234"/>
      <c r="D43" s="280"/>
      <c r="E43" s="364"/>
      <c r="F43" s="365"/>
      <c r="G43" s="131" t="s">
        <v>209</v>
      </c>
      <c r="H43" s="131" t="s">
        <v>189</v>
      </c>
      <c r="I43" s="131" t="s">
        <v>189</v>
      </c>
      <c r="J43" s="131" t="s">
        <v>189</v>
      </c>
      <c r="K43" s="131" t="s">
        <v>189</v>
      </c>
      <c r="L43" s="131" t="s">
        <v>189</v>
      </c>
      <c r="M43" s="131" t="s">
        <v>189</v>
      </c>
      <c r="N43" s="131" t="s">
        <v>189</v>
      </c>
      <c r="O43" s="131" t="s">
        <v>189</v>
      </c>
      <c r="P43" s="131" t="s">
        <v>189</v>
      </c>
      <c r="Q43" s="131" t="s">
        <v>189</v>
      </c>
      <c r="R43" s="131" t="s">
        <v>189</v>
      </c>
      <c r="S43" s="131" t="s">
        <v>189</v>
      </c>
      <c r="T43" s="131" t="s">
        <v>189</v>
      </c>
      <c r="U43" s="131" t="s">
        <v>189</v>
      </c>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row>
    <row r="44" spans="1:53" ht="15.75" customHeight="1" x14ac:dyDescent="0.25">
      <c r="A44" s="164"/>
      <c r="B44" s="234" t="s">
        <v>210</v>
      </c>
      <c r="C44" s="234"/>
      <c r="D44" s="279" t="s">
        <v>203</v>
      </c>
      <c r="E44" s="362" t="s">
        <v>211</v>
      </c>
      <c r="F44" s="363"/>
      <c r="G44" s="142">
        <f>0.5/1000000</f>
        <v>4.9999999999999998E-7</v>
      </c>
      <c r="H44" s="120"/>
      <c r="I44" s="100"/>
      <c r="J44" s="100"/>
      <c r="K44" s="100"/>
      <c r="L44" s="91"/>
      <c r="M44" s="130"/>
      <c r="N44" s="100"/>
      <c r="O44" s="100"/>
      <c r="P44" s="100"/>
      <c r="Q44" s="91"/>
      <c r="R44" s="130"/>
      <c r="S44" s="100"/>
      <c r="T44" s="100"/>
      <c r="U44" s="100"/>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row>
    <row r="45" spans="1:53" ht="67.5" customHeight="1" x14ac:dyDescent="0.25">
      <c r="A45" s="164"/>
      <c r="B45" s="234"/>
      <c r="C45" s="234"/>
      <c r="D45" s="280"/>
      <c r="E45" s="364"/>
      <c r="F45" s="365"/>
      <c r="G45" s="131" t="s">
        <v>209</v>
      </c>
      <c r="H45" s="131"/>
      <c r="I45" s="131" t="s">
        <v>189</v>
      </c>
      <c r="J45" s="131" t="s">
        <v>189</v>
      </c>
      <c r="K45" s="131" t="s">
        <v>189</v>
      </c>
      <c r="L45" s="131" t="s">
        <v>189</v>
      </c>
      <c r="M45" s="131"/>
      <c r="N45" s="131" t="s">
        <v>189</v>
      </c>
      <c r="O45" s="131" t="s">
        <v>189</v>
      </c>
      <c r="P45" s="131" t="s">
        <v>189</v>
      </c>
      <c r="Q45" s="131" t="s">
        <v>189</v>
      </c>
      <c r="R45" s="131"/>
      <c r="S45" s="131" t="s">
        <v>189</v>
      </c>
      <c r="T45" s="131" t="s">
        <v>189</v>
      </c>
      <c r="U45" s="131" t="s">
        <v>189</v>
      </c>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row>
    <row r="46" spans="1:53" ht="105" x14ac:dyDescent="0.25">
      <c r="A46" s="164"/>
      <c r="B46" s="285" t="s">
        <v>212</v>
      </c>
      <c r="C46" s="285"/>
      <c r="D46" s="258" t="s">
        <v>213</v>
      </c>
      <c r="E46" s="258"/>
      <c r="F46" s="258"/>
      <c r="G46" s="258"/>
      <c r="H46" s="258"/>
      <c r="I46" s="258"/>
      <c r="J46" s="258"/>
      <c r="K46" s="258"/>
      <c r="L46" s="258"/>
      <c r="M46" s="258"/>
      <c r="N46" s="258"/>
      <c r="O46" s="258"/>
      <c r="P46" s="258"/>
      <c r="Q46" s="258"/>
      <c r="R46" s="258"/>
      <c r="S46" s="258"/>
      <c r="T46" s="258"/>
      <c r="U46" s="258"/>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BA46" s="105" t="str">
        <f>D46</f>
        <v>The bare equipment cost for an electric element boiler is around 140 €/kWe. The electric element accounts for about 65% of the bare equipment cost, and the control box system for 35% (ECN, 2018). The bare equipment cost for an electrode boiler varies from 17 to 60 €/kWe (Berenschot, Matters, Delft, &amp; Matters, 2017; ECN, 2018), depending on the size of the installation. 
The total investment cost for an electric or electrode boiler is highly case-specific depending on the additional hardware needed and site-specific changes that have to be made, and it can vary from 100 to 500 €/kW-output (Noothout et al., 2019). 
The fixed O&amp;M costs for an electric boiler are 1.1 €/kW/year, and the variable O&amp;M costs are 0.5 €/MWh (Berenschot, Matters, Delft, &amp; Matters, 2017).</v>
      </c>
    </row>
    <row r="47" spans="1:53" ht="21" customHeight="1" x14ac:dyDescent="0.25">
      <c r="A47" s="164"/>
      <c r="B47" s="259" t="s">
        <v>104</v>
      </c>
      <c r="C47" s="259"/>
      <c r="D47" s="259"/>
      <c r="E47" s="259"/>
      <c r="F47" s="259"/>
      <c r="G47" s="259"/>
      <c r="H47" s="259"/>
      <c r="I47" s="259"/>
      <c r="J47" s="259"/>
      <c r="K47" s="259"/>
      <c r="L47" s="259"/>
      <c r="M47" s="259"/>
      <c r="N47" s="259"/>
      <c r="O47" s="259"/>
      <c r="P47" s="259"/>
      <c r="Q47" s="259"/>
      <c r="R47" s="259"/>
      <c r="S47" s="259"/>
      <c r="T47" s="259"/>
      <c r="U47" s="259"/>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row>
    <row r="48" spans="1:53" ht="15.75" customHeight="1" x14ac:dyDescent="0.25">
      <c r="A48" s="164"/>
      <c r="B48" s="241" t="s">
        <v>214</v>
      </c>
      <c r="C48" s="242"/>
      <c r="D48" s="256" t="s">
        <v>215</v>
      </c>
      <c r="E48" s="256"/>
      <c r="F48" s="256" t="s">
        <v>216</v>
      </c>
      <c r="G48" s="251" t="s">
        <v>191</v>
      </c>
      <c r="H48" s="251"/>
      <c r="I48" s="251"/>
      <c r="J48" s="251"/>
      <c r="K48" s="251"/>
      <c r="L48" s="252">
        <v>2030</v>
      </c>
      <c r="M48" s="252"/>
      <c r="N48" s="252"/>
      <c r="O48" s="252"/>
      <c r="P48" s="252"/>
      <c r="Q48" s="251">
        <v>2050</v>
      </c>
      <c r="R48" s="251"/>
      <c r="S48" s="251"/>
      <c r="T48" s="251"/>
      <c r="U48" s="251"/>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row>
    <row r="49" spans="1:53" x14ac:dyDescent="0.25">
      <c r="A49" s="164"/>
      <c r="B49" s="243"/>
      <c r="C49" s="244"/>
      <c r="D49" s="256"/>
      <c r="E49" s="256"/>
      <c r="F49" s="256"/>
      <c r="G49" s="151" t="s">
        <v>180</v>
      </c>
      <c r="H49" s="151" t="s">
        <v>181</v>
      </c>
      <c r="I49" s="151" t="s">
        <v>182</v>
      </c>
      <c r="J49" s="151" t="s">
        <v>183</v>
      </c>
      <c r="K49" s="151" t="s">
        <v>184</v>
      </c>
      <c r="L49" s="152" t="s">
        <v>180</v>
      </c>
      <c r="M49" s="152" t="s">
        <v>181</v>
      </c>
      <c r="N49" s="152" t="s">
        <v>182</v>
      </c>
      <c r="O49" s="152" t="s">
        <v>183</v>
      </c>
      <c r="P49" s="152" t="s">
        <v>184</v>
      </c>
      <c r="Q49" s="151" t="s">
        <v>180</v>
      </c>
      <c r="R49" s="151" t="s">
        <v>181</v>
      </c>
      <c r="S49" s="151" t="s">
        <v>182</v>
      </c>
      <c r="T49" s="151" t="s">
        <v>183</v>
      </c>
      <c r="U49" s="151" t="s">
        <v>184</v>
      </c>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row>
    <row r="50" spans="1:53" ht="15.75" customHeight="1" x14ac:dyDescent="0.25">
      <c r="A50" s="164"/>
      <c r="B50" s="262" t="s">
        <v>217</v>
      </c>
      <c r="C50" s="263"/>
      <c r="D50" s="253" t="s">
        <v>218</v>
      </c>
      <c r="E50" s="253"/>
      <c r="F50" s="274" t="s">
        <v>145</v>
      </c>
      <c r="G50" s="91">
        <v>-1</v>
      </c>
      <c r="H50" s="100">
        <v>-1</v>
      </c>
      <c r="I50" s="100"/>
      <c r="J50" s="100"/>
      <c r="K50" s="100"/>
      <c r="L50" s="91"/>
      <c r="M50" s="100"/>
      <c r="N50" s="100"/>
      <c r="O50" s="100"/>
      <c r="P50" s="100"/>
      <c r="Q50" s="91"/>
      <c r="R50" s="100"/>
      <c r="S50" s="100"/>
      <c r="T50" s="100"/>
      <c r="U50" s="100"/>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row>
    <row r="51" spans="1:53" ht="105" x14ac:dyDescent="0.25">
      <c r="A51" s="164"/>
      <c r="B51" s="264"/>
      <c r="C51" s="265"/>
      <c r="D51" s="253"/>
      <c r="E51" s="253"/>
      <c r="F51" s="274"/>
      <c r="G51" s="143" t="s">
        <v>186</v>
      </c>
      <c r="H51" s="131" t="s">
        <v>219</v>
      </c>
      <c r="I51" s="131"/>
      <c r="J51" s="131" t="s">
        <v>189</v>
      </c>
      <c r="K51" s="131" t="s">
        <v>189</v>
      </c>
      <c r="L51" s="143" t="s">
        <v>189</v>
      </c>
      <c r="M51" s="144"/>
      <c r="N51" s="131" t="s">
        <v>189</v>
      </c>
      <c r="O51" s="131" t="s">
        <v>189</v>
      </c>
      <c r="P51" s="131" t="s">
        <v>189</v>
      </c>
      <c r="Q51" s="143" t="s">
        <v>189</v>
      </c>
      <c r="R51" s="144"/>
      <c r="S51" s="131" t="s">
        <v>189</v>
      </c>
      <c r="T51" s="131" t="s">
        <v>189</v>
      </c>
      <c r="U51" s="131" t="s">
        <v>189</v>
      </c>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row>
    <row r="52" spans="1:53" ht="15" customHeight="1" x14ac:dyDescent="0.25">
      <c r="A52" s="164"/>
      <c r="B52" s="264"/>
      <c r="C52" s="265"/>
      <c r="D52" s="275" t="s">
        <v>220</v>
      </c>
      <c r="E52" s="276"/>
      <c r="F52" s="274" t="s">
        <v>145</v>
      </c>
      <c r="G52" s="197">
        <v>1.01</v>
      </c>
      <c r="H52" s="100">
        <v>1.1100000000000001</v>
      </c>
      <c r="I52" s="100"/>
      <c r="J52" s="100"/>
      <c r="K52" s="100"/>
      <c r="L52" s="91"/>
      <c r="M52" s="101"/>
      <c r="N52" s="100"/>
      <c r="O52" s="100"/>
      <c r="P52" s="100"/>
      <c r="Q52" s="91"/>
      <c r="R52" s="101"/>
      <c r="S52" s="100"/>
      <c r="T52" s="100"/>
      <c r="U52" s="100"/>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row>
    <row r="53" spans="1:53" ht="105" x14ac:dyDescent="0.25">
      <c r="A53" s="164"/>
      <c r="B53" s="264"/>
      <c r="C53" s="265"/>
      <c r="D53" s="277"/>
      <c r="E53" s="278"/>
      <c r="F53" s="274"/>
      <c r="G53" s="131" t="s">
        <v>186</v>
      </c>
      <c r="H53" s="131" t="s">
        <v>219</v>
      </c>
      <c r="I53" s="131"/>
      <c r="J53" s="131" t="s">
        <v>189</v>
      </c>
      <c r="K53" s="131" t="s">
        <v>189</v>
      </c>
      <c r="L53" s="131" t="s">
        <v>189</v>
      </c>
      <c r="M53" s="131" t="s">
        <v>189</v>
      </c>
      <c r="N53" s="131" t="s">
        <v>189</v>
      </c>
      <c r="O53" s="131" t="s">
        <v>189</v>
      </c>
      <c r="P53" s="131" t="s">
        <v>189</v>
      </c>
      <c r="Q53" s="131" t="s">
        <v>189</v>
      </c>
      <c r="R53" s="131" t="s">
        <v>189</v>
      </c>
      <c r="S53" s="131" t="s">
        <v>189</v>
      </c>
      <c r="T53" s="131" t="s">
        <v>189</v>
      </c>
      <c r="U53" s="131" t="s">
        <v>189</v>
      </c>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row>
    <row r="54" spans="1:53" x14ac:dyDescent="0.25">
      <c r="A54" s="164"/>
      <c r="B54" s="264"/>
      <c r="C54" s="265"/>
      <c r="D54" s="253" t="s">
        <v>221</v>
      </c>
      <c r="E54" s="253"/>
      <c r="F54" s="274" t="s">
        <v>145</v>
      </c>
      <c r="G54" s="91"/>
      <c r="H54" s="100"/>
      <c r="I54" s="100"/>
      <c r="J54" s="100"/>
      <c r="K54" s="100"/>
      <c r="L54" s="91"/>
      <c r="M54" s="100"/>
      <c r="N54" s="100"/>
      <c r="O54" s="100"/>
      <c r="P54" s="100"/>
      <c r="Q54" s="91"/>
      <c r="R54" s="100"/>
      <c r="S54" s="100"/>
      <c r="T54" s="100"/>
      <c r="U54" s="100"/>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row>
    <row r="55" spans="1:53" x14ac:dyDescent="0.25">
      <c r="A55" s="164"/>
      <c r="B55" s="264"/>
      <c r="C55" s="265"/>
      <c r="D55" s="253"/>
      <c r="E55" s="253"/>
      <c r="F55" s="274"/>
      <c r="G55" s="101" t="s">
        <v>189</v>
      </c>
      <c r="H55" s="101" t="s">
        <v>189</v>
      </c>
      <c r="I55" s="101" t="s">
        <v>189</v>
      </c>
      <c r="J55" s="101" t="s">
        <v>189</v>
      </c>
      <c r="K55" s="101" t="s">
        <v>189</v>
      </c>
      <c r="L55" s="101" t="s">
        <v>189</v>
      </c>
      <c r="M55" s="101" t="s">
        <v>189</v>
      </c>
      <c r="N55" s="101" t="s">
        <v>189</v>
      </c>
      <c r="O55" s="101" t="s">
        <v>189</v>
      </c>
      <c r="P55" s="101" t="s">
        <v>189</v>
      </c>
      <c r="Q55" s="101" t="s">
        <v>189</v>
      </c>
      <c r="R55" s="101" t="s">
        <v>189</v>
      </c>
      <c r="S55" s="101" t="s">
        <v>189</v>
      </c>
      <c r="T55" s="101" t="s">
        <v>189</v>
      </c>
      <c r="U55" s="101" t="s">
        <v>189</v>
      </c>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row>
    <row r="56" spans="1:53" x14ac:dyDescent="0.25">
      <c r="A56" s="164"/>
      <c r="B56" s="264"/>
      <c r="C56" s="265"/>
      <c r="D56" s="253" t="s">
        <v>221</v>
      </c>
      <c r="E56" s="253"/>
      <c r="F56" s="274" t="s">
        <v>145</v>
      </c>
      <c r="G56" s="91"/>
      <c r="H56" s="100"/>
      <c r="I56" s="100"/>
      <c r="J56" s="100"/>
      <c r="K56" s="100"/>
      <c r="L56" s="91"/>
      <c r="M56" s="100"/>
      <c r="N56" s="100"/>
      <c r="O56" s="100"/>
      <c r="P56" s="100"/>
      <c r="Q56" s="91"/>
      <c r="R56" s="100"/>
      <c r="S56" s="100"/>
      <c r="T56" s="100"/>
      <c r="U56" s="100"/>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row>
    <row r="57" spans="1:53" x14ac:dyDescent="0.25">
      <c r="A57" s="164"/>
      <c r="B57" s="266"/>
      <c r="C57" s="267"/>
      <c r="D57" s="253"/>
      <c r="E57" s="253"/>
      <c r="F57" s="274"/>
      <c r="G57" s="101" t="s">
        <v>189</v>
      </c>
      <c r="H57" s="101" t="s">
        <v>189</v>
      </c>
      <c r="I57" s="101" t="s">
        <v>189</v>
      </c>
      <c r="J57" s="101" t="s">
        <v>189</v>
      </c>
      <c r="K57" s="101" t="s">
        <v>189</v>
      </c>
      <c r="L57" s="101" t="s">
        <v>189</v>
      </c>
      <c r="M57" s="101" t="s">
        <v>189</v>
      </c>
      <c r="N57" s="101" t="s">
        <v>189</v>
      </c>
      <c r="O57" s="101" t="s">
        <v>189</v>
      </c>
      <c r="P57" s="101" t="s">
        <v>189</v>
      </c>
      <c r="Q57" s="101" t="s">
        <v>189</v>
      </c>
      <c r="R57" s="101" t="s">
        <v>189</v>
      </c>
      <c r="S57" s="101" t="s">
        <v>189</v>
      </c>
      <c r="T57" s="101" t="s">
        <v>189</v>
      </c>
      <c r="U57" s="101" t="s">
        <v>189</v>
      </c>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row>
    <row r="58" spans="1:53" x14ac:dyDescent="0.25">
      <c r="A58" s="164"/>
      <c r="B58" s="234" t="s">
        <v>222</v>
      </c>
      <c r="C58" s="234"/>
      <c r="D58" s="258" t="s">
        <v>223</v>
      </c>
      <c r="E58" s="258"/>
      <c r="F58" s="258"/>
      <c r="G58" s="258"/>
      <c r="H58" s="258"/>
      <c r="I58" s="258"/>
      <c r="J58" s="258"/>
      <c r="K58" s="258"/>
      <c r="L58" s="258"/>
      <c r="M58" s="258"/>
      <c r="N58" s="258"/>
      <c r="O58" s="258"/>
      <c r="P58" s="258"/>
      <c r="Q58" s="258"/>
      <c r="R58" s="258"/>
      <c r="S58" s="258"/>
      <c r="T58" s="258"/>
      <c r="U58" s="258"/>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BA58" s="105" t="str">
        <f>D58</f>
        <v>Electrode and electric boilers have an efficiency of up to 90% (VNP, 2018) to 99.9%  (Berenschot, Matters, Delft, &amp; Matters, 2017).</v>
      </c>
    </row>
    <row r="59" spans="1:53" ht="21" customHeight="1" x14ac:dyDescent="0.25">
      <c r="A59" s="164"/>
      <c r="B59" s="260" t="s">
        <v>224</v>
      </c>
      <c r="C59" s="261"/>
      <c r="D59" s="261"/>
      <c r="E59" s="261"/>
      <c r="F59" s="261"/>
      <c r="G59" s="261"/>
      <c r="H59" s="261"/>
      <c r="I59" s="261"/>
      <c r="J59" s="261"/>
      <c r="K59" s="261"/>
      <c r="L59" s="261"/>
      <c r="M59" s="261"/>
      <c r="N59" s="261"/>
      <c r="O59" s="261"/>
      <c r="P59" s="261"/>
      <c r="Q59" s="261"/>
      <c r="R59" s="261"/>
      <c r="S59" s="261"/>
      <c r="T59" s="261"/>
      <c r="U59" s="261"/>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row>
    <row r="60" spans="1:53" ht="16.5" customHeight="1" x14ac:dyDescent="0.25">
      <c r="A60" s="164"/>
      <c r="B60" s="262" t="s">
        <v>225</v>
      </c>
      <c r="C60" s="263"/>
      <c r="D60" s="268" t="s">
        <v>226</v>
      </c>
      <c r="E60" s="269"/>
      <c r="F60" s="272" t="s">
        <v>216</v>
      </c>
      <c r="G60" s="251" t="s">
        <v>191</v>
      </c>
      <c r="H60" s="251"/>
      <c r="I60" s="251"/>
      <c r="J60" s="251"/>
      <c r="K60" s="251"/>
      <c r="L60" s="252">
        <v>2030</v>
      </c>
      <c r="M60" s="252"/>
      <c r="N60" s="252"/>
      <c r="O60" s="252"/>
      <c r="P60" s="252"/>
      <c r="Q60" s="251">
        <v>2050</v>
      </c>
      <c r="R60" s="251"/>
      <c r="S60" s="251"/>
      <c r="T60" s="251"/>
      <c r="U60" s="251"/>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row>
    <row r="61" spans="1:53" x14ac:dyDescent="0.25">
      <c r="A61" s="164"/>
      <c r="B61" s="264"/>
      <c r="C61" s="265"/>
      <c r="D61" s="270"/>
      <c r="E61" s="271"/>
      <c r="F61" s="273"/>
      <c r="G61" s="151" t="s">
        <v>180</v>
      </c>
      <c r="H61" s="151" t="s">
        <v>181</v>
      </c>
      <c r="I61" s="151" t="s">
        <v>182</v>
      </c>
      <c r="J61" s="151" t="s">
        <v>183</v>
      </c>
      <c r="K61" s="151" t="s">
        <v>184</v>
      </c>
      <c r="L61" s="152" t="s">
        <v>180</v>
      </c>
      <c r="M61" s="152" t="s">
        <v>181</v>
      </c>
      <c r="N61" s="152" t="s">
        <v>182</v>
      </c>
      <c r="O61" s="152" t="s">
        <v>183</v>
      </c>
      <c r="P61" s="152" t="s">
        <v>184</v>
      </c>
      <c r="Q61" s="151" t="s">
        <v>180</v>
      </c>
      <c r="R61" s="151" t="s">
        <v>181</v>
      </c>
      <c r="S61" s="151" t="s">
        <v>182</v>
      </c>
      <c r="T61" s="151" t="s">
        <v>183</v>
      </c>
      <c r="U61" s="151" t="s">
        <v>184</v>
      </c>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row>
    <row r="62" spans="1:53" ht="15.75" customHeight="1" x14ac:dyDescent="0.25">
      <c r="A62" s="164"/>
      <c r="B62" s="264"/>
      <c r="C62" s="265"/>
      <c r="D62" s="253" t="s">
        <v>218</v>
      </c>
      <c r="E62" s="253"/>
      <c r="F62" s="257" t="s">
        <v>227</v>
      </c>
      <c r="G62" s="91">
        <f>H62</f>
        <v>-1</v>
      </c>
      <c r="H62" s="100">
        <v>-1</v>
      </c>
      <c r="I62" s="100"/>
      <c r="J62" s="100"/>
      <c r="K62" s="100"/>
      <c r="L62" s="91"/>
      <c r="M62" s="100"/>
      <c r="N62" s="100"/>
      <c r="O62" s="100"/>
      <c r="P62" s="100"/>
      <c r="Q62" s="91"/>
      <c r="R62" s="100"/>
      <c r="S62" s="100"/>
      <c r="T62" s="100"/>
      <c r="U62" s="100"/>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row>
    <row r="63" spans="1:53" x14ac:dyDescent="0.25">
      <c r="A63" s="164"/>
      <c r="B63" s="264"/>
      <c r="C63" s="265"/>
      <c r="D63" s="253"/>
      <c r="E63" s="253"/>
      <c r="F63" s="257"/>
      <c r="G63" s="102" t="s">
        <v>189</v>
      </c>
      <c r="H63" s="101" t="s">
        <v>189</v>
      </c>
      <c r="I63" s="101" t="s">
        <v>189</v>
      </c>
      <c r="J63" s="101" t="s">
        <v>189</v>
      </c>
      <c r="K63" s="101" t="s">
        <v>189</v>
      </c>
      <c r="L63" s="102" t="s">
        <v>189</v>
      </c>
      <c r="M63" s="101" t="s">
        <v>189</v>
      </c>
      <c r="N63" s="101" t="s">
        <v>189</v>
      </c>
      <c r="O63" s="101" t="s">
        <v>189</v>
      </c>
      <c r="P63" s="101" t="s">
        <v>189</v>
      </c>
      <c r="Q63" s="102" t="s">
        <v>189</v>
      </c>
      <c r="R63" s="101" t="s">
        <v>189</v>
      </c>
      <c r="S63" s="101" t="s">
        <v>189</v>
      </c>
      <c r="T63" s="101" t="s">
        <v>189</v>
      </c>
      <c r="U63" s="101" t="s">
        <v>189</v>
      </c>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row>
    <row r="64" spans="1:53" x14ac:dyDescent="0.25">
      <c r="A64" s="164"/>
      <c r="B64" s="264"/>
      <c r="C64" s="265"/>
      <c r="D64" s="253" t="s">
        <v>228</v>
      </c>
      <c r="E64" s="253"/>
      <c r="F64" s="257" t="s">
        <v>227</v>
      </c>
      <c r="G64" s="91">
        <f>H64</f>
        <v>1</v>
      </c>
      <c r="H64" s="100">
        <v>1</v>
      </c>
      <c r="I64" s="100"/>
      <c r="J64" s="100"/>
      <c r="K64" s="100"/>
      <c r="L64" s="91"/>
      <c r="M64" s="100"/>
      <c r="N64" s="100"/>
      <c r="O64" s="100"/>
      <c r="P64" s="100"/>
      <c r="Q64" s="91"/>
      <c r="R64" s="100"/>
      <c r="S64" s="100"/>
      <c r="T64" s="100"/>
      <c r="U64" s="100"/>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row>
    <row r="65" spans="1:53" x14ac:dyDescent="0.25">
      <c r="A65" s="164"/>
      <c r="B65" s="266"/>
      <c r="C65" s="267"/>
      <c r="D65" s="253"/>
      <c r="E65" s="253"/>
      <c r="F65" s="257"/>
      <c r="G65" s="101" t="s">
        <v>189</v>
      </c>
      <c r="H65" s="101" t="s">
        <v>189</v>
      </c>
      <c r="I65" s="101" t="s">
        <v>189</v>
      </c>
      <c r="J65" s="101" t="s">
        <v>189</v>
      </c>
      <c r="K65" s="101" t="s">
        <v>189</v>
      </c>
      <c r="L65" s="101" t="s">
        <v>189</v>
      </c>
      <c r="M65" s="101" t="s">
        <v>189</v>
      </c>
      <c r="N65" s="101" t="s">
        <v>189</v>
      </c>
      <c r="O65" s="101" t="s">
        <v>189</v>
      </c>
      <c r="P65" s="101" t="s">
        <v>189</v>
      </c>
      <c r="Q65" s="101" t="s">
        <v>189</v>
      </c>
      <c r="R65" s="101" t="s">
        <v>189</v>
      </c>
      <c r="S65" s="101" t="s">
        <v>189</v>
      </c>
      <c r="T65" s="101" t="s">
        <v>189</v>
      </c>
      <c r="U65" s="101" t="s">
        <v>189</v>
      </c>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row>
    <row r="66" spans="1:53" ht="40.5" customHeight="1" x14ac:dyDescent="0.25">
      <c r="A66" s="164"/>
      <c r="B66" s="234" t="s">
        <v>229</v>
      </c>
      <c r="C66" s="234"/>
      <c r="D66" s="258" t="s">
        <v>230</v>
      </c>
      <c r="E66" s="258"/>
      <c r="F66" s="258"/>
      <c r="G66" s="258"/>
      <c r="H66" s="258"/>
      <c r="I66" s="258"/>
      <c r="J66" s="258"/>
      <c r="K66" s="258"/>
      <c r="L66" s="258"/>
      <c r="M66" s="258"/>
      <c r="N66" s="258"/>
      <c r="O66" s="258"/>
      <c r="P66" s="258"/>
      <c r="Q66" s="258"/>
      <c r="R66" s="258"/>
      <c r="S66" s="258"/>
      <c r="T66" s="258"/>
      <c r="U66" s="258"/>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BA66" s="105" t="str">
        <f>D66</f>
        <v>Typically water is used to produce steam.</v>
      </c>
    </row>
    <row r="67" spans="1:53" ht="21" customHeight="1" x14ac:dyDescent="0.25">
      <c r="A67" s="164"/>
      <c r="B67" s="259" t="s">
        <v>231</v>
      </c>
      <c r="C67" s="259"/>
      <c r="D67" s="259"/>
      <c r="E67" s="259"/>
      <c r="F67" s="259"/>
      <c r="G67" s="259"/>
      <c r="H67" s="259"/>
      <c r="I67" s="259"/>
      <c r="J67" s="259"/>
      <c r="K67" s="259"/>
      <c r="L67" s="259"/>
      <c r="M67" s="259"/>
      <c r="N67" s="259"/>
      <c r="O67" s="259"/>
      <c r="P67" s="259"/>
      <c r="Q67" s="259"/>
      <c r="R67" s="259"/>
      <c r="S67" s="259"/>
      <c r="T67" s="259"/>
      <c r="U67" s="259"/>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row>
    <row r="68" spans="1:53" ht="16.5" customHeight="1" x14ac:dyDescent="0.25">
      <c r="A68" s="164"/>
      <c r="B68" s="255" t="s">
        <v>116</v>
      </c>
      <c r="C68" s="255"/>
      <c r="D68" s="256" t="s">
        <v>232</v>
      </c>
      <c r="E68" s="256"/>
      <c r="F68" s="256" t="s">
        <v>216</v>
      </c>
      <c r="G68" s="251" t="s">
        <v>191</v>
      </c>
      <c r="H68" s="251"/>
      <c r="I68" s="251"/>
      <c r="J68" s="251"/>
      <c r="K68" s="251"/>
      <c r="L68" s="252">
        <v>2030</v>
      </c>
      <c r="M68" s="252"/>
      <c r="N68" s="252"/>
      <c r="O68" s="252"/>
      <c r="P68" s="252"/>
      <c r="Q68" s="251">
        <v>2050</v>
      </c>
      <c r="R68" s="251"/>
      <c r="S68" s="251"/>
      <c r="T68" s="251"/>
      <c r="U68" s="251"/>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row>
    <row r="69" spans="1:53" ht="15.75" customHeight="1" x14ac:dyDescent="0.25">
      <c r="A69" s="164"/>
      <c r="B69" s="255"/>
      <c r="C69" s="255"/>
      <c r="D69" s="256"/>
      <c r="E69" s="256"/>
      <c r="F69" s="256"/>
      <c r="G69" s="151" t="s">
        <v>180</v>
      </c>
      <c r="H69" s="151" t="s">
        <v>181</v>
      </c>
      <c r="I69" s="151" t="s">
        <v>182</v>
      </c>
      <c r="J69" s="151" t="s">
        <v>183</v>
      </c>
      <c r="K69" s="151" t="s">
        <v>184</v>
      </c>
      <c r="L69" s="152" t="s">
        <v>180</v>
      </c>
      <c r="M69" s="152" t="s">
        <v>181</v>
      </c>
      <c r="N69" s="152" t="s">
        <v>182</v>
      </c>
      <c r="O69" s="152" t="s">
        <v>183</v>
      </c>
      <c r="P69" s="152" t="s">
        <v>184</v>
      </c>
      <c r="Q69" s="151" t="s">
        <v>180</v>
      </c>
      <c r="R69" s="151" t="s">
        <v>181</v>
      </c>
      <c r="S69" s="151" t="s">
        <v>182</v>
      </c>
      <c r="T69" s="151" t="s">
        <v>183</v>
      </c>
      <c r="U69" s="151" t="s">
        <v>184</v>
      </c>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row>
    <row r="70" spans="1:53" ht="15.75" customHeight="1" x14ac:dyDescent="0.25">
      <c r="A70" s="164"/>
      <c r="B70" s="255"/>
      <c r="C70" s="255"/>
      <c r="D70" s="253" t="s">
        <v>221</v>
      </c>
      <c r="E70" s="253"/>
      <c r="F70" s="254"/>
      <c r="G70" s="91"/>
      <c r="H70" s="100"/>
      <c r="I70" s="100"/>
      <c r="J70" s="100"/>
      <c r="K70" s="100"/>
      <c r="L70" s="91"/>
      <c r="M70" s="100"/>
      <c r="N70" s="100"/>
      <c r="O70" s="100"/>
      <c r="P70" s="100"/>
      <c r="Q70" s="91"/>
      <c r="R70" s="100"/>
      <c r="S70" s="100"/>
      <c r="T70" s="100"/>
      <c r="U70" s="100"/>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row>
    <row r="71" spans="1:53" ht="15.75" customHeight="1" x14ac:dyDescent="0.25">
      <c r="A71" s="164"/>
      <c r="B71" s="255"/>
      <c r="C71" s="255"/>
      <c r="D71" s="253"/>
      <c r="E71" s="253"/>
      <c r="F71" s="254"/>
      <c r="G71" s="102" t="s">
        <v>189</v>
      </c>
      <c r="H71" s="101"/>
      <c r="I71" s="101" t="s">
        <v>189</v>
      </c>
      <c r="J71" s="101" t="s">
        <v>189</v>
      </c>
      <c r="K71" s="101" t="s">
        <v>189</v>
      </c>
      <c r="L71" s="102" t="s">
        <v>189</v>
      </c>
      <c r="M71" s="101" t="s">
        <v>189</v>
      </c>
      <c r="N71" s="101" t="s">
        <v>189</v>
      </c>
      <c r="O71" s="101" t="s">
        <v>189</v>
      </c>
      <c r="P71" s="101" t="s">
        <v>189</v>
      </c>
      <c r="Q71" s="102" t="s">
        <v>189</v>
      </c>
      <c r="R71" s="101" t="s">
        <v>189</v>
      </c>
      <c r="S71" s="101" t="s">
        <v>189</v>
      </c>
      <c r="T71" s="101" t="s">
        <v>189</v>
      </c>
      <c r="U71" s="101" t="s">
        <v>189</v>
      </c>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row>
    <row r="72" spans="1:53" ht="15.75" customHeight="1" x14ac:dyDescent="0.25">
      <c r="A72" s="164"/>
      <c r="B72" s="255"/>
      <c r="C72" s="255"/>
      <c r="D72" s="253" t="s">
        <v>221</v>
      </c>
      <c r="E72" s="253"/>
      <c r="F72" s="254" t="s">
        <v>221</v>
      </c>
      <c r="G72" s="91"/>
      <c r="H72" s="100"/>
      <c r="I72" s="100"/>
      <c r="J72" s="100"/>
      <c r="K72" s="100"/>
      <c r="L72" s="91"/>
      <c r="M72" s="100"/>
      <c r="N72" s="100"/>
      <c r="O72" s="100"/>
      <c r="P72" s="100"/>
      <c r="Q72" s="91"/>
      <c r="R72" s="100"/>
      <c r="S72" s="100"/>
      <c r="T72" s="100"/>
      <c r="U72" s="100"/>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row>
    <row r="73" spans="1:53" ht="15.75" customHeight="1" x14ac:dyDescent="0.25">
      <c r="A73" s="164"/>
      <c r="B73" s="255"/>
      <c r="C73" s="255"/>
      <c r="D73" s="253"/>
      <c r="E73" s="253"/>
      <c r="F73" s="254"/>
      <c r="G73" s="101" t="s">
        <v>189</v>
      </c>
      <c r="H73" s="101" t="s">
        <v>189</v>
      </c>
      <c r="I73" s="101" t="s">
        <v>189</v>
      </c>
      <c r="J73" s="101" t="s">
        <v>189</v>
      </c>
      <c r="K73" s="101" t="s">
        <v>189</v>
      </c>
      <c r="L73" s="101" t="s">
        <v>189</v>
      </c>
      <c r="M73" s="101" t="s">
        <v>189</v>
      </c>
      <c r="N73" s="101" t="s">
        <v>189</v>
      </c>
      <c r="O73" s="101" t="s">
        <v>189</v>
      </c>
      <c r="P73" s="101" t="s">
        <v>189</v>
      </c>
      <c r="Q73" s="101" t="s">
        <v>189</v>
      </c>
      <c r="R73" s="101" t="s">
        <v>189</v>
      </c>
      <c r="S73" s="101" t="s">
        <v>189</v>
      </c>
      <c r="T73" s="101" t="s">
        <v>189</v>
      </c>
      <c r="U73" s="101" t="s">
        <v>189</v>
      </c>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row>
    <row r="74" spans="1:53" ht="15.75" customHeight="1" x14ac:dyDescent="0.25">
      <c r="A74" s="164"/>
      <c r="B74" s="255"/>
      <c r="C74" s="255"/>
      <c r="D74" s="253" t="s">
        <v>221</v>
      </c>
      <c r="E74" s="253"/>
      <c r="F74" s="254" t="s">
        <v>221</v>
      </c>
      <c r="G74" s="91"/>
      <c r="H74" s="100"/>
      <c r="I74" s="100"/>
      <c r="J74" s="100"/>
      <c r="K74" s="100"/>
      <c r="L74" s="91"/>
      <c r="M74" s="100"/>
      <c r="N74" s="100"/>
      <c r="O74" s="100"/>
      <c r="P74" s="100"/>
      <c r="Q74" s="91"/>
      <c r="R74" s="100"/>
      <c r="S74" s="100"/>
      <c r="T74" s="100"/>
      <c r="U74" s="100"/>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row>
    <row r="75" spans="1:53" ht="15.75" customHeight="1" x14ac:dyDescent="0.25">
      <c r="A75" s="164"/>
      <c r="B75" s="255"/>
      <c r="C75" s="255"/>
      <c r="D75" s="253"/>
      <c r="E75" s="253"/>
      <c r="F75" s="254"/>
      <c r="G75" s="101" t="s">
        <v>189</v>
      </c>
      <c r="H75" s="101" t="s">
        <v>189</v>
      </c>
      <c r="I75" s="101" t="s">
        <v>189</v>
      </c>
      <c r="J75" s="101" t="s">
        <v>189</v>
      </c>
      <c r="K75" s="101" t="s">
        <v>189</v>
      </c>
      <c r="L75" s="101" t="s">
        <v>189</v>
      </c>
      <c r="M75" s="101" t="s">
        <v>189</v>
      </c>
      <c r="N75" s="101" t="s">
        <v>189</v>
      </c>
      <c r="O75" s="101" t="s">
        <v>189</v>
      </c>
      <c r="P75" s="101" t="s">
        <v>189</v>
      </c>
      <c r="Q75" s="101" t="s">
        <v>189</v>
      </c>
      <c r="R75" s="101" t="s">
        <v>189</v>
      </c>
      <c r="S75" s="101" t="s">
        <v>189</v>
      </c>
      <c r="T75" s="101" t="s">
        <v>189</v>
      </c>
      <c r="U75" s="101" t="s">
        <v>189</v>
      </c>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row>
    <row r="76" spans="1:53" ht="15.75" customHeight="1" x14ac:dyDescent="0.25">
      <c r="A76" s="164"/>
      <c r="B76" s="255"/>
      <c r="C76" s="255"/>
      <c r="D76" s="253" t="s">
        <v>221</v>
      </c>
      <c r="E76" s="253"/>
      <c r="F76" s="254" t="s">
        <v>221</v>
      </c>
      <c r="G76" s="91"/>
      <c r="H76" s="100"/>
      <c r="I76" s="100"/>
      <c r="J76" s="100"/>
      <c r="K76" s="100"/>
      <c r="L76" s="91"/>
      <c r="M76" s="100"/>
      <c r="N76" s="100"/>
      <c r="O76" s="100"/>
      <c r="P76" s="100"/>
      <c r="Q76" s="91"/>
      <c r="R76" s="100"/>
      <c r="S76" s="100"/>
      <c r="T76" s="100"/>
      <c r="U76" s="100"/>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row>
    <row r="77" spans="1:53" ht="16.5" customHeight="1" x14ac:dyDescent="0.25">
      <c r="A77" s="164"/>
      <c r="B77" s="255"/>
      <c r="C77" s="255"/>
      <c r="D77" s="253"/>
      <c r="E77" s="253"/>
      <c r="F77" s="254"/>
      <c r="G77" s="101" t="s">
        <v>189</v>
      </c>
      <c r="H77" s="101" t="s">
        <v>189</v>
      </c>
      <c r="I77" s="101" t="s">
        <v>189</v>
      </c>
      <c r="J77" s="101" t="s">
        <v>189</v>
      </c>
      <c r="K77" s="101" t="s">
        <v>189</v>
      </c>
      <c r="L77" s="101" t="s">
        <v>189</v>
      </c>
      <c r="M77" s="101" t="s">
        <v>189</v>
      </c>
      <c r="N77" s="101" t="s">
        <v>189</v>
      </c>
      <c r="O77" s="101" t="s">
        <v>189</v>
      </c>
      <c r="P77" s="101" t="s">
        <v>189</v>
      </c>
      <c r="Q77" s="101" t="s">
        <v>189</v>
      </c>
      <c r="R77" s="101" t="s">
        <v>189</v>
      </c>
      <c r="S77" s="101" t="s">
        <v>189</v>
      </c>
      <c r="T77" s="101" t="s">
        <v>189</v>
      </c>
      <c r="U77" s="101" t="s">
        <v>189</v>
      </c>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row>
    <row r="78" spans="1:53" ht="40.5" customHeight="1" x14ac:dyDescent="0.25">
      <c r="A78" s="164"/>
      <c r="B78" s="234" t="s">
        <v>233</v>
      </c>
      <c r="C78" s="234"/>
      <c r="D78" s="235" t="s">
        <v>234</v>
      </c>
      <c r="E78" s="236"/>
      <c r="F78" s="236"/>
      <c r="G78" s="236"/>
      <c r="H78" s="236"/>
      <c r="I78" s="236"/>
      <c r="J78" s="236"/>
      <c r="K78" s="236"/>
      <c r="L78" s="236"/>
      <c r="M78" s="236"/>
      <c r="N78" s="236"/>
      <c r="O78" s="236"/>
      <c r="P78" s="236"/>
      <c r="Q78" s="236"/>
      <c r="R78" s="236"/>
      <c r="S78" s="236"/>
      <c r="T78" s="236"/>
      <c r="U78" s="237"/>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BA78" s="105" t="str">
        <f>D78</f>
        <v>Explain here (e.g. emission factors if calculated)</v>
      </c>
    </row>
    <row r="79" spans="1:53" ht="21" customHeight="1" x14ac:dyDescent="0.25">
      <c r="A79" s="164"/>
      <c r="B79" s="238" t="s">
        <v>235</v>
      </c>
      <c r="C79" s="239"/>
      <c r="D79" s="239"/>
      <c r="E79" s="239"/>
      <c r="F79" s="239"/>
      <c r="G79" s="239"/>
      <c r="H79" s="239"/>
      <c r="I79" s="239"/>
      <c r="J79" s="239"/>
      <c r="K79" s="239"/>
      <c r="L79" s="239"/>
      <c r="M79" s="239"/>
      <c r="N79" s="239"/>
      <c r="O79" s="239"/>
      <c r="P79" s="239"/>
      <c r="Q79" s="239"/>
      <c r="R79" s="239"/>
      <c r="S79" s="239"/>
      <c r="T79" s="239"/>
      <c r="U79" s="240"/>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row>
    <row r="80" spans="1:53" ht="15.75" customHeight="1" x14ac:dyDescent="0.25">
      <c r="A80" s="164"/>
      <c r="B80" s="241" t="s">
        <v>236</v>
      </c>
      <c r="C80" s="242"/>
      <c r="D80" s="245" t="s">
        <v>216</v>
      </c>
      <c r="E80" s="246"/>
      <c r="F80" s="247"/>
      <c r="G80" s="251" t="s">
        <v>191</v>
      </c>
      <c r="H80" s="251"/>
      <c r="I80" s="251"/>
      <c r="J80" s="251"/>
      <c r="K80" s="251"/>
      <c r="L80" s="252">
        <v>2030</v>
      </c>
      <c r="M80" s="252"/>
      <c r="N80" s="252"/>
      <c r="O80" s="252"/>
      <c r="P80" s="252"/>
      <c r="Q80" s="251">
        <v>2050</v>
      </c>
      <c r="R80" s="251"/>
      <c r="S80" s="251"/>
      <c r="T80" s="251"/>
      <c r="U80" s="251"/>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row>
    <row r="81" spans="1:53" x14ac:dyDescent="0.25">
      <c r="A81" s="164"/>
      <c r="B81" s="243"/>
      <c r="C81" s="244"/>
      <c r="D81" s="248"/>
      <c r="E81" s="249"/>
      <c r="F81" s="250"/>
      <c r="G81" s="151" t="s">
        <v>180</v>
      </c>
      <c r="H81" s="151" t="s">
        <v>181</v>
      </c>
      <c r="I81" s="151" t="s">
        <v>182</v>
      </c>
      <c r="J81" s="151" t="s">
        <v>183</v>
      </c>
      <c r="K81" s="151" t="s">
        <v>184</v>
      </c>
      <c r="L81" s="152" t="s">
        <v>180</v>
      </c>
      <c r="M81" s="152" t="s">
        <v>181</v>
      </c>
      <c r="N81" s="152" t="s">
        <v>182</v>
      </c>
      <c r="O81" s="152" t="s">
        <v>183</v>
      </c>
      <c r="P81" s="152" t="s">
        <v>184</v>
      </c>
      <c r="Q81" s="151" t="s">
        <v>180</v>
      </c>
      <c r="R81" s="151" t="s">
        <v>181</v>
      </c>
      <c r="S81" s="151" t="s">
        <v>182</v>
      </c>
      <c r="T81" s="151" t="s">
        <v>183</v>
      </c>
      <c r="U81" s="151" t="s">
        <v>184</v>
      </c>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row>
    <row r="82" spans="1:53" x14ac:dyDescent="0.25">
      <c r="A82" s="164"/>
      <c r="B82" s="229" t="s">
        <v>237</v>
      </c>
      <c r="C82" s="230"/>
      <c r="D82" s="233" t="s">
        <v>197</v>
      </c>
      <c r="E82" s="233"/>
      <c r="F82" s="233"/>
      <c r="G82" s="91"/>
      <c r="H82" s="100"/>
      <c r="I82" s="100"/>
      <c r="J82" s="100"/>
      <c r="K82" s="100"/>
      <c r="L82" s="91"/>
      <c r="M82" s="100"/>
      <c r="N82" s="100"/>
      <c r="O82" s="100"/>
      <c r="P82" s="100"/>
      <c r="Q82" s="91"/>
      <c r="R82" s="100"/>
      <c r="S82" s="100"/>
      <c r="T82" s="100"/>
      <c r="U82" s="100"/>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row>
    <row r="83" spans="1:53" x14ac:dyDescent="0.25">
      <c r="A83" s="164"/>
      <c r="B83" s="231"/>
      <c r="C83" s="232"/>
      <c r="D83" s="233"/>
      <c r="E83" s="233"/>
      <c r="F83" s="233"/>
      <c r="G83" s="102" t="s">
        <v>189</v>
      </c>
      <c r="H83" s="101" t="s">
        <v>189</v>
      </c>
      <c r="I83" s="101" t="s">
        <v>189</v>
      </c>
      <c r="J83" s="101" t="s">
        <v>189</v>
      </c>
      <c r="K83" s="101" t="s">
        <v>189</v>
      </c>
      <c r="L83" s="102" t="s">
        <v>189</v>
      </c>
      <c r="M83" s="101" t="s">
        <v>189</v>
      </c>
      <c r="N83" s="101" t="s">
        <v>189</v>
      </c>
      <c r="O83" s="101" t="s">
        <v>189</v>
      </c>
      <c r="P83" s="101" t="s">
        <v>189</v>
      </c>
      <c r="Q83" s="102" t="s">
        <v>189</v>
      </c>
      <c r="R83" s="101" t="s">
        <v>189</v>
      </c>
      <c r="S83" s="101" t="s">
        <v>189</v>
      </c>
      <c r="T83" s="101" t="s">
        <v>189</v>
      </c>
      <c r="U83" s="101" t="s">
        <v>189</v>
      </c>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row>
    <row r="84" spans="1:53" x14ac:dyDescent="0.25">
      <c r="A84" s="164"/>
      <c r="B84" s="229" t="s">
        <v>237</v>
      </c>
      <c r="C84" s="230"/>
      <c r="D84" s="233" t="s">
        <v>197</v>
      </c>
      <c r="E84" s="233"/>
      <c r="F84" s="233"/>
      <c r="G84" s="91"/>
      <c r="H84" s="100"/>
      <c r="I84" s="100"/>
      <c r="J84" s="100"/>
      <c r="K84" s="100"/>
      <c r="L84" s="91"/>
      <c r="M84" s="100"/>
      <c r="N84" s="100"/>
      <c r="O84" s="100"/>
      <c r="P84" s="100"/>
      <c r="Q84" s="91"/>
      <c r="R84" s="100"/>
      <c r="S84" s="100"/>
      <c r="T84" s="100"/>
      <c r="U84" s="100"/>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row>
    <row r="85" spans="1:53" x14ac:dyDescent="0.25">
      <c r="A85" s="164"/>
      <c r="B85" s="231"/>
      <c r="C85" s="232"/>
      <c r="D85" s="233"/>
      <c r="E85" s="233"/>
      <c r="F85" s="233"/>
      <c r="G85" s="101" t="s">
        <v>189</v>
      </c>
      <c r="H85" s="101" t="s">
        <v>189</v>
      </c>
      <c r="I85" s="101" t="s">
        <v>189</v>
      </c>
      <c r="J85" s="101" t="s">
        <v>189</v>
      </c>
      <c r="K85" s="101" t="s">
        <v>189</v>
      </c>
      <c r="L85" s="101" t="s">
        <v>189</v>
      </c>
      <c r="M85" s="101" t="s">
        <v>189</v>
      </c>
      <c r="N85" s="101" t="s">
        <v>189</v>
      </c>
      <c r="O85" s="101" t="s">
        <v>189</v>
      </c>
      <c r="P85" s="101" t="s">
        <v>189</v>
      </c>
      <c r="Q85" s="101" t="s">
        <v>189</v>
      </c>
      <c r="R85" s="101" t="s">
        <v>189</v>
      </c>
      <c r="S85" s="101" t="s">
        <v>189</v>
      </c>
      <c r="T85" s="101" t="s">
        <v>189</v>
      </c>
      <c r="U85" s="101" t="s">
        <v>189</v>
      </c>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row>
    <row r="86" spans="1:53" x14ac:dyDescent="0.25">
      <c r="A86" s="164"/>
      <c r="B86" s="229" t="s">
        <v>237</v>
      </c>
      <c r="C86" s="230"/>
      <c r="D86" s="233" t="s">
        <v>197</v>
      </c>
      <c r="E86" s="233"/>
      <c r="F86" s="233"/>
      <c r="G86" s="91"/>
      <c r="H86" s="100"/>
      <c r="I86" s="100"/>
      <c r="J86" s="100"/>
      <c r="K86" s="100"/>
      <c r="L86" s="91"/>
      <c r="M86" s="100"/>
      <c r="N86" s="100"/>
      <c r="O86" s="100"/>
      <c r="P86" s="100"/>
      <c r="Q86" s="91"/>
      <c r="R86" s="100"/>
      <c r="S86" s="100"/>
      <c r="T86" s="100"/>
      <c r="U86" s="100"/>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row>
    <row r="87" spans="1:53" x14ac:dyDescent="0.25">
      <c r="A87" s="164"/>
      <c r="B87" s="231"/>
      <c r="C87" s="232"/>
      <c r="D87" s="233"/>
      <c r="E87" s="233"/>
      <c r="F87" s="233"/>
      <c r="G87" s="101" t="s">
        <v>189</v>
      </c>
      <c r="H87" s="101" t="s">
        <v>189</v>
      </c>
      <c r="I87" s="101" t="s">
        <v>189</v>
      </c>
      <c r="J87" s="101" t="s">
        <v>189</v>
      </c>
      <c r="K87" s="101" t="s">
        <v>189</v>
      </c>
      <c r="L87" s="101" t="s">
        <v>189</v>
      </c>
      <c r="M87" s="101" t="s">
        <v>189</v>
      </c>
      <c r="N87" s="101" t="s">
        <v>189</v>
      </c>
      <c r="O87" s="101" t="s">
        <v>189</v>
      </c>
      <c r="P87" s="101" t="s">
        <v>189</v>
      </c>
      <c r="Q87" s="101" t="s">
        <v>189</v>
      </c>
      <c r="R87" s="101" t="s">
        <v>189</v>
      </c>
      <c r="S87" s="101" t="s">
        <v>189</v>
      </c>
      <c r="T87" s="101" t="s">
        <v>189</v>
      </c>
      <c r="U87" s="101" t="s">
        <v>189</v>
      </c>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row>
    <row r="88" spans="1:53" x14ac:dyDescent="0.25">
      <c r="A88" s="164"/>
      <c r="B88" s="229" t="s">
        <v>237</v>
      </c>
      <c r="C88" s="230"/>
      <c r="D88" s="233" t="s">
        <v>197</v>
      </c>
      <c r="E88" s="233"/>
      <c r="F88" s="233"/>
      <c r="G88" s="91"/>
      <c r="H88" s="100"/>
      <c r="I88" s="100"/>
      <c r="J88" s="100"/>
      <c r="K88" s="100"/>
      <c r="L88" s="91"/>
      <c r="M88" s="100"/>
      <c r="N88" s="100"/>
      <c r="O88" s="100"/>
      <c r="P88" s="100"/>
      <c r="Q88" s="91"/>
      <c r="R88" s="100"/>
      <c r="S88" s="100"/>
      <c r="T88" s="100"/>
      <c r="U88" s="100"/>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row>
    <row r="89" spans="1:53" x14ac:dyDescent="0.25">
      <c r="A89" s="164"/>
      <c r="B89" s="231"/>
      <c r="C89" s="232"/>
      <c r="D89" s="233"/>
      <c r="E89" s="233"/>
      <c r="F89" s="233"/>
      <c r="G89" s="101" t="s">
        <v>189</v>
      </c>
      <c r="H89" s="101" t="s">
        <v>189</v>
      </c>
      <c r="I89" s="101" t="s">
        <v>189</v>
      </c>
      <c r="J89" s="101" t="s">
        <v>189</v>
      </c>
      <c r="K89" s="101" t="s">
        <v>189</v>
      </c>
      <c r="L89" s="101" t="s">
        <v>189</v>
      </c>
      <c r="M89" s="101" t="s">
        <v>189</v>
      </c>
      <c r="N89" s="101" t="s">
        <v>189</v>
      </c>
      <c r="O89" s="101" t="s">
        <v>189</v>
      </c>
      <c r="P89" s="101" t="s">
        <v>189</v>
      </c>
      <c r="Q89" s="101" t="s">
        <v>189</v>
      </c>
      <c r="R89" s="101" t="s">
        <v>189</v>
      </c>
      <c r="S89" s="101" t="s">
        <v>189</v>
      </c>
      <c r="T89" s="101" t="s">
        <v>189</v>
      </c>
      <c r="U89" s="101" t="s">
        <v>189</v>
      </c>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row>
    <row r="90" spans="1:53" ht="87.95" customHeight="1" x14ac:dyDescent="0.25">
      <c r="A90" s="164"/>
      <c r="B90" s="234" t="s">
        <v>199</v>
      </c>
      <c r="C90" s="234"/>
      <c r="D90" s="235"/>
      <c r="E90" s="236"/>
      <c r="F90" s="236"/>
      <c r="G90" s="236"/>
      <c r="H90" s="236"/>
      <c r="I90" s="236"/>
      <c r="J90" s="236"/>
      <c r="K90" s="236"/>
      <c r="L90" s="236"/>
      <c r="M90" s="236"/>
      <c r="N90" s="236"/>
      <c r="O90" s="236"/>
      <c r="P90" s="236"/>
      <c r="Q90" s="236"/>
      <c r="R90" s="236"/>
      <c r="S90" s="236"/>
      <c r="T90" s="236"/>
      <c r="U90" s="237"/>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row>
    <row r="91" spans="1:53" ht="21" customHeight="1" x14ac:dyDescent="0.25">
      <c r="A91" s="164"/>
      <c r="B91" s="238" t="s">
        <v>125</v>
      </c>
      <c r="C91" s="239"/>
      <c r="D91" s="239"/>
      <c r="E91" s="239"/>
      <c r="F91" s="239"/>
      <c r="G91" s="239"/>
      <c r="H91" s="239"/>
      <c r="I91" s="239"/>
      <c r="J91" s="239"/>
      <c r="K91" s="239"/>
      <c r="L91" s="239"/>
      <c r="M91" s="239"/>
      <c r="N91" s="239"/>
      <c r="O91" s="239"/>
      <c r="P91" s="239"/>
      <c r="Q91" s="239"/>
      <c r="R91" s="239"/>
      <c r="S91" s="239"/>
      <c r="T91" s="239"/>
      <c r="U91" s="240"/>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row>
    <row r="92" spans="1:53" ht="15" customHeight="1" x14ac:dyDescent="0.25">
      <c r="A92" s="164"/>
      <c r="B92" s="79">
        <v>1</v>
      </c>
      <c r="C92" s="226" t="s">
        <v>238</v>
      </c>
      <c r="D92" s="226"/>
      <c r="E92" s="226"/>
      <c r="F92" s="226"/>
      <c r="G92" s="226"/>
      <c r="H92" s="226"/>
      <c r="I92" s="226"/>
      <c r="J92" s="226"/>
      <c r="K92" s="226"/>
      <c r="L92" s="226"/>
      <c r="M92" s="226"/>
      <c r="N92" s="226"/>
      <c r="O92" s="226"/>
      <c r="P92" s="226"/>
      <c r="Q92" s="226"/>
      <c r="R92" s="226"/>
      <c r="S92" s="226"/>
      <c r="T92" s="226"/>
      <c r="U92" s="226"/>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BA92" s="105" t="str">
        <f>C92</f>
        <v>Berenschot (2017). Electrification in the Dutch process industry.</v>
      </c>
    </row>
    <row r="93" spans="1:53" ht="15" customHeight="1" x14ac:dyDescent="0.25">
      <c r="A93" s="164"/>
      <c r="B93" s="79">
        <v>2</v>
      </c>
      <c r="C93" s="226" t="s">
        <v>239</v>
      </c>
      <c r="D93" s="226"/>
      <c r="E93" s="226"/>
      <c r="F93" s="226"/>
      <c r="G93" s="226"/>
      <c r="H93" s="226"/>
      <c r="I93" s="226"/>
      <c r="J93" s="226"/>
      <c r="K93" s="226"/>
      <c r="L93" s="226"/>
      <c r="M93" s="226"/>
      <c r="N93" s="226"/>
      <c r="O93" s="226"/>
      <c r="P93" s="226"/>
      <c r="Q93" s="226"/>
      <c r="R93" s="226"/>
      <c r="S93" s="226"/>
      <c r="T93" s="226"/>
      <c r="U93" s="226"/>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BA93" s="105" t="str">
        <f t="shared" ref="BA93:BA102" si="0">C93</f>
        <v>VNP (2018). Decarbonising the steam supply of the Dutch paper and board industry.</v>
      </c>
    </row>
    <row r="94" spans="1:53" ht="15" customHeight="1" x14ac:dyDescent="0.25">
      <c r="A94" s="164"/>
      <c r="B94" s="79">
        <v>3</v>
      </c>
      <c r="C94" s="226" t="s">
        <v>240</v>
      </c>
      <c r="D94" s="226"/>
      <c r="E94" s="226"/>
      <c r="F94" s="226"/>
      <c r="G94" s="226"/>
      <c r="H94" s="226"/>
      <c r="I94" s="226"/>
      <c r="J94" s="226"/>
      <c r="K94" s="226"/>
      <c r="L94" s="226"/>
      <c r="M94" s="226"/>
      <c r="N94" s="226"/>
      <c r="O94" s="226"/>
      <c r="P94" s="226"/>
      <c r="Q94" s="226"/>
      <c r="R94" s="226"/>
      <c r="S94" s="226"/>
      <c r="T94" s="226"/>
      <c r="U94" s="226"/>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BA94" s="105" t="str">
        <f t="shared" si="0"/>
        <v>ECN (2010). Benutting restwarmte, Interne notitie.</v>
      </c>
    </row>
    <row r="95" spans="1:53" ht="15" customHeight="1" x14ac:dyDescent="0.25">
      <c r="A95" s="164"/>
      <c r="B95" s="79">
        <v>4</v>
      </c>
      <c r="C95" s="226" t="s">
        <v>241</v>
      </c>
      <c r="D95" s="226"/>
      <c r="E95" s="226"/>
      <c r="F95" s="226"/>
      <c r="G95" s="226"/>
      <c r="H95" s="226"/>
      <c r="I95" s="226"/>
      <c r="J95" s="226"/>
      <c r="K95" s="226"/>
      <c r="L95" s="226"/>
      <c r="M95" s="226"/>
      <c r="N95" s="226"/>
      <c r="O95" s="226"/>
      <c r="P95" s="226"/>
      <c r="Q95" s="226"/>
      <c r="R95" s="226"/>
      <c r="S95" s="226"/>
      <c r="T95" s="226"/>
      <c r="U95" s="226"/>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BA95" s="105" t="str">
        <f t="shared" si="0"/>
        <v xml:space="preserve">Berenschot, Delft, C., &amp; ISPT (2015). Power to products. </v>
      </c>
    </row>
    <row r="96" spans="1:53" ht="15" customHeight="1" x14ac:dyDescent="0.25">
      <c r="A96" s="164"/>
      <c r="B96" s="79">
        <v>5</v>
      </c>
      <c r="C96" s="228" t="s">
        <v>242</v>
      </c>
      <c r="D96" s="226"/>
      <c r="E96" s="226"/>
      <c r="F96" s="226"/>
      <c r="G96" s="226"/>
      <c r="H96" s="226"/>
      <c r="I96" s="226"/>
      <c r="J96" s="226"/>
      <c r="K96" s="226"/>
      <c r="L96" s="226"/>
      <c r="M96" s="226"/>
      <c r="N96" s="226"/>
      <c r="O96" s="226"/>
      <c r="P96" s="226"/>
      <c r="Q96" s="226"/>
      <c r="R96" s="226"/>
      <c r="S96" s="226"/>
      <c r="T96" s="226"/>
      <c r="U96" s="226"/>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BA96" s="105" t="str">
        <f t="shared" si="0"/>
        <v>Tennet website at: https://www.tennet.eu/nl/elektriciteitsmarkt/aansluiten-op-het-nederlandse-hoogspanningsnet/kosten-van-een-netaansluiting/</v>
      </c>
    </row>
    <row r="97" spans="1:53" ht="15" customHeight="1" x14ac:dyDescent="0.25">
      <c r="A97" s="164"/>
      <c r="B97" s="79">
        <v>6</v>
      </c>
      <c r="C97" s="226" t="s">
        <v>243</v>
      </c>
      <c r="D97" s="226"/>
      <c r="E97" s="226"/>
      <c r="F97" s="226"/>
      <c r="G97" s="226"/>
      <c r="H97" s="226"/>
      <c r="I97" s="226"/>
      <c r="J97" s="226"/>
      <c r="K97" s="226"/>
      <c r="L97" s="226"/>
      <c r="M97" s="226"/>
      <c r="N97" s="226"/>
      <c r="O97" s="226"/>
      <c r="P97" s="226"/>
      <c r="Q97" s="226"/>
      <c r="R97" s="226"/>
      <c r="S97" s="226"/>
      <c r="T97" s="226"/>
      <c r="U97" s="226"/>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BA97" s="105" t="str">
        <f t="shared" si="0"/>
        <v xml:space="preserve">ECN (2018). ECN databases. </v>
      </c>
    </row>
    <row r="98" spans="1:53" x14ac:dyDescent="0.25">
      <c r="A98" s="164"/>
      <c r="B98" s="79">
        <v>7</v>
      </c>
      <c r="C98" s="226" t="s">
        <v>244</v>
      </c>
      <c r="D98" s="226"/>
      <c r="E98" s="226"/>
      <c r="F98" s="226"/>
      <c r="G98" s="226"/>
      <c r="H98" s="226"/>
      <c r="I98" s="226"/>
      <c r="J98" s="226"/>
      <c r="K98" s="226"/>
      <c r="L98" s="226"/>
      <c r="M98" s="226"/>
      <c r="N98" s="226"/>
      <c r="O98" s="226"/>
      <c r="P98" s="226"/>
      <c r="Q98" s="226"/>
      <c r="R98" s="226"/>
      <c r="S98" s="226"/>
      <c r="T98" s="226"/>
      <c r="U98" s="226"/>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BA98" s="105" t="str">
        <f t="shared" si="0"/>
        <v>Noothout, P.; de Beer, J.; Quant, M.; Blok, K. (2019). Verkenning uitbreiding SDE+ met industriële opties.</v>
      </c>
    </row>
    <row r="99" spans="1:53" x14ac:dyDescent="0.25">
      <c r="A99" s="164"/>
      <c r="B99" s="79">
        <v>8</v>
      </c>
      <c r="C99" s="226"/>
      <c r="D99" s="226"/>
      <c r="E99" s="226"/>
      <c r="F99" s="226"/>
      <c r="G99" s="226"/>
      <c r="H99" s="226"/>
      <c r="I99" s="226"/>
      <c r="J99" s="226"/>
      <c r="K99" s="226"/>
      <c r="L99" s="226"/>
      <c r="M99" s="226"/>
      <c r="N99" s="226"/>
      <c r="O99" s="226"/>
      <c r="P99" s="226"/>
      <c r="Q99" s="226"/>
      <c r="R99" s="226"/>
      <c r="S99" s="226"/>
      <c r="T99" s="226"/>
      <c r="U99" s="226"/>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BA99" s="105">
        <f t="shared" si="0"/>
        <v>0</v>
      </c>
    </row>
    <row r="100" spans="1:53" x14ac:dyDescent="0.25">
      <c r="A100" s="164"/>
      <c r="B100" s="79">
        <v>9</v>
      </c>
      <c r="C100" s="226"/>
      <c r="D100" s="226"/>
      <c r="E100" s="226"/>
      <c r="F100" s="226"/>
      <c r="G100" s="226"/>
      <c r="H100" s="226"/>
      <c r="I100" s="226"/>
      <c r="J100" s="226"/>
      <c r="K100" s="226"/>
      <c r="L100" s="226"/>
      <c r="M100" s="226"/>
      <c r="N100" s="226"/>
      <c r="O100" s="226"/>
      <c r="P100" s="226"/>
      <c r="Q100" s="226"/>
      <c r="R100" s="226"/>
      <c r="S100" s="226"/>
      <c r="T100" s="226"/>
      <c r="U100" s="226"/>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BA100" s="105">
        <f t="shared" si="0"/>
        <v>0</v>
      </c>
    </row>
    <row r="101" spans="1:53" x14ac:dyDescent="0.25">
      <c r="A101" s="164"/>
      <c r="B101" s="79">
        <v>10</v>
      </c>
      <c r="C101" s="226"/>
      <c r="D101" s="226"/>
      <c r="E101" s="226"/>
      <c r="F101" s="226"/>
      <c r="G101" s="226"/>
      <c r="H101" s="226"/>
      <c r="I101" s="226"/>
      <c r="J101" s="226"/>
      <c r="K101" s="226"/>
      <c r="L101" s="226"/>
      <c r="M101" s="226"/>
      <c r="N101" s="226"/>
      <c r="O101" s="226"/>
      <c r="P101" s="226"/>
      <c r="Q101" s="226"/>
      <c r="R101" s="226"/>
      <c r="S101" s="226"/>
      <c r="T101" s="226"/>
      <c r="U101" s="226"/>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BA101" s="105">
        <f t="shared" si="0"/>
        <v>0</v>
      </c>
    </row>
    <row r="102" spans="1:53" x14ac:dyDescent="0.25">
      <c r="A102" s="164"/>
      <c r="B102" s="227" t="s">
        <v>245</v>
      </c>
      <c r="C102" s="226" t="s">
        <v>246</v>
      </c>
      <c r="D102" s="226"/>
      <c r="E102" s="226"/>
      <c r="F102" s="226"/>
      <c r="G102" s="226"/>
      <c r="H102" s="226"/>
      <c r="I102" s="226"/>
      <c r="J102" s="226"/>
      <c r="K102" s="226"/>
      <c r="L102" s="226"/>
      <c r="M102" s="226"/>
      <c r="N102" s="226"/>
      <c r="O102" s="226"/>
      <c r="P102" s="226"/>
      <c r="Q102" s="226"/>
      <c r="R102" s="226"/>
      <c r="S102" s="226"/>
      <c r="T102" s="226"/>
      <c r="U102" s="226"/>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BA102" s="105" t="str">
        <f t="shared" si="0"/>
        <v>Add other sources here</v>
      </c>
    </row>
    <row r="103" spans="1:53" x14ac:dyDescent="0.25">
      <c r="A103" s="164"/>
      <c r="B103" s="227"/>
      <c r="C103" s="226"/>
      <c r="D103" s="226"/>
      <c r="E103" s="226"/>
      <c r="F103" s="226"/>
      <c r="G103" s="226"/>
      <c r="H103" s="226"/>
      <c r="I103" s="226"/>
      <c r="J103" s="226"/>
      <c r="K103" s="226"/>
      <c r="L103" s="226"/>
      <c r="M103" s="226"/>
      <c r="N103" s="226"/>
      <c r="O103" s="226"/>
      <c r="P103" s="226"/>
      <c r="Q103" s="226"/>
      <c r="R103" s="226"/>
      <c r="S103" s="226"/>
      <c r="T103" s="226"/>
      <c r="U103" s="226"/>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row>
    <row r="104" spans="1:53" x14ac:dyDescent="0.25">
      <c r="A104" s="164"/>
      <c r="B104" s="227"/>
      <c r="C104" s="226"/>
      <c r="D104" s="226"/>
      <c r="E104" s="226"/>
      <c r="F104" s="226"/>
      <c r="G104" s="226"/>
      <c r="H104" s="226"/>
      <c r="I104" s="226"/>
      <c r="J104" s="226"/>
      <c r="K104" s="226"/>
      <c r="L104" s="226"/>
      <c r="M104" s="226"/>
      <c r="N104" s="226"/>
      <c r="O104" s="226"/>
      <c r="P104" s="226"/>
      <c r="Q104" s="226"/>
      <c r="R104" s="226"/>
      <c r="S104" s="226"/>
      <c r="T104" s="226"/>
      <c r="U104" s="226"/>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row>
  </sheetData>
  <mergeCells count="147">
    <mergeCell ref="B102:B104"/>
    <mergeCell ref="D25:E26"/>
    <mergeCell ref="F25:F26"/>
    <mergeCell ref="C95:U95"/>
    <mergeCell ref="C96:U96"/>
    <mergeCell ref="C97:U97"/>
    <mergeCell ref="C98:U98"/>
    <mergeCell ref="C99:U99"/>
    <mergeCell ref="C92:U92"/>
    <mergeCell ref="C93:U93"/>
    <mergeCell ref="C94:U94"/>
    <mergeCell ref="D80:F81"/>
    <mergeCell ref="B79:U79"/>
    <mergeCell ref="B91:U91"/>
    <mergeCell ref="B67:U67"/>
    <mergeCell ref="D68:E69"/>
    <mergeCell ref="F68:F69"/>
    <mergeCell ref="B68:C77"/>
    <mergeCell ref="D78:U78"/>
    <mergeCell ref="D58:U58"/>
    <mergeCell ref="B59:U59"/>
    <mergeCell ref="G60:K60"/>
    <mergeCell ref="L60:P60"/>
    <mergeCell ref="B80:C81"/>
    <mergeCell ref="B4:K4"/>
    <mergeCell ref="B15:K15"/>
    <mergeCell ref="D5:K5"/>
    <mergeCell ref="D6:K6"/>
    <mergeCell ref="D7:K7"/>
    <mergeCell ref="D8:K8"/>
    <mergeCell ref="D9:K9"/>
    <mergeCell ref="D10:K10"/>
    <mergeCell ref="D13:K13"/>
    <mergeCell ref="D14:K14"/>
    <mergeCell ref="B5:C5"/>
    <mergeCell ref="B13:C14"/>
    <mergeCell ref="B6:C6"/>
    <mergeCell ref="B9:C9"/>
    <mergeCell ref="B10:C10"/>
    <mergeCell ref="B7:C8"/>
    <mergeCell ref="D11:K12"/>
    <mergeCell ref="B11:C12"/>
    <mergeCell ref="D66:U66"/>
    <mergeCell ref="B78:C78"/>
    <mergeCell ref="D76:E77"/>
    <mergeCell ref="F76:F77"/>
    <mergeCell ref="D74:E75"/>
    <mergeCell ref="F74:F75"/>
    <mergeCell ref="D72:E73"/>
    <mergeCell ref="F72:F73"/>
    <mergeCell ref="D70:E71"/>
    <mergeCell ref="B66:C66"/>
    <mergeCell ref="B34:C34"/>
    <mergeCell ref="D19:F20"/>
    <mergeCell ref="D60:E61"/>
    <mergeCell ref="F60:F61"/>
    <mergeCell ref="B19:C20"/>
    <mergeCell ref="B38:C39"/>
    <mergeCell ref="B40:C41"/>
    <mergeCell ref="B42:C43"/>
    <mergeCell ref="B44:C45"/>
    <mergeCell ref="B35:U35"/>
    <mergeCell ref="D31:K31"/>
    <mergeCell ref="D28:K28"/>
    <mergeCell ref="G21:K21"/>
    <mergeCell ref="Q21:U21"/>
    <mergeCell ref="B22:C24"/>
    <mergeCell ref="D22:E24"/>
    <mergeCell ref="F22:F24"/>
    <mergeCell ref="B21:C21"/>
    <mergeCell ref="D21:E21"/>
    <mergeCell ref="L21:P21"/>
    <mergeCell ref="D29:K29"/>
    <mergeCell ref="D30:K30"/>
    <mergeCell ref="B29:C29"/>
    <mergeCell ref="B30:C30"/>
    <mergeCell ref="D64:E65"/>
    <mergeCell ref="F64:F65"/>
    <mergeCell ref="B48:C49"/>
    <mergeCell ref="B50:C57"/>
    <mergeCell ref="C102:U104"/>
    <mergeCell ref="F70:F71"/>
    <mergeCell ref="D16:K17"/>
    <mergeCell ref="B18:C18"/>
    <mergeCell ref="D18:F18"/>
    <mergeCell ref="B16:C17"/>
    <mergeCell ref="B33:C33"/>
    <mergeCell ref="B31:C31"/>
    <mergeCell ref="B28:C28"/>
    <mergeCell ref="B25:C26"/>
    <mergeCell ref="Q60:U60"/>
    <mergeCell ref="D62:E63"/>
    <mergeCell ref="F62:F63"/>
    <mergeCell ref="B58:C58"/>
    <mergeCell ref="Q48:U48"/>
    <mergeCell ref="D50:E51"/>
    <mergeCell ref="F50:F51"/>
    <mergeCell ref="D52:E53"/>
    <mergeCell ref="B46:C46"/>
    <mergeCell ref="G48:K48"/>
    <mergeCell ref="L48:P48"/>
    <mergeCell ref="B47:U47"/>
    <mergeCell ref="Q36:U36"/>
    <mergeCell ref="G36:K36"/>
    <mergeCell ref="L36:P36"/>
    <mergeCell ref="F52:F53"/>
    <mergeCell ref="D54:E55"/>
    <mergeCell ref="F54:F55"/>
    <mergeCell ref="D56:E57"/>
    <mergeCell ref="D46:U46"/>
    <mergeCell ref="B36:F37"/>
    <mergeCell ref="D38:D39"/>
    <mergeCell ref="E38:F39"/>
    <mergeCell ref="C101:U101"/>
    <mergeCell ref="B32:C32"/>
    <mergeCell ref="F56:F57"/>
    <mergeCell ref="D27:K27"/>
    <mergeCell ref="D32:K32"/>
    <mergeCell ref="D33:K33"/>
    <mergeCell ref="D34:K34"/>
    <mergeCell ref="F48:F49"/>
    <mergeCell ref="D48:E49"/>
    <mergeCell ref="G68:K68"/>
    <mergeCell ref="L68:P68"/>
    <mergeCell ref="Q68:U68"/>
    <mergeCell ref="G80:K80"/>
    <mergeCell ref="L80:P80"/>
    <mergeCell ref="Q80:U80"/>
    <mergeCell ref="B27:C27"/>
    <mergeCell ref="D40:D41"/>
    <mergeCell ref="E40:F41"/>
    <mergeCell ref="D42:D43"/>
    <mergeCell ref="E42:F43"/>
    <mergeCell ref="D44:D45"/>
    <mergeCell ref="E44:F45"/>
    <mergeCell ref="C100:U100"/>
    <mergeCell ref="B60:C65"/>
    <mergeCell ref="B90:C90"/>
    <mergeCell ref="D90:U90"/>
    <mergeCell ref="D82:F83"/>
    <mergeCell ref="D84:F85"/>
    <mergeCell ref="D86:F87"/>
    <mergeCell ref="D88:F89"/>
    <mergeCell ref="B82:C83"/>
    <mergeCell ref="B84:C85"/>
    <mergeCell ref="B86:C87"/>
    <mergeCell ref="B88:C89"/>
  </mergeCells>
  <conditionalFormatting sqref="D7">
    <cfRule type="containsText" dxfId="190" priority="208" operator="containsText" text="Please select">
      <formula>NOT(ISERROR(SEARCH("Please select",D7)))</formula>
    </cfRule>
  </conditionalFormatting>
  <conditionalFormatting sqref="D8 L8:O8">
    <cfRule type="containsText" dxfId="189" priority="207" operator="containsText" text="Other (specify here)">
      <formula>NOT(ISERROR(SEARCH("Other (specify here)",D8)))</formula>
    </cfRule>
  </conditionalFormatting>
  <conditionalFormatting sqref="D9">
    <cfRule type="containsText" dxfId="188" priority="206" operator="containsText" text="Please select">
      <formula>NOT(ISERROR(SEARCH("Please select",D9)))</formula>
    </cfRule>
  </conditionalFormatting>
  <conditionalFormatting sqref="L10:O10">
    <cfRule type="containsText" dxfId="187" priority="205" operator="containsText" text="Specify here">
      <formula>NOT(ISERROR(SEARCH("Specify here",L10)))</formula>
    </cfRule>
  </conditionalFormatting>
  <conditionalFormatting sqref="D11 L11:O12">
    <cfRule type="containsText" dxfId="186" priority="204" operator="containsText" text="Specify here">
      <formula>NOT(ISERROR(SEARCH("Specify here",D11)))</formula>
    </cfRule>
  </conditionalFormatting>
  <conditionalFormatting sqref="D6 L6:O6">
    <cfRule type="containsText" dxfId="185" priority="203" operator="containsText" text="DD-MM-YYYY">
      <formula>NOT(ISERROR(SEARCH("DD-MM-YYYY",D6)))</formula>
    </cfRule>
  </conditionalFormatting>
  <conditionalFormatting sqref="D13 L13:O13">
    <cfRule type="containsText" dxfId="184" priority="200" operator="containsText" text="Select the observed or expected TRL level in 2020">
      <formula>NOT(ISERROR(SEARCH("Select the observed or expected TRL level in 2020",D13)))</formula>
    </cfRule>
    <cfRule type="containsText" dxfId="183" priority="202" operator="containsText" text="Specify here the observed or expected TRL level in 2020">
      <formula>NOT(ISERROR(SEARCH("Specify here the observed or expected TRL level in 2020",D13)))</formula>
    </cfRule>
  </conditionalFormatting>
  <conditionalFormatting sqref="D14 L14:O14">
    <cfRule type="containsText" dxfId="182" priority="201" operator="containsText" text="Explain here">
      <formula>NOT(ISERROR(SEARCH("Explain here",D14)))</formula>
    </cfRule>
  </conditionalFormatting>
  <conditionalFormatting sqref="D33 D31">
    <cfRule type="containsText" dxfId="181" priority="199" operator="containsText" text="Please select">
      <formula>NOT(ISERROR(SEARCH("Please select",D31)))</formula>
    </cfRule>
  </conditionalFormatting>
  <conditionalFormatting sqref="D31 L31:O31">
    <cfRule type="containsText" dxfId="180" priority="195" operator="containsText" text="Specify here">
      <formula>NOT(ISERROR(SEARCH("Specify here",D31)))</formula>
    </cfRule>
  </conditionalFormatting>
  <conditionalFormatting sqref="L28:O29">
    <cfRule type="containsText" dxfId="179" priority="194" operator="containsText" text="Specify here">
      <formula>NOT(ISERROR(SEARCH("Specify here",L28)))</formula>
    </cfRule>
  </conditionalFormatting>
  <conditionalFormatting sqref="L27:O29">
    <cfRule type="containsText" dxfId="178" priority="193" operator="containsText" text="Specify here">
      <formula>NOT(ISERROR(SEARCH("Specify here",L27)))</formula>
    </cfRule>
  </conditionalFormatting>
  <conditionalFormatting sqref="L32:O32">
    <cfRule type="containsText" dxfId="177" priority="192" operator="containsText" text="Specify here">
      <formula>NOT(ISERROR(SEARCH("Specify here",L32)))</formula>
    </cfRule>
  </conditionalFormatting>
  <conditionalFormatting sqref="D34 L34:O34">
    <cfRule type="containsText" dxfId="176" priority="191"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175" priority="188" operator="containsText" text="Specify technology option name here">
      <formula>NOT(ISERROR(SEARCH("Specify technology option name here",L5)))</formula>
    </cfRule>
  </conditionalFormatting>
  <conditionalFormatting sqref="D19">
    <cfRule type="containsText" dxfId="174" priority="186" operator="containsText" text="Select Functional Unit above">
      <formula>NOT(ISERROR(SEARCH("Select Functional Unit above",D19)))</formula>
    </cfRule>
  </conditionalFormatting>
  <conditionalFormatting sqref="D50">
    <cfRule type="containsText" dxfId="173" priority="157" operator="containsText" text="Select">
      <formula>NOT(ISERROR(SEARCH("Select",D50)))</formula>
    </cfRule>
  </conditionalFormatting>
  <conditionalFormatting sqref="D46">
    <cfRule type="containsText" dxfId="172" priority="167" operator="containsText" text="Explain here (e.g. other costs)">
      <formula>NOT(ISERROR(SEARCH("Explain here (e.g. other costs)",D46)))</formula>
    </cfRule>
  </conditionalFormatting>
  <conditionalFormatting sqref="D72">
    <cfRule type="containsText" dxfId="171" priority="139" operator="containsText" text="Select">
      <formula>NOT(ISERROR(SEARCH("Select",D72)))</formula>
    </cfRule>
  </conditionalFormatting>
  <conditionalFormatting sqref="D74">
    <cfRule type="containsText" dxfId="170" priority="138" operator="containsText" text="Select">
      <formula>NOT(ISERROR(SEARCH("Select",D74)))</formula>
    </cfRule>
  </conditionalFormatting>
  <conditionalFormatting sqref="D52">
    <cfRule type="containsText" dxfId="169" priority="156" operator="containsText" text="Select">
      <formula>NOT(ISERROR(SEARCH("Select",D52)))</formula>
    </cfRule>
  </conditionalFormatting>
  <conditionalFormatting sqref="D76">
    <cfRule type="containsText" dxfId="168" priority="137" operator="containsText" text="Select">
      <formula>NOT(ISERROR(SEARCH("Select",D76)))</formula>
    </cfRule>
  </conditionalFormatting>
  <conditionalFormatting sqref="D54">
    <cfRule type="containsText" dxfId="167" priority="155" operator="containsText" text="Select">
      <formula>NOT(ISERROR(SEARCH("Select",D54)))</formula>
    </cfRule>
  </conditionalFormatting>
  <conditionalFormatting sqref="D56">
    <cfRule type="containsText" dxfId="166" priority="154" operator="containsText" text="Select">
      <formula>NOT(ISERROR(SEARCH("Select",D56)))</formula>
    </cfRule>
  </conditionalFormatting>
  <conditionalFormatting sqref="F50:F57">
    <cfRule type="containsText" dxfId="165" priority="153" operator="containsText" text="Please select">
      <formula>NOT(ISERROR(SEARCH("Please select",F50)))</formula>
    </cfRule>
  </conditionalFormatting>
  <conditionalFormatting sqref="D58">
    <cfRule type="containsText" dxfId="164" priority="152" operator="containsText" text="Explain here (e.g. flexible in and out)">
      <formula>NOT(ISERROR(SEARCH("Explain here (e.g. flexible in and out)",D58)))</formula>
    </cfRule>
  </conditionalFormatting>
  <conditionalFormatting sqref="D62">
    <cfRule type="containsText" dxfId="163" priority="143" operator="containsText" text="Select">
      <formula>NOT(ISERROR(SEARCH("Select",D62)))</formula>
    </cfRule>
  </conditionalFormatting>
  <conditionalFormatting sqref="D66">
    <cfRule type="containsText" dxfId="162" priority="141" operator="containsText" text="Explain here">
      <formula>NOT(ISERROR(SEARCH("Explain here",D66)))</formula>
    </cfRule>
  </conditionalFormatting>
  <conditionalFormatting sqref="D70">
    <cfRule type="containsText" dxfId="161" priority="140" operator="containsText" text="Select">
      <formula>NOT(ISERROR(SEARCH("Select",D70)))</formula>
    </cfRule>
  </conditionalFormatting>
  <conditionalFormatting sqref="F70:F77">
    <cfRule type="containsText" dxfId="160" priority="136" operator="containsText" text="Please select">
      <formula>NOT(ISERROR(SEARCH("Please select",F70)))</formula>
    </cfRule>
  </conditionalFormatting>
  <conditionalFormatting sqref="D78">
    <cfRule type="containsText" dxfId="159" priority="135" operator="containsText" text="Explain here">
      <formula>NOT(ISERROR(SEARCH("Explain here",D78)))</formula>
    </cfRule>
  </conditionalFormatting>
  <conditionalFormatting sqref="D82">
    <cfRule type="containsText" dxfId="158" priority="128" operator="containsText" text="Specify here">
      <formula>NOT(ISERROR(SEARCH("Specify here",D82)))</formula>
    </cfRule>
  </conditionalFormatting>
  <conditionalFormatting sqref="B92 B97 B94:B95 B99 B101">
    <cfRule type="containsText" dxfId="157" priority="127" operator="containsText" text="Specify data sources and references here">
      <formula>NOT(ISERROR(SEARCH("Specify data sources and references here",B92)))</formula>
    </cfRule>
  </conditionalFormatting>
  <conditionalFormatting sqref="D28">
    <cfRule type="containsText" dxfId="156" priority="126" operator="containsText" text="Please select">
      <formula>NOT(ISERROR(SEARCH("Please select",D28)))</formula>
    </cfRule>
  </conditionalFormatting>
  <conditionalFormatting sqref="D28">
    <cfRule type="containsText" dxfId="155" priority="125" operator="containsText" text="Specify here">
      <formula>NOT(ISERROR(SEARCH("Specify here",D28)))</formula>
    </cfRule>
  </conditionalFormatting>
  <conditionalFormatting sqref="D27:D28">
    <cfRule type="containsText" dxfId="154" priority="123" operator="containsText" text="Specify here (if not specified, value will be 1)">
      <formula>NOT(ISERROR(SEARCH("Specify here (if not specified, value will be 1)",D27)))</formula>
    </cfRule>
  </conditionalFormatting>
  <conditionalFormatting sqref="D32">
    <cfRule type="containsText" dxfId="153" priority="122" operator="containsText" text="Please select">
      <formula>NOT(ISERROR(SEARCH("Please select",D32)))</formula>
    </cfRule>
  </conditionalFormatting>
  <conditionalFormatting sqref="D32">
    <cfRule type="containsText" dxfId="152" priority="121" operator="containsText" text="Specify here">
      <formula>NOT(ISERROR(SEARCH("Specify here",D32)))</formula>
    </cfRule>
  </conditionalFormatting>
  <conditionalFormatting sqref="G41:K41 G43:K43 G39:K39 G45:K45">
    <cfRule type="containsText" dxfId="151" priority="120" operator="containsText" text="Reference">
      <formula>NOT(ISERROR(SEARCH("Reference",G39)))</formula>
    </cfRule>
  </conditionalFormatting>
  <conditionalFormatting sqref="L41:P41 L43:P43 L45:P45 L39:P39">
    <cfRule type="containsText" dxfId="150" priority="119" operator="containsText" text="Reference">
      <formula>NOT(ISERROR(SEARCH("Reference",L39)))</formula>
    </cfRule>
  </conditionalFormatting>
  <conditionalFormatting sqref="Q41:U41 Q43:U43 Q45:U45 Q39:U39">
    <cfRule type="containsText" dxfId="149" priority="118" operator="containsText" text="Reference">
      <formula>NOT(ISERROR(SEARCH("Reference",Q39)))</formula>
    </cfRule>
  </conditionalFormatting>
  <conditionalFormatting sqref="E38">
    <cfRule type="containsText" dxfId="148" priority="117" operator="containsText" text="Please select 'Functional Unit' above">
      <formula>NOT(ISERROR(SEARCH("Please select 'Functional Unit' above",E38)))</formula>
    </cfRule>
  </conditionalFormatting>
  <conditionalFormatting sqref="I53:K53 H55:K55 H57:K57 I51:K51">
    <cfRule type="containsText" dxfId="147" priority="113" operator="containsText" text="Reference">
      <formula>NOT(ISERROR(SEARCH("Reference",H51)))</formula>
    </cfRule>
  </conditionalFormatting>
  <conditionalFormatting sqref="M53:P53 M55:P55 M57:P57 M51:P51">
    <cfRule type="containsText" dxfId="146" priority="112" operator="containsText" text="Reference">
      <formula>NOT(ISERROR(SEARCH("Reference",M51)))</formula>
    </cfRule>
  </conditionalFormatting>
  <conditionalFormatting sqref="R53:U53 R55:U55 R57:U57 R51:U51">
    <cfRule type="containsText" dxfId="145" priority="111" operator="containsText" text="Reference">
      <formula>NOT(ISERROR(SEARCH("Reference",R51)))</formula>
    </cfRule>
  </conditionalFormatting>
  <conditionalFormatting sqref="H73:K73 H75:K75 H77:K77 H71:K71">
    <cfRule type="containsText" dxfId="144" priority="107" operator="containsText" text="Reference">
      <formula>NOT(ISERROR(SEARCH("Reference",H71)))</formula>
    </cfRule>
  </conditionalFormatting>
  <conditionalFormatting sqref="M73:P73 M75:P75 M77:P77 M71:P71">
    <cfRule type="containsText" dxfId="143" priority="106" operator="containsText" text="Reference">
      <formula>NOT(ISERROR(SEARCH("Reference",M71)))</formula>
    </cfRule>
  </conditionalFormatting>
  <conditionalFormatting sqref="R73:U73 R75:U75 R77:U77 R71:U71">
    <cfRule type="containsText" dxfId="142" priority="105" operator="containsText" text="Reference">
      <formula>NOT(ISERROR(SEARCH("Reference",R71)))</formula>
    </cfRule>
  </conditionalFormatting>
  <conditionalFormatting sqref="G65:K65 H63:K63">
    <cfRule type="containsText" dxfId="141" priority="104" operator="containsText" text="Reference">
      <formula>NOT(ISERROR(SEARCH("Reference",G63)))</formula>
    </cfRule>
  </conditionalFormatting>
  <conditionalFormatting sqref="L65:P65 M63:P63">
    <cfRule type="containsText" dxfId="140" priority="103" operator="containsText" text="Reference">
      <formula>NOT(ISERROR(SEARCH("Reference",L63)))</formula>
    </cfRule>
  </conditionalFormatting>
  <conditionalFormatting sqref="Q65:U65 R63:U63">
    <cfRule type="containsText" dxfId="139" priority="102" operator="containsText" text="Reference">
      <formula>NOT(ISERROR(SEARCH("Reference",Q63)))</formula>
    </cfRule>
  </conditionalFormatting>
  <conditionalFormatting sqref="H83:K83">
    <cfRule type="containsText" dxfId="138" priority="101" operator="containsText" text="Reference">
      <formula>NOT(ISERROR(SEARCH("Reference",H83)))</formula>
    </cfRule>
  </conditionalFormatting>
  <conditionalFormatting sqref="M83:P83">
    <cfRule type="containsText" dxfId="137" priority="100" operator="containsText" text="Reference">
      <formula>NOT(ISERROR(SEARCH("Reference",M83)))</formula>
    </cfRule>
  </conditionalFormatting>
  <conditionalFormatting sqref="R83:U83">
    <cfRule type="containsText" dxfId="136" priority="99" operator="containsText" text="Reference">
      <formula>NOT(ISERROR(SEARCH("Reference",R83)))</formula>
    </cfRule>
  </conditionalFormatting>
  <conditionalFormatting sqref="D5">
    <cfRule type="containsText" dxfId="135" priority="98" operator="containsText" text="Please select">
      <formula>NOT(ISERROR(SEARCH("Please select",D5)))</formula>
    </cfRule>
  </conditionalFormatting>
  <conditionalFormatting sqref="D5">
    <cfRule type="containsText" dxfId="134" priority="97" operator="containsText" text="Specify here">
      <formula>NOT(ISERROR(SEARCH("Specify here",D5)))</formula>
    </cfRule>
  </conditionalFormatting>
  <conditionalFormatting sqref="D10">
    <cfRule type="containsText" dxfId="133" priority="96" operator="containsText" text="Please select">
      <formula>NOT(ISERROR(SEARCH("Please select",D10)))</formula>
    </cfRule>
  </conditionalFormatting>
  <conditionalFormatting sqref="D16">
    <cfRule type="containsText" dxfId="132" priority="94" operator="containsText" text="Please select">
      <formula>NOT(ISERROR(SEARCH("Please select",D16)))</formula>
    </cfRule>
    <cfRule type="containsText" dxfId="131" priority="95" operator="containsText" text="Please select 'Functional Unit' above">
      <formula>NOT(ISERROR(SEARCH("Please select 'Functional Unit' above",D16)))</formula>
    </cfRule>
  </conditionalFormatting>
  <conditionalFormatting sqref="D22">
    <cfRule type="containsText" dxfId="130" priority="93" operator="containsText" text="Select Functional Unit above">
      <formula>NOT(ISERROR(SEARCH("Select Functional Unit above",D22)))</formula>
    </cfRule>
  </conditionalFormatting>
  <conditionalFormatting sqref="D29">
    <cfRule type="containsText" dxfId="129" priority="92" operator="containsText" text="Please select">
      <formula>NOT(ISERROR(SEARCH("Please select",D29)))</formula>
    </cfRule>
  </conditionalFormatting>
  <conditionalFormatting sqref="E40 E42 E44">
    <cfRule type="containsText" dxfId="128" priority="88" operator="containsText" text="Please select 'Functional Unit' above">
      <formula>NOT(ISERROR(SEARCH("Please select 'Functional Unit' above",E40)))</formula>
    </cfRule>
  </conditionalFormatting>
  <conditionalFormatting sqref="G53 G55 G57 G51">
    <cfRule type="containsText" dxfId="127" priority="87" operator="containsText" text="Reference">
      <formula>NOT(ISERROR(SEARCH("Reference",G51)))</formula>
    </cfRule>
  </conditionalFormatting>
  <conditionalFormatting sqref="L53 L55 L57 L51">
    <cfRule type="containsText" dxfId="126" priority="86" operator="containsText" text="Reference">
      <formula>NOT(ISERROR(SEARCH("Reference",L51)))</formula>
    </cfRule>
  </conditionalFormatting>
  <conditionalFormatting sqref="Q53 Q55 Q57 Q51">
    <cfRule type="containsText" dxfId="125" priority="85" operator="containsText" text="Reference">
      <formula>NOT(ISERROR(SEARCH("Reference",Q51)))</formula>
    </cfRule>
  </conditionalFormatting>
  <conditionalFormatting sqref="D64">
    <cfRule type="containsText" dxfId="124" priority="84" operator="containsText" text="Select">
      <formula>NOT(ISERROR(SEARCH("Select",D64)))</formula>
    </cfRule>
  </conditionalFormatting>
  <conditionalFormatting sqref="D62:F65">
    <cfRule type="containsText" dxfId="123" priority="83" operator="containsText" text="Specify here">
      <formula>NOT(ISERROR(SEARCH("Specify here",D62)))</formula>
    </cfRule>
  </conditionalFormatting>
  <conditionalFormatting sqref="G63">
    <cfRule type="containsText" dxfId="122" priority="82" operator="containsText" text="Reference">
      <formula>NOT(ISERROR(SEARCH("Reference",G63)))</formula>
    </cfRule>
  </conditionalFormatting>
  <conditionalFormatting sqref="L63">
    <cfRule type="containsText" dxfId="121" priority="81" operator="containsText" text="Reference">
      <formula>NOT(ISERROR(SEARCH("Reference",L63)))</formula>
    </cfRule>
  </conditionalFormatting>
  <conditionalFormatting sqref="Q63">
    <cfRule type="containsText" dxfId="120" priority="80" operator="containsText" text="Reference">
      <formula>NOT(ISERROR(SEARCH("Reference",Q63)))</formula>
    </cfRule>
  </conditionalFormatting>
  <conditionalFormatting sqref="G73 G75 G77 G71">
    <cfRule type="containsText" dxfId="119" priority="79" operator="containsText" text="Reference">
      <formula>NOT(ISERROR(SEARCH("Reference",G71)))</formula>
    </cfRule>
  </conditionalFormatting>
  <conditionalFormatting sqref="L73 L75 L77 L71">
    <cfRule type="containsText" dxfId="118" priority="78" operator="containsText" text="Reference">
      <formula>NOT(ISERROR(SEARCH("Reference",L71)))</formula>
    </cfRule>
  </conditionalFormatting>
  <conditionalFormatting sqref="Q73 Q75 Q77 Q71">
    <cfRule type="containsText" dxfId="117" priority="77" operator="containsText" text="Reference">
      <formula>NOT(ISERROR(SEARCH("Reference",Q71)))</formula>
    </cfRule>
  </conditionalFormatting>
  <conditionalFormatting sqref="B93 B96 B98 B100">
    <cfRule type="containsText" dxfId="116" priority="75" operator="containsText" text="Specify data sources and references here">
      <formula>NOT(ISERROR(SEARCH("Specify data sources and references here",B93)))</formula>
    </cfRule>
  </conditionalFormatting>
  <conditionalFormatting sqref="C92:U92">
    <cfRule type="containsText" dxfId="115" priority="74" operator="containsText" text="Specify complete references and data sources used here">
      <formula>NOT(ISERROR(SEARCH("Specify complete references and data sources used here",C92)))</formula>
    </cfRule>
  </conditionalFormatting>
  <conditionalFormatting sqref="C102:U104">
    <cfRule type="containsText" dxfId="114" priority="73" operator="containsText" text="Add other sources here">
      <formula>NOT(ISERROR(SEARCH("Add other sources here",C102)))</formula>
    </cfRule>
  </conditionalFormatting>
  <conditionalFormatting sqref="D25">
    <cfRule type="containsText" dxfId="113" priority="71" operator="containsText" text="Select Functional Unit above">
      <formula>NOT(ISERROR(SEARCH("Select Functional Unit above",D25)))</formula>
    </cfRule>
  </conditionalFormatting>
  <conditionalFormatting sqref="F22">
    <cfRule type="containsText" dxfId="112" priority="70" operator="containsText" text="Please select the region">
      <formula>NOT(ISERROR(SEARCH("Please select the region",F22)))</formula>
    </cfRule>
  </conditionalFormatting>
  <conditionalFormatting sqref="F25:F26">
    <cfRule type="containsText" dxfId="111" priority="69" operator="containsText" text="Specify here the market">
      <formula>NOT(ISERROR(SEARCH("Specify here the market",F25)))</formula>
    </cfRule>
  </conditionalFormatting>
  <conditionalFormatting sqref="G20:K20">
    <cfRule type="containsText" dxfId="110" priority="68" operator="containsText" text="Reference">
      <formula>NOT(ISERROR(SEARCH("Reference",G20)))</formula>
    </cfRule>
  </conditionalFormatting>
  <conditionalFormatting sqref="G24 I24:K24">
    <cfRule type="containsText" dxfId="109" priority="67" operator="containsText" text="Reference">
      <formula>NOT(ISERROR(SEARCH("Reference",G24)))</formula>
    </cfRule>
  </conditionalFormatting>
  <conditionalFormatting sqref="G26:K26">
    <cfRule type="containsText" dxfId="108" priority="66" operator="containsText" text="Reference">
      <formula>NOT(ISERROR(SEARCH("Reference",G26)))</formula>
    </cfRule>
  </conditionalFormatting>
  <conditionalFormatting sqref="G41:U41 G43:U43 G51 G53 G55:U55 G57:U57 G63:U63 G65:U65 G71:U71 G73:U73 G75:U75 G77:U77 H83:K83 M83:P83 R83:U83 G39:U39 G45:U45 I53:U53 I51:U51">
    <cfRule type="containsText" dxfId="107" priority="65" operator="containsText" text="Reference">
      <formula>NOT(ISERROR(SEARCH("Reference",G39)))</formula>
    </cfRule>
  </conditionalFormatting>
  <conditionalFormatting sqref="L26:P26 L24 N24:P24">
    <cfRule type="containsText" dxfId="106" priority="64" operator="containsText" text="Reference">
      <formula>NOT(ISERROR(SEARCH("Reference",L24)))</formula>
    </cfRule>
  </conditionalFormatting>
  <conditionalFormatting sqref="Q26:U26 Q24:U24">
    <cfRule type="containsText" dxfId="105" priority="63" operator="containsText" text="Reference">
      <formula>NOT(ISERROR(SEARCH("Reference",Q24)))</formula>
    </cfRule>
  </conditionalFormatting>
  <conditionalFormatting sqref="L24 L26:U26 N24:U24">
    <cfRule type="containsText" dxfId="104" priority="62" operator="containsText" text="Reference">
      <formula>NOT(ISERROR(SEARCH("Reference",L24)))</formula>
    </cfRule>
  </conditionalFormatting>
  <conditionalFormatting sqref="D30">
    <cfRule type="containsText" dxfId="103" priority="59" operator="containsText" text="Please select">
      <formula>NOT(ISERROR(SEARCH("Please select",D30)))</formula>
    </cfRule>
  </conditionalFormatting>
  <conditionalFormatting sqref="D30">
    <cfRule type="containsText" dxfId="102" priority="58" operator="containsText" text="Specify here">
      <formula>NOT(ISERROR(SEARCH("Specify here",D30)))</formula>
    </cfRule>
  </conditionalFormatting>
  <conditionalFormatting sqref="H85:K85 M85:P85 R85:U85">
    <cfRule type="containsText" dxfId="101" priority="53" operator="containsText" text="Reference">
      <formula>NOT(ISERROR(SEARCH("Reference",H85)))</formula>
    </cfRule>
  </conditionalFormatting>
  <conditionalFormatting sqref="H87:K87 M87:P87 R87:U87">
    <cfRule type="containsText" dxfId="100" priority="48" operator="containsText" text="Reference">
      <formula>NOT(ISERROR(SEARCH("Reference",H87)))</formula>
    </cfRule>
  </conditionalFormatting>
  <conditionalFormatting sqref="H89:K89 M89:P89 R89:U89">
    <cfRule type="containsText" dxfId="99" priority="43" operator="containsText" text="Reference">
      <formula>NOT(ISERROR(SEARCH("Reference",H89)))</formula>
    </cfRule>
  </conditionalFormatting>
  <conditionalFormatting sqref="H85:K85">
    <cfRule type="containsText" dxfId="98" priority="56" operator="containsText" text="Reference">
      <formula>NOT(ISERROR(SEARCH("Reference",H85)))</formula>
    </cfRule>
  </conditionalFormatting>
  <conditionalFormatting sqref="M85:P85">
    <cfRule type="containsText" dxfId="97" priority="55" operator="containsText" text="Reference">
      <formula>NOT(ISERROR(SEARCH("Reference",M85)))</formula>
    </cfRule>
  </conditionalFormatting>
  <conditionalFormatting sqref="R85:U85">
    <cfRule type="containsText" dxfId="96" priority="54" operator="containsText" text="Reference">
      <formula>NOT(ISERROR(SEARCH("Reference",R85)))</formula>
    </cfRule>
  </conditionalFormatting>
  <conditionalFormatting sqref="H87:K87">
    <cfRule type="containsText" dxfId="95" priority="51" operator="containsText" text="Reference">
      <formula>NOT(ISERROR(SEARCH("Reference",H87)))</formula>
    </cfRule>
  </conditionalFormatting>
  <conditionalFormatting sqref="M87:P87">
    <cfRule type="containsText" dxfId="94" priority="50" operator="containsText" text="Reference">
      <formula>NOT(ISERROR(SEARCH("Reference",M87)))</formula>
    </cfRule>
  </conditionalFormatting>
  <conditionalFormatting sqref="R87:U87">
    <cfRule type="containsText" dxfId="93" priority="49" operator="containsText" text="Reference">
      <formula>NOT(ISERROR(SEARCH("Reference",R87)))</formula>
    </cfRule>
  </conditionalFormatting>
  <conditionalFormatting sqref="H89:K89">
    <cfRule type="containsText" dxfId="92" priority="46" operator="containsText" text="Reference">
      <formula>NOT(ISERROR(SEARCH("Reference",H89)))</formula>
    </cfRule>
  </conditionalFormatting>
  <conditionalFormatting sqref="M89:P89">
    <cfRule type="containsText" dxfId="91" priority="45" operator="containsText" text="Reference">
      <formula>NOT(ISERROR(SEARCH("Reference",M89)))</formula>
    </cfRule>
  </conditionalFormatting>
  <conditionalFormatting sqref="R89:U89">
    <cfRule type="containsText" dxfId="90" priority="44" operator="containsText" text="Reference">
      <formula>NOT(ISERROR(SEARCH("Reference",R89)))</formula>
    </cfRule>
  </conditionalFormatting>
  <conditionalFormatting sqref="B82">
    <cfRule type="containsText" dxfId="89" priority="38" operator="containsText" text="Add here">
      <formula>NOT(ISERROR(SEARCH("Add here",B82)))</formula>
    </cfRule>
  </conditionalFormatting>
  <conditionalFormatting sqref="B84">
    <cfRule type="containsText" dxfId="88" priority="37" operator="containsText" text="Add here">
      <formula>NOT(ISERROR(SEARCH("Add here",B84)))</formula>
    </cfRule>
  </conditionalFormatting>
  <conditionalFormatting sqref="B86">
    <cfRule type="containsText" dxfId="87" priority="36" operator="containsText" text="Add here">
      <formula>NOT(ISERROR(SEARCH("Add here",B86)))</formula>
    </cfRule>
  </conditionalFormatting>
  <conditionalFormatting sqref="B88">
    <cfRule type="containsText" dxfId="86" priority="35" operator="containsText" text="Add here">
      <formula>NOT(ISERROR(SEARCH("Add here",B88)))</formula>
    </cfRule>
  </conditionalFormatting>
  <conditionalFormatting sqref="G85 G87 G89 G83">
    <cfRule type="containsText" dxfId="85" priority="31" operator="containsText" text="Reference">
      <formula>NOT(ISERROR(SEARCH("Reference",G83)))</formula>
    </cfRule>
  </conditionalFormatting>
  <conditionalFormatting sqref="G83 G85 G87 G89">
    <cfRule type="containsText" dxfId="84" priority="30" operator="containsText" text="Reference">
      <formula>NOT(ISERROR(SEARCH("Reference",G83)))</formula>
    </cfRule>
  </conditionalFormatting>
  <conditionalFormatting sqref="L85 L87 L89 L83">
    <cfRule type="containsText" dxfId="83" priority="29" operator="containsText" text="Reference">
      <formula>NOT(ISERROR(SEARCH("Reference",L83)))</formula>
    </cfRule>
  </conditionalFormatting>
  <conditionalFormatting sqref="L83 L85 L87 L89">
    <cfRule type="containsText" dxfId="82" priority="28" operator="containsText" text="Reference">
      <formula>NOT(ISERROR(SEARCH("Reference",L83)))</formula>
    </cfRule>
  </conditionalFormatting>
  <conditionalFormatting sqref="Q85 Q87 Q89 Q83">
    <cfRule type="containsText" dxfId="81" priority="27" operator="containsText" text="Reference">
      <formula>NOT(ISERROR(SEARCH("Reference",Q83)))</formula>
    </cfRule>
  </conditionalFormatting>
  <conditionalFormatting sqref="Q83 Q85 Q87 Q89">
    <cfRule type="containsText" dxfId="80" priority="26" operator="containsText" text="Reference">
      <formula>NOT(ISERROR(SEARCH("Reference",Q83)))</formula>
    </cfRule>
  </conditionalFormatting>
  <conditionalFormatting sqref="D90">
    <cfRule type="containsText" dxfId="79" priority="25" operator="containsText" text="Explain here">
      <formula>NOT(ISERROR(SEARCH("Explain here",D90)))</formula>
    </cfRule>
  </conditionalFormatting>
  <conditionalFormatting sqref="D84">
    <cfRule type="containsText" dxfId="78" priority="24" operator="containsText" text="Specify here">
      <formula>NOT(ISERROR(SEARCH("Specify here",D84)))</formula>
    </cfRule>
  </conditionalFormatting>
  <conditionalFormatting sqref="D86">
    <cfRule type="containsText" dxfId="77" priority="23" operator="containsText" text="Specify here">
      <formula>NOT(ISERROR(SEARCH("Specify here",D86)))</formula>
    </cfRule>
  </conditionalFormatting>
  <conditionalFormatting sqref="D88">
    <cfRule type="containsText" dxfId="76" priority="22" operator="containsText" text="Specify here">
      <formula>NOT(ISERROR(SEARCH("Specify here",D88)))</formula>
    </cfRule>
  </conditionalFormatting>
  <conditionalFormatting sqref="E42:F43">
    <cfRule type="containsText" dxfId="75" priority="21" operator="containsText" text="Please select">
      <formula>NOT(ISERROR(SEARCH("Please select",E42)))</formula>
    </cfRule>
  </conditionalFormatting>
  <conditionalFormatting sqref="M39">
    <cfRule type="containsText" dxfId="74" priority="20" operator="containsText" text="Reference">
      <formula>NOT(ISERROR(SEARCH("Reference",M39)))</formula>
    </cfRule>
  </conditionalFormatting>
  <conditionalFormatting sqref="R39">
    <cfRule type="containsText" dxfId="73" priority="19" operator="containsText" text="Reference">
      <formula>NOT(ISERROR(SEARCH("Reference",R39)))</formula>
    </cfRule>
  </conditionalFormatting>
  <conditionalFormatting sqref="M45">
    <cfRule type="containsText" dxfId="72" priority="18" operator="containsText" text="Reference">
      <formula>NOT(ISERROR(SEARCH("Reference",M45)))</formula>
    </cfRule>
  </conditionalFormatting>
  <conditionalFormatting sqref="R45">
    <cfRule type="containsText" dxfId="71" priority="17" operator="containsText" text="Reference">
      <formula>NOT(ISERROR(SEARCH("Reference",R45)))</formula>
    </cfRule>
  </conditionalFormatting>
  <conditionalFormatting sqref="R52">
    <cfRule type="containsText" dxfId="70" priority="16" operator="containsText" text="Reference">
      <formula>NOT(ISERROR(SEARCH("Reference",R52)))</formula>
    </cfRule>
  </conditionalFormatting>
  <conditionalFormatting sqref="R52">
    <cfRule type="containsText" dxfId="69" priority="15" operator="containsText" text="Reference">
      <formula>NOT(ISERROR(SEARCH("Reference",R52)))</formula>
    </cfRule>
  </conditionalFormatting>
  <conditionalFormatting sqref="R52">
    <cfRule type="containsText" dxfId="68" priority="14" operator="containsText" text="Reference">
      <formula>NOT(ISERROR(SEARCH("Reference",R52)))</formula>
    </cfRule>
  </conditionalFormatting>
  <conditionalFormatting sqref="M52">
    <cfRule type="containsText" dxfId="67" priority="13" operator="containsText" text="Reference">
      <formula>NOT(ISERROR(SEARCH("Reference",M52)))</formula>
    </cfRule>
  </conditionalFormatting>
  <conditionalFormatting sqref="M52">
    <cfRule type="containsText" dxfId="66" priority="12" operator="containsText" text="Reference">
      <formula>NOT(ISERROR(SEARCH("Reference",M52)))</formula>
    </cfRule>
  </conditionalFormatting>
  <conditionalFormatting sqref="M52">
    <cfRule type="containsText" dxfId="65" priority="11" operator="containsText" text="Reference">
      <formula>NOT(ISERROR(SEARCH("Reference",M52)))</formula>
    </cfRule>
  </conditionalFormatting>
  <conditionalFormatting sqref="H53 H51">
    <cfRule type="containsText" dxfId="64" priority="6" operator="containsText" text="Reference">
      <formula>NOT(ISERROR(SEARCH("Reference",H51)))</formula>
    </cfRule>
  </conditionalFormatting>
  <conditionalFormatting sqref="H53 H51">
    <cfRule type="containsText" dxfId="63" priority="5" operator="containsText" text="Reference">
      <formula>NOT(ISERROR(SEARCH("Reference",H51)))</formula>
    </cfRule>
  </conditionalFormatting>
  <conditionalFormatting sqref="M24">
    <cfRule type="containsText" dxfId="62" priority="4" operator="containsText" text="Reference">
      <formula>NOT(ISERROR(SEARCH("Reference",M24)))</formula>
    </cfRule>
  </conditionalFormatting>
  <conditionalFormatting sqref="M24">
    <cfRule type="containsText" dxfId="61" priority="3" operator="containsText" text="Reference">
      <formula>NOT(ISERROR(SEARCH("Reference",M24)))</formula>
    </cfRule>
  </conditionalFormatting>
  <conditionalFormatting sqref="H24">
    <cfRule type="containsText" dxfId="60" priority="2" operator="containsText" text="Reference">
      <formula>NOT(ISERROR(SEARCH("Reference",H24)))</formula>
    </cfRule>
  </conditionalFormatting>
  <conditionalFormatting sqref="H24">
    <cfRule type="containsText" dxfId="59" priority="1" operator="containsText" text="Reference">
      <formula>NOT(ISERROR(SEARCH("Reference",H24)))</formula>
    </cfRule>
  </conditionalFormatting>
  <dataValidations count="7">
    <dataValidation allowBlank="1" showInputMessage="1" showErrorMessage="1" prompt="More details are found in 'READ ME' tab" sqref="L14:O14 D14" xr:uid="{B4D7B7FC-E8D7-4C1B-974F-5315503DC18D}"/>
    <dataValidation type="textLength" operator="lessThanOrEqual" allowBlank="1" showInputMessage="1" showErrorMessage="1" error="The cell only allows up to 700 characters._x000a_" prompt="Maximum length: 700 characters" sqref="L11:O12" xr:uid="{C5AE93C3-C533-4DD9-9795-E0F27DA99FD2}">
      <formula1>700</formula1>
    </dataValidation>
    <dataValidation type="list" allowBlank="1" showInputMessage="1" showErrorMessage="1" sqref="L33:O33" xr:uid="{9901DC60-A1E1-4973-90BC-3DD1AF773D91}">
      <formula1>$X$6:$X$8</formula1>
    </dataValidation>
    <dataValidation type="list" allowBlank="1" showInputMessage="1" showErrorMessage="1" sqref="L9:O9" xr:uid="{F5BF810B-B1A7-456C-9F71-FBD4C582EC0E}">
      <formula1>$X$1:$X$4</formula1>
    </dataValidation>
    <dataValidation type="list" allowBlank="1" showInputMessage="1" showErrorMessage="1" sqref="L10:O10" xr:uid="{29D3573C-0C52-46C7-9055-4E9461B109EE}">
      <formula1>$D$3:$D$15</formula1>
    </dataValidation>
    <dataValidation type="list" allowBlank="1" showInputMessage="1" showErrorMessage="1" sqref="L7:O7" xr:uid="{D86DA10A-1FF8-4068-B238-00E13191ECA8}">
      <formula1>$B$3:$B$25</formula1>
    </dataValidation>
    <dataValidation type="list" allowBlank="1" showInputMessage="1" showErrorMessage="1" prompt="More details are found in 'READ ME' tab" sqref="L13:O13" xr:uid="{455B2EE1-DA0C-4FC7-8B40-616F3DC8FB94}">
      <formula1>$C$18:$C$30</formula1>
    </dataValidation>
  </dataValidations>
  <hyperlinks>
    <hyperlink ref="C96" r:id="rId1" display="https://www.tennet.eu/nl/elektriciteitsmarkt/aansluiten-op-het-nederlandse-hoogspanningsnet/kosten-van-een-netaansluiting/" xr:uid="{9FB89F40-0D95-4976-BADF-A27AAA1C59B0}"/>
  </hyperlinks>
  <pageMargins left="0.7" right="0.7" top="0.75" bottom="0.75" header="0.3" footer="0.3"/>
  <pageSetup paperSize="9" scale="31" orientation="landscape" r:id="rId2"/>
  <customProperties>
    <customPr name="EpmWorksheetKeyString_GUID" r:id="rId3"/>
  </customProperties>
  <extLst>
    <ext xmlns:x14="http://schemas.microsoft.com/office/spreadsheetml/2009/9/main" uri="{CCE6A557-97BC-4b89-ADB6-D9C93CAAB3DF}">
      <x14:dataValidations xmlns:xm="http://schemas.microsoft.com/office/excel/2006/main" count="12">
        <x14:dataValidation type="list" allowBlank="1" showInputMessage="1" showErrorMessage="1" prompt="More details are found in 'READ ME' tab" xr:uid="{3B2EFD59-C82A-4C21-BC7E-5967DA275EBD}">
          <x14:formula1>
            <xm:f>'READ ME'!$C$21:$C$29</xm:f>
          </x14:formula1>
          <xm:sqref>D13</xm:sqref>
        </x14:dataValidation>
        <x14:dataValidation type="list" allowBlank="1" showInputMessage="1" showErrorMessage="1" xr:uid="{F2D99DDC-1834-4945-A4B5-BD6659E600DE}">
          <x14:formula1>
            <xm:f>List!$X$6:$X$8</xm:f>
          </x14:formula1>
          <xm:sqref>D33</xm:sqref>
        </x14:dataValidation>
        <x14:dataValidation type="list" allowBlank="1" showInputMessage="1" showErrorMessage="1" xr:uid="{FCF60EDD-8723-4377-A8DE-0FD5E2B16B26}">
          <x14:formula1>
            <xm:f>List!$D$3:$D$17</xm:f>
          </x14:formula1>
          <xm:sqref>D10</xm:sqref>
        </x14:dataValidation>
        <x14:dataValidation type="list" allowBlank="1" showInputMessage="1" showErrorMessage="1" xr:uid="{76FA057E-DA0C-4011-B7C0-B5F22923686A}">
          <x14:formula1>
            <xm:f>List!$R$3:$R$6</xm:f>
          </x14:formula1>
          <xm:sqref>F70:F77</xm:sqref>
        </x14:dataValidation>
        <x14:dataValidation type="list" allowBlank="1" showInputMessage="1" showErrorMessage="1" xr:uid="{5C14CD96-F0E1-44BA-B106-C1D8217234AF}">
          <x14:formula1>
            <xm:f>List!$H$3:$H$10</xm:f>
          </x14:formula1>
          <xm:sqref>D29</xm:sqref>
        </x14:dataValidation>
        <x14:dataValidation type="list" allowBlank="1" showInputMessage="1" showErrorMessage="1" xr:uid="{6F148484-592E-4739-AA3B-086D9F58AA6B}">
          <x14:formula1>
            <xm:f>List!$B$3:$B$25</xm:f>
          </x14:formula1>
          <xm:sqref>D7</xm:sqref>
        </x14:dataValidation>
        <x14:dataValidation type="list" allowBlank="1" showInputMessage="1" showErrorMessage="1" xr:uid="{514D6F72-5CFB-457A-96D1-251F32E68A05}">
          <x14:formula1>
            <xm:f>List!$F$3:$F$17</xm:f>
          </x14:formula1>
          <xm:sqref>D16:K17</xm:sqref>
        </x14:dataValidation>
        <x14:dataValidation type="list" allowBlank="1" showInputMessage="1" showErrorMessage="1" xr:uid="{CF760670-593A-41D1-8C54-DCBEC36DBEBD}">
          <x14:formula1>
            <xm:f>List!$X$2:$X$4</xm:f>
          </x14:formula1>
          <xm:sqref>D9:K9</xm:sqref>
        </x14:dataValidation>
        <x14:dataValidation type="list" allowBlank="1" showInputMessage="1" showErrorMessage="1" xr:uid="{EDECACFC-8F15-4C64-B465-E09030EB7C87}">
          <x14:formula1>
            <xm:f>List!$P$3:$P$13</xm:f>
          </x14:formula1>
          <xm:sqref>D70:E77</xm:sqref>
        </x14:dataValidation>
        <x14:dataValidation type="list" allowBlank="1" showInputMessage="1" showErrorMessage="1" xr:uid="{B0DBFE3B-5AB8-4599-A340-DC1026EACFA2}">
          <x14:formula1>
            <xm:f>List!$J$2:$J$74</xm:f>
          </x14:formula1>
          <xm:sqref>D50:E51</xm:sqref>
        </x14:dataValidation>
        <x14:dataValidation type="list" allowBlank="1" showInputMessage="1" showErrorMessage="1" xr:uid="{6024F62B-4B5B-4E7B-B1C0-DD051F3161C6}">
          <x14:formula1>
            <xm:f>List!$X$10:$X$13</xm:f>
          </x14:formula1>
          <xm:sqref>F22</xm:sqref>
        </x14:dataValidation>
        <x14:dataValidation type="list" allowBlank="1" showInputMessage="1" showErrorMessage="1" xr:uid="{67E90E8D-C3BA-4EE5-A845-0834B3E011DB}">
          <x14:formula1>
            <xm:f>List!$J$3:$J$68</xm:f>
          </x14:formula1>
          <xm:sqref>D52:E57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81"/>
  <sheetViews>
    <sheetView tabSelected="1" topLeftCell="B1" zoomScale="80" zoomScaleNormal="80" zoomScaleSheetLayoutView="80" workbookViewId="0">
      <selection activeCell="G43" sqref="G43:I43"/>
    </sheetView>
  </sheetViews>
  <sheetFormatPr defaultColWidth="11" defaultRowHeight="15.75" x14ac:dyDescent="0.25"/>
  <cols>
    <col min="1" max="1" width="4.875" customWidth="1"/>
    <col min="2" max="3" width="15.5" customWidth="1"/>
    <col min="4" max="4" width="13.625" customWidth="1"/>
    <col min="5" max="5" width="13.75" customWidth="1"/>
    <col min="6" max="6" width="10.875" customWidth="1"/>
    <col min="52" max="52" width="131" hidden="1" customWidth="1"/>
  </cols>
  <sheetData>
    <row r="1" spans="1:52" ht="21" x14ac:dyDescent="0.35">
      <c r="B1" s="3" t="s">
        <v>247</v>
      </c>
      <c r="C1" s="1"/>
      <c r="D1" s="1"/>
      <c r="E1" s="1"/>
      <c r="F1" s="1"/>
      <c r="G1" s="1"/>
      <c r="H1" s="1"/>
      <c r="I1" s="1"/>
      <c r="J1" s="1"/>
      <c r="K1" s="1"/>
      <c r="L1" s="1"/>
      <c r="M1" s="1"/>
      <c r="N1" s="1"/>
      <c r="O1" s="1"/>
      <c r="AZ1" s="106"/>
    </row>
    <row r="2" spans="1:52" ht="21.6" customHeight="1" thickBot="1" x14ac:dyDescent="0.3">
      <c r="A2" s="1"/>
      <c r="B2" s="1"/>
      <c r="C2" s="1"/>
      <c r="D2" s="1"/>
      <c r="E2" s="1"/>
      <c r="F2" s="1"/>
      <c r="G2" s="1"/>
      <c r="H2" s="1"/>
      <c r="I2" s="1"/>
      <c r="J2" s="1"/>
      <c r="K2" s="1"/>
      <c r="L2" s="1"/>
      <c r="M2" s="1"/>
      <c r="N2" s="1"/>
      <c r="O2" s="1"/>
      <c r="AZ2" s="106"/>
    </row>
    <row r="3" spans="1:52" ht="22.5" thickTop="1" thickBot="1" x14ac:dyDescent="0.3">
      <c r="A3" s="1"/>
      <c r="B3" s="405" t="s">
        <v>248</v>
      </c>
      <c r="C3" s="406"/>
      <c r="D3" s="406"/>
      <c r="E3" s="406"/>
      <c r="F3" s="406"/>
      <c r="G3" s="406"/>
      <c r="H3" s="406"/>
      <c r="I3" s="406"/>
      <c r="J3" s="406"/>
      <c r="K3" s="406"/>
      <c r="L3" s="406"/>
      <c r="M3" s="406"/>
      <c r="N3" s="406"/>
      <c r="O3" s="407"/>
      <c r="AZ3" s="106"/>
    </row>
    <row r="4" spans="1:52" ht="16.5" thickBot="1" x14ac:dyDescent="0.3">
      <c r="A4" s="1"/>
      <c r="B4" s="391" t="s">
        <v>170</v>
      </c>
      <c r="C4" s="408"/>
      <c r="D4" s="409">
        <f>IF('Data input'!D6="DD-MM-YYYY"," ",'Data input'!D6)</f>
        <v>43455</v>
      </c>
      <c r="E4" s="410"/>
      <c r="F4" s="410"/>
      <c r="G4" s="410"/>
      <c r="H4" s="410"/>
      <c r="I4" s="410"/>
      <c r="J4" s="410"/>
      <c r="K4" s="410"/>
      <c r="L4" s="410"/>
      <c r="M4" s="410"/>
      <c r="N4" s="410"/>
      <c r="O4" s="411"/>
      <c r="AZ4" s="106"/>
    </row>
    <row r="5" spans="1:52" ht="16.5" thickBot="1" x14ac:dyDescent="0.3">
      <c r="A5" s="1"/>
      <c r="B5" s="168" t="s">
        <v>249</v>
      </c>
      <c r="C5" s="169"/>
      <c r="D5" s="170" t="s">
        <v>250</v>
      </c>
      <c r="E5" s="171"/>
      <c r="F5" s="171"/>
      <c r="G5" s="171"/>
      <c r="H5" s="171"/>
      <c r="I5" s="171"/>
      <c r="J5" s="171"/>
      <c r="K5" s="171"/>
      <c r="L5" s="171"/>
      <c r="M5" s="171"/>
      <c r="N5" s="171"/>
      <c r="O5" s="172"/>
      <c r="AZ5" s="106"/>
    </row>
    <row r="6" spans="1:52" x14ac:dyDescent="0.25">
      <c r="A6" s="1"/>
      <c r="B6" s="417" t="s">
        <v>13</v>
      </c>
      <c r="C6" s="418"/>
      <c r="D6" s="421" t="str">
        <f>IF('Data input'!D7="Please select"," ",'Data input'!D7)</f>
        <v>Industry: Generic</v>
      </c>
      <c r="E6" s="422"/>
      <c r="F6" s="422"/>
      <c r="G6" s="422"/>
      <c r="H6" s="422"/>
      <c r="I6" s="422"/>
      <c r="J6" s="422"/>
      <c r="K6" s="422"/>
      <c r="L6" s="422"/>
      <c r="M6" s="422"/>
      <c r="N6" s="422"/>
      <c r="O6" s="423"/>
      <c r="AZ6" s="106"/>
    </row>
    <row r="7" spans="1:52" ht="16.5" thickBot="1" x14ac:dyDescent="0.3">
      <c r="A7" s="1"/>
      <c r="B7" s="419"/>
      <c r="C7" s="420"/>
      <c r="D7" s="412" t="str">
        <f>IF('Data input'!D8="Other (specify here)"," ",'Data input'!D8)</f>
        <v xml:space="preserve"> </v>
      </c>
      <c r="E7" s="413"/>
      <c r="F7" s="413"/>
      <c r="G7" s="413"/>
      <c r="H7" s="413"/>
      <c r="I7" s="413"/>
      <c r="J7" s="413"/>
      <c r="K7" s="413"/>
      <c r="L7" s="413"/>
      <c r="M7" s="413"/>
      <c r="N7" s="413"/>
      <c r="O7" s="414"/>
      <c r="AZ7" s="106"/>
    </row>
    <row r="8" spans="1:52" ht="16.5" thickBot="1" x14ac:dyDescent="0.3">
      <c r="A8" s="1"/>
      <c r="B8" s="415" t="s">
        <v>17</v>
      </c>
      <c r="C8" s="416"/>
      <c r="D8" s="412" t="str">
        <f>IF('Data input'!D9="Please select"," ",'Data input'!D9)</f>
        <v>ETS</v>
      </c>
      <c r="E8" s="413"/>
      <c r="F8" s="413"/>
      <c r="G8" s="413"/>
      <c r="H8" s="413"/>
      <c r="I8" s="413"/>
      <c r="J8" s="413"/>
      <c r="K8" s="413"/>
      <c r="L8" s="413"/>
      <c r="M8" s="413"/>
      <c r="N8" s="413"/>
      <c r="O8" s="414"/>
      <c r="AZ8" s="106"/>
    </row>
    <row r="9" spans="1:52" ht="16.5" thickBot="1" x14ac:dyDescent="0.3">
      <c r="A9" s="1"/>
      <c r="B9" s="415" t="s">
        <v>19</v>
      </c>
      <c r="C9" s="416"/>
      <c r="D9" s="412" t="str">
        <f>IF('Data input'!D10="Please select"," ",'Data input'!D10)</f>
        <v>Electrification</v>
      </c>
      <c r="E9" s="413"/>
      <c r="F9" s="413"/>
      <c r="G9" s="413"/>
      <c r="H9" s="413"/>
      <c r="I9" s="413"/>
      <c r="J9" s="413"/>
      <c r="K9" s="413"/>
      <c r="L9" s="413"/>
      <c r="M9" s="413"/>
      <c r="N9" s="413"/>
      <c r="O9" s="414"/>
      <c r="AZ9" s="106"/>
    </row>
    <row r="10" spans="1:52" ht="297" customHeight="1" thickBot="1" x14ac:dyDescent="0.3">
      <c r="A10" s="1"/>
      <c r="B10" s="424" t="s">
        <v>22</v>
      </c>
      <c r="C10" s="425"/>
      <c r="D10" s="402" t="str">
        <f>IF('Data input'!D11="Specify here"," ",'Data input'!D11)</f>
        <v>There are several types of commercially available industrial electric boiler systems. The most common are:
• Using an electric heating element that acts as a resistance (electric boiler)
• Using the conductive and resistive properties of the water itself to carry electric current (electrode boiler)
There are also infrared- and induction boilers available, but they are small-scale and not commonly available.
Electric boilers and electrode boilers mainly apply to utility-related processes (hot water and steam production). The implementation threshold is perceived as relatively low, as it does not require a complete redesign of primary processes (Berenschot, Matters, Delft, &amp; Matters, 2017). Because of the working principle, electric boilers have lower thermal capacities than electrode boilers. Typical capacities of electric boilers are up to 5 MWe, whereas electrode boilers have capacities from 3 MWe up to 70 MWe.
Superheated steam with temperatures of up to 350°C and &gt;70 bar can be produced with commercially available electric/electrode boilers (capacities of up to 70 MWe). Advantages of this technology are the following (Berenschot, Matters, Delft, &amp; Matters, 2017; Berenschot, Delft, &amp; ISPT, Power to products, 2015):
• An efficiency of up to 95-99.9%
• Robust
• Can be used as flexible capacity (at times of low electricity prices or as stand-by capacity for gas-fired boilers).
Industrial electric boilers are a drop-in solution for steam production. They are implemented on-site at industrial plants where they heat a fluid (typically water for steam production) and require no primary process alterations (Berenschot, Matters, Delft, &amp; Matters, 2017).
Examples of electrode boiler manufactures and suppliers are PARAT, Vapor Power, Vapec, Allmech, Zander &amp; Ingestrom, BVA Electrokessel.
Examples of electric element boiler manufacturers and suppliers are PARAT, Vapor Power, AB&amp;Co, Danstoker (Thermax) ATTSU, Lattner.</v>
      </c>
      <c r="E10" s="403"/>
      <c r="F10" s="403"/>
      <c r="G10" s="403"/>
      <c r="H10" s="403"/>
      <c r="I10" s="403"/>
      <c r="J10" s="403"/>
      <c r="K10" s="403"/>
      <c r="L10" s="403"/>
      <c r="M10" s="403"/>
      <c r="N10" s="403"/>
      <c r="O10" s="404"/>
      <c r="AZ10" s="106" t="str">
        <f>D10</f>
        <v>There are several types of commercially available industrial electric boiler systems. The most common are:
• Using an electric heating element that acts as a resistance (electric boiler)
• Using the conductive and resistive properties of the water itself to carry electric current (electrode boiler)
There are also infrared- and induction boilers available, but they are small-scale and not commonly available.
Electric boilers and electrode boilers mainly apply to utility-related processes (hot water and steam production). The implementation threshold is perceived as relatively low, as it does not require a complete redesign of primary processes (Berenschot, Matters, Delft, &amp; Matters, 2017). Because of the working principle, electric boilers have lower thermal capacities than electrode boilers. Typical capacities of electric boilers are up to 5 MWe, whereas electrode boilers have capacities from 3 MWe up to 70 MWe.
Superheated steam with temperatures of up to 350°C and &gt;70 bar can be produced with commercially available electric/electrode boilers (capacities of up to 70 MWe). Advantages of this technology are the following (Berenschot, Matters, Delft, &amp; Matters, 2017; Berenschot, Delft, &amp; ISPT, Power to products, 2015):
• An efficiency of up to 95-99.9%
• Robust
• Can be used as flexible capacity (at times of low electricity prices or as stand-by capacity for gas-fired boilers).
Industrial electric boilers are a drop-in solution for steam production. They are implemented on-site at industrial plants where they heat a fluid (typically water for steam production) and require no primary process alterations (Berenschot, Matters, Delft, &amp; Matters, 2017).
Examples of electrode boiler manufactures and suppliers are PARAT, Vapor Power, Vapec, Allmech, Zander &amp; Ingestrom, BVA Electrokessel.
Examples of electric element boiler manufacturers and suppliers are PARAT, Vapor Power, AB&amp;Co, Danstoker (Thermax) ATTSU, Lattner.</v>
      </c>
    </row>
    <row r="11" spans="1:52" ht="16.5" thickBot="1" x14ac:dyDescent="0.3">
      <c r="A11" s="1"/>
      <c r="B11" s="168" t="s">
        <v>176</v>
      </c>
      <c r="C11" s="173"/>
      <c r="D11" s="426" t="str">
        <f>IF('Data input'!D13="Select the observed or expected TRL level in 2020"," ",'Data input'!D13)</f>
        <v>TRL 9</v>
      </c>
      <c r="E11" s="427"/>
      <c r="F11" s="427"/>
      <c r="G11" s="427"/>
      <c r="H11" s="427"/>
      <c r="I11" s="427"/>
      <c r="J11" s="427"/>
      <c r="K11" s="427"/>
      <c r="L11" s="427"/>
      <c r="M11" s="427"/>
      <c r="N11" s="427"/>
      <c r="O11" s="428"/>
      <c r="AZ11" s="106"/>
    </row>
    <row r="12" spans="1:52" ht="16.5" thickBot="1" x14ac:dyDescent="0.3">
      <c r="A12" s="1"/>
      <c r="B12" s="174"/>
      <c r="C12" s="175"/>
      <c r="D12" s="402" t="str">
        <f>IF('Data input'!D14="Explain here (add reference sources)"," ",'Data input'!D14)</f>
        <v>Current TRL level is 9, established technology (Berenschot, Matters, Delft, &amp; Matters, 2017).</v>
      </c>
      <c r="E12" s="403"/>
      <c r="F12" s="403"/>
      <c r="G12" s="403"/>
      <c r="H12" s="403"/>
      <c r="I12" s="403"/>
      <c r="J12" s="403"/>
      <c r="K12" s="403"/>
      <c r="L12" s="403"/>
      <c r="M12" s="403"/>
      <c r="N12" s="403"/>
      <c r="O12" s="404"/>
      <c r="AZ12" s="106" t="str">
        <f>D12</f>
        <v>Current TRL level is 9, established technology (Berenschot, Matters, Delft, &amp; Matters, 2017).</v>
      </c>
    </row>
    <row r="13" spans="1:52" ht="16.5" thickBot="1" x14ac:dyDescent="0.3">
      <c r="A13" s="1"/>
      <c r="B13" s="385" t="s">
        <v>47</v>
      </c>
      <c r="C13" s="368"/>
      <c r="D13" s="368"/>
      <c r="E13" s="368"/>
      <c r="F13" s="368"/>
      <c r="G13" s="368"/>
      <c r="H13" s="368"/>
      <c r="I13" s="368"/>
      <c r="J13" s="368"/>
      <c r="K13" s="368"/>
      <c r="L13" s="368"/>
      <c r="M13" s="368"/>
      <c r="N13" s="368"/>
      <c r="O13" s="369"/>
      <c r="AZ13" s="106"/>
    </row>
    <row r="14" spans="1:52" x14ac:dyDescent="0.25">
      <c r="A14" s="1"/>
      <c r="B14" s="417"/>
      <c r="C14" s="418"/>
      <c r="D14" s="432" t="s">
        <v>179</v>
      </c>
      <c r="E14" s="433"/>
      <c r="F14" s="434"/>
      <c r="G14" s="429" t="s">
        <v>251</v>
      </c>
      <c r="H14" s="374"/>
      <c r="I14" s="374"/>
      <c r="J14" s="374"/>
      <c r="K14" s="374"/>
      <c r="L14" s="374"/>
      <c r="M14" s="374"/>
      <c r="N14" s="430"/>
      <c r="O14" s="431"/>
      <c r="AZ14" s="106"/>
    </row>
    <row r="15" spans="1:52" x14ac:dyDescent="0.25">
      <c r="A15" s="1"/>
      <c r="B15" s="440" t="s">
        <v>52</v>
      </c>
      <c r="C15" s="441"/>
      <c r="D15" s="450" t="str">
        <f>IF('Data input'!D19="Select Functional Unit above","",'Data input'!D19)</f>
        <v>MW</v>
      </c>
      <c r="E15" s="451"/>
      <c r="F15" s="452"/>
      <c r="G15" s="456">
        <f>'Data input'!G19</f>
        <v>20</v>
      </c>
      <c r="H15" s="457"/>
      <c r="I15" s="457"/>
      <c r="J15" s="457"/>
      <c r="K15" s="457"/>
      <c r="L15" s="457"/>
      <c r="M15" s="457"/>
      <c r="N15" s="458"/>
      <c r="O15" s="459"/>
      <c r="AZ15" s="106"/>
    </row>
    <row r="16" spans="1:52" ht="16.5" thickBot="1" x14ac:dyDescent="0.3">
      <c r="A16" s="1"/>
      <c r="B16" s="86"/>
      <c r="C16" s="176"/>
      <c r="D16" s="453"/>
      <c r="E16" s="454"/>
      <c r="F16" s="455"/>
      <c r="G16" s="466">
        <f>IF('Data input'!G19="","Min",MIN('Data input'!G19:K19))</f>
        <v>15</v>
      </c>
      <c r="H16" s="467"/>
      <c r="I16" s="467"/>
      <c r="J16" s="467" t="s">
        <v>252</v>
      </c>
      <c r="K16" s="467"/>
      <c r="L16" s="467"/>
      <c r="M16" s="467">
        <f>IF('Data input'!G19="","Max",MAX('Data input'!G19:K19))</f>
        <v>70</v>
      </c>
      <c r="N16" s="468"/>
      <c r="O16" s="469"/>
      <c r="AZ16" s="106"/>
    </row>
    <row r="17" spans="1:52" x14ac:dyDescent="0.25">
      <c r="A17" s="1"/>
      <c r="B17" s="87"/>
      <c r="C17" s="177"/>
      <c r="D17" s="446" t="str">
        <f>IF('Data input'!D22="Select Functional Unit above","",'Data input'!D22)</f>
        <v>MW</v>
      </c>
      <c r="E17" s="447"/>
      <c r="F17" s="470" t="str">
        <f>IF('Data input'!F22="Please select the region","",'Data input'!F22)</f>
        <v>NL</v>
      </c>
      <c r="G17" s="444" t="s">
        <v>253</v>
      </c>
      <c r="H17" s="374"/>
      <c r="I17" s="374"/>
      <c r="J17" s="374">
        <v>2030</v>
      </c>
      <c r="K17" s="374"/>
      <c r="L17" s="374"/>
      <c r="M17" s="374">
        <v>2050</v>
      </c>
      <c r="N17" s="374"/>
      <c r="O17" s="431"/>
      <c r="AZ17" s="106"/>
    </row>
    <row r="18" spans="1:52" x14ac:dyDescent="0.25">
      <c r="A18" s="1"/>
      <c r="B18" s="87" t="s">
        <v>57</v>
      </c>
      <c r="C18" s="178"/>
      <c r="D18" s="448"/>
      <c r="E18" s="449"/>
      <c r="F18" s="471"/>
      <c r="G18" s="445">
        <f>'Data input'!G23</f>
        <v>0</v>
      </c>
      <c r="H18" s="381"/>
      <c r="I18" s="381"/>
      <c r="J18" s="381">
        <f>'Data input'!L23</f>
        <v>0</v>
      </c>
      <c r="K18" s="381"/>
      <c r="L18" s="381"/>
      <c r="M18" s="381">
        <f>'Data input'!Q23</f>
        <v>0</v>
      </c>
      <c r="N18" s="381"/>
      <c r="O18" s="387"/>
      <c r="AZ18" s="106"/>
    </row>
    <row r="19" spans="1:52" ht="16.5" thickBot="1" x14ac:dyDescent="0.3">
      <c r="A19" s="1"/>
      <c r="B19" s="86"/>
      <c r="C19" s="176"/>
      <c r="D19" s="448"/>
      <c r="E19" s="449"/>
      <c r="F19" s="471"/>
      <c r="G19" s="179" t="str">
        <f>IF('Data input'!G23="","Min",MIN('Data input'!G23:K23))</f>
        <v>Min</v>
      </c>
      <c r="H19" s="180" t="s">
        <v>252</v>
      </c>
      <c r="I19" s="180" t="str">
        <f>IF('Data input'!G23="","Max",MAX('Data input'!G23:K23))</f>
        <v>Max</v>
      </c>
      <c r="J19" s="180" t="str">
        <f>IF('Data input'!L23="","Min",MIN('Data input'!L23:P23))</f>
        <v>Min</v>
      </c>
      <c r="K19" s="180" t="s">
        <v>252</v>
      </c>
      <c r="L19" s="180" t="str">
        <f>IF('Data input'!L23="","Max",MAX('Data input'!L23:P23))</f>
        <v>Max</v>
      </c>
      <c r="M19" s="180" t="str">
        <f>IF('Data input'!Q23="","Min",MIN('Data input'!Q23:U23))</f>
        <v>Min</v>
      </c>
      <c r="N19" s="180" t="s">
        <v>252</v>
      </c>
      <c r="O19" s="181" t="str">
        <f>IF('Data input'!Q23="","Max",MAX('Data input'!Q23:U23))</f>
        <v>Max</v>
      </c>
      <c r="AZ19" s="106"/>
    </row>
    <row r="20" spans="1:52" x14ac:dyDescent="0.25">
      <c r="A20" s="1"/>
      <c r="B20" s="87" t="s">
        <v>193</v>
      </c>
      <c r="C20" s="178"/>
      <c r="D20" s="519" t="s">
        <v>194</v>
      </c>
      <c r="E20" s="520"/>
      <c r="F20" s="522" t="str">
        <f>IF('Data input'!F25="Specify here the market","",'Data input'!F25)</f>
        <v/>
      </c>
      <c r="G20" s="445">
        <f>'Data input'!G25</f>
        <v>0</v>
      </c>
      <c r="H20" s="381"/>
      <c r="I20" s="381"/>
      <c r="J20" s="381">
        <f>'Data input'!L25</f>
        <v>0</v>
      </c>
      <c r="K20" s="381"/>
      <c r="L20" s="381"/>
      <c r="M20" s="381">
        <f>'Data input'!Q25</f>
        <v>0</v>
      </c>
      <c r="N20" s="381"/>
      <c r="O20" s="387"/>
      <c r="AZ20" s="106"/>
    </row>
    <row r="21" spans="1:52" ht="16.5" thickBot="1" x14ac:dyDescent="0.3">
      <c r="A21" s="1"/>
      <c r="B21" s="87"/>
      <c r="C21" s="178"/>
      <c r="D21" s="453"/>
      <c r="E21" s="521"/>
      <c r="F21" s="523"/>
      <c r="G21" s="182">
        <f>IF('Data input'!G25="","Min",MIN('Data input'!G25:K25))</f>
        <v>0</v>
      </c>
      <c r="H21" s="183" t="s">
        <v>252</v>
      </c>
      <c r="I21" s="183">
        <f>IF('Data input'!G25="","Max",MAX('Data input'!G25:K25))</f>
        <v>0</v>
      </c>
      <c r="J21" s="183" t="str">
        <f>IF('Data input'!L25="","Min",MIN('Data input'!L25:P25))</f>
        <v>Min</v>
      </c>
      <c r="K21" s="183" t="s">
        <v>252</v>
      </c>
      <c r="L21" s="183" t="str">
        <f>IF('Data input'!L25="","Max",MAX('Data input'!L25:P25))</f>
        <v>Max</v>
      </c>
      <c r="M21" s="183" t="str">
        <f>IF('Data input'!Q25="","Min",MIN('Data input'!Q25:U25))</f>
        <v>Min</v>
      </c>
      <c r="N21" s="183" t="s">
        <v>252</v>
      </c>
      <c r="O21" s="184" t="str">
        <f>IF('Data input'!Q25="","Max",MAX('Data input'!Q25:U25))</f>
        <v>Max</v>
      </c>
      <c r="AZ21" s="106"/>
    </row>
    <row r="22" spans="1:52" ht="16.5" thickBot="1" x14ac:dyDescent="0.3">
      <c r="A22" s="1"/>
      <c r="B22" s="435" t="s">
        <v>254</v>
      </c>
      <c r="C22" s="436"/>
      <c r="D22" s="437">
        <f>IF('Data input'!D27="Specify here (if not specified, value will be 1)",1,'Data input'!D27)</f>
        <v>1</v>
      </c>
      <c r="E22" s="438"/>
      <c r="F22" s="438"/>
      <c r="G22" s="438"/>
      <c r="H22" s="438"/>
      <c r="I22" s="438"/>
      <c r="J22" s="438"/>
      <c r="K22" s="438"/>
      <c r="L22" s="438"/>
      <c r="M22" s="438"/>
      <c r="N22" s="438"/>
      <c r="O22" s="439"/>
      <c r="AZ22" s="106"/>
    </row>
    <row r="23" spans="1:52" ht="16.5" thickBot="1" x14ac:dyDescent="0.3">
      <c r="A23" s="1"/>
      <c r="B23" s="435" t="s">
        <v>69</v>
      </c>
      <c r="C23" s="436"/>
      <c r="D23" s="475">
        <f>IF('Data input'!D28="Specify here"," ",'Data input'!D28)</f>
        <v>8760</v>
      </c>
      <c r="E23" s="476"/>
      <c r="F23" s="476"/>
      <c r="G23" s="476"/>
      <c r="H23" s="476"/>
      <c r="I23" s="476"/>
      <c r="J23" s="476"/>
      <c r="K23" s="476"/>
      <c r="L23" s="476"/>
      <c r="M23" s="476"/>
      <c r="N23" s="476"/>
      <c r="O23" s="477"/>
      <c r="AZ23" s="106"/>
    </row>
    <row r="24" spans="1:52" ht="16.5" thickBot="1" x14ac:dyDescent="0.3">
      <c r="A24" s="1"/>
      <c r="B24" s="435" t="s">
        <v>71</v>
      </c>
      <c r="C24" s="436"/>
      <c r="D24" s="111" t="str">
        <f>IF('Data input'!D29="Please select"," ",'Data input'!D29)</f>
        <v>PJ/year</v>
      </c>
      <c r="E24" s="488">
        <f>IF('Data input'!D30="Specify here"," ",'Data input'!D30)</f>
        <v>3.1536000000000002E-2</v>
      </c>
      <c r="F24" s="489"/>
      <c r="G24" s="489"/>
      <c r="H24" s="489"/>
      <c r="I24" s="489"/>
      <c r="J24" s="489"/>
      <c r="K24" s="489"/>
      <c r="L24" s="489"/>
      <c r="M24" s="489"/>
      <c r="N24" s="489"/>
      <c r="O24" s="490"/>
      <c r="AZ24" s="106"/>
    </row>
    <row r="25" spans="1:52" ht="16.5" thickBot="1" x14ac:dyDescent="0.3">
      <c r="A25" s="1"/>
      <c r="B25" s="435" t="s">
        <v>79</v>
      </c>
      <c r="C25" s="436"/>
      <c r="D25" s="472">
        <f>IF('Data input'!D31="Specify here"," ",'Data input'!D31)</f>
        <v>15</v>
      </c>
      <c r="E25" s="473"/>
      <c r="F25" s="473"/>
      <c r="G25" s="473"/>
      <c r="H25" s="473"/>
      <c r="I25" s="473"/>
      <c r="J25" s="473"/>
      <c r="K25" s="473"/>
      <c r="L25" s="473"/>
      <c r="M25" s="473"/>
      <c r="N25" s="473"/>
      <c r="O25" s="474"/>
      <c r="AZ25" s="106"/>
    </row>
    <row r="26" spans="1:52" ht="16.5" thickBot="1" x14ac:dyDescent="0.3">
      <c r="A26" s="1"/>
      <c r="B26" s="435" t="s">
        <v>81</v>
      </c>
      <c r="C26" s="436"/>
      <c r="D26" s="478" t="str">
        <f>IF('Data input'!D32="Specify here"," ",'Data input'!D32)</f>
        <v xml:space="preserve"> </v>
      </c>
      <c r="E26" s="479"/>
      <c r="F26" s="479"/>
      <c r="G26" s="479"/>
      <c r="H26" s="479"/>
      <c r="I26" s="479"/>
      <c r="J26" s="479"/>
      <c r="K26" s="479"/>
      <c r="L26" s="479"/>
      <c r="M26" s="479"/>
      <c r="N26" s="479"/>
      <c r="O26" s="480"/>
      <c r="AZ26" s="106"/>
    </row>
    <row r="27" spans="1:52" ht="16.5" thickBot="1" x14ac:dyDescent="0.3">
      <c r="A27" s="1"/>
      <c r="B27" s="435" t="s">
        <v>83</v>
      </c>
      <c r="C27" s="436"/>
      <c r="D27" s="485" t="str">
        <f>IF('Data input'!D33="Please select"," ",'Data input'!D33)</f>
        <v>Yes</v>
      </c>
      <c r="E27" s="486"/>
      <c r="F27" s="486"/>
      <c r="G27" s="486"/>
      <c r="H27" s="486"/>
      <c r="I27" s="486"/>
      <c r="J27" s="486"/>
      <c r="K27" s="486"/>
      <c r="L27" s="486"/>
      <c r="M27" s="486"/>
      <c r="N27" s="486"/>
      <c r="O27" s="487"/>
      <c r="AZ27" s="106"/>
    </row>
    <row r="28" spans="1:52" ht="140.25" customHeight="1" thickBot="1" x14ac:dyDescent="0.3">
      <c r="A28" s="1"/>
      <c r="B28" s="483" t="s">
        <v>199</v>
      </c>
      <c r="C28" s="484"/>
      <c r="D28" s="402" t="str">
        <f>IF('Data input'!D34="Explain here (e.g. other technical dimensions, region covered for potential such as NL or EU)"," ",'Data input'!D34)</f>
        <v xml:space="preserve">The functional unit MW referes to MWth. Electrode boilers can have a capacity of up to 70 MWe. For smaller units, electric boilers can be used (Berenschot, Matters, Delft, &amp; Matters, 2017). Electric boilers are generally used as flexible capacity. This provides advantages during periods of low electricity prices (e.g. during temporary high contributions of wind energy and solar PV during off-peak hours) (Berenschot, Matters, Delft, &amp; Matters, 2017).
It is assumed electric/electrode boilers can be used to supply all of the industrial heat demand between 100⁰C – 200⁰C. Depending on the processes, heat demand of up to 350⁰C can also be supplied.
According to VNP (2018), electric boilers have a refurbishment interval of 10 years. And according to Berenschot, Delft, &amp; ISPT, Power to products (2015), electric boilers have a lifetime of 15 years.
</v>
      </c>
      <c r="E28" s="403"/>
      <c r="F28" s="403"/>
      <c r="G28" s="403"/>
      <c r="H28" s="403"/>
      <c r="I28" s="403"/>
      <c r="J28" s="403"/>
      <c r="K28" s="403"/>
      <c r="L28" s="403"/>
      <c r="M28" s="403"/>
      <c r="N28" s="403"/>
      <c r="O28" s="404"/>
      <c r="AZ28" s="106" t="str">
        <f>D28</f>
        <v xml:space="preserve">The functional unit MW referes to MWth. Electrode boilers can have a capacity of up to 70 MWe. For smaller units, electric boilers can be used (Berenschot, Matters, Delft, &amp; Matters, 2017). Electric boilers are generally used as flexible capacity. This provides advantages during periods of low electricity prices (e.g. during temporary high contributions of wind energy and solar PV during off-peak hours) (Berenschot, Matters, Delft, &amp; Matters, 2017).
It is assumed electric/electrode boilers can be used to supply all of the industrial heat demand between 100⁰C – 200⁰C. Depending on the processes, heat demand of up to 350⁰C can also be supplied.
According to VNP (2018), electric boilers have a refurbishment interval of 10 years. And according to Berenschot, Delft, &amp; ISPT, Power to products (2015), electric boilers have a lifetime of 15 years.
</v>
      </c>
    </row>
    <row r="29" spans="1:52" ht="16.5" thickBot="1" x14ac:dyDescent="0.3">
      <c r="A29" s="1"/>
      <c r="B29" s="366" t="s">
        <v>86</v>
      </c>
      <c r="C29" s="367"/>
      <c r="D29" s="367"/>
      <c r="E29" s="367"/>
      <c r="F29" s="367"/>
      <c r="G29" s="367"/>
      <c r="H29" s="367"/>
      <c r="I29" s="367"/>
      <c r="J29" s="367"/>
      <c r="K29" s="367"/>
      <c r="L29" s="367"/>
      <c r="M29" s="367"/>
      <c r="N29" s="367"/>
      <c r="O29" s="393"/>
      <c r="AZ29" s="106"/>
    </row>
    <row r="30" spans="1:52" ht="16.5" thickBot="1" x14ac:dyDescent="0.3">
      <c r="A30" s="1"/>
      <c r="B30" s="442" t="s">
        <v>87</v>
      </c>
      <c r="C30" s="443"/>
      <c r="D30" s="460">
        <v>2015</v>
      </c>
      <c r="E30" s="461"/>
      <c r="F30" s="461"/>
      <c r="G30" s="461"/>
      <c r="H30" s="461"/>
      <c r="I30" s="461"/>
      <c r="J30" s="461"/>
      <c r="K30" s="461"/>
      <c r="L30" s="461"/>
      <c r="M30" s="461"/>
      <c r="N30" s="461"/>
      <c r="O30" s="462"/>
      <c r="AZ30" s="106"/>
    </row>
    <row r="31" spans="1:52" x14ac:dyDescent="0.25">
      <c r="A31" s="1"/>
      <c r="B31" s="370" t="s">
        <v>90</v>
      </c>
      <c r="C31" s="371"/>
      <c r="D31" s="463" t="s">
        <v>255</v>
      </c>
      <c r="E31" s="464"/>
      <c r="F31" s="465"/>
      <c r="G31" s="374" t="s">
        <v>253</v>
      </c>
      <c r="H31" s="374"/>
      <c r="I31" s="374"/>
      <c r="J31" s="374">
        <v>2030</v>
      </c>
      <c r="K31" s="374"/>
      <c r="L31" s="374"/>
      <c r="M31" s="374">
        <v>2050</v>
      </c>
      <c r="N31" s="374"/>
      <c r="O31" s="431"/>
      <c r="AZ31" s="106"/>
    </row>
    <row r="32" spans="1:52" x14ac:dyDescent="0.25">
      <c r="A32" s="1"/>
      <c r="B32" s="372"/>
      <c r="C32" s="373"/>
      <c r="D32" s="481" t="s">
        <v>203</v>
      </c>
      <c r="E32" s="334" t="str">
        <f>IF('Data input'!D16="Please select"," ",'Data input'!D16)</f>
        <v>MW</v>
      </c>
      <c r="F32" s="307"/>
      <c r="G32" s="497">
        <f>'Data input'!G38</f>
        <v>0.34799999999999998</v>
      </c>
      <c r="H32" s="386"/>
      <c r="I32" s="386"/>
      <c r="J32" s="381">
        <f>'Data input'!L38</f>
        <v>0</v>
      </c>
      <c r="K32" s="381"/>
      <c r="L32" s="381"/>
      <c r="M32" s="381">
        <f>'Data input'!Q38</f>
        <v>0</v>
      </c>
      <c r="N32" s="381"/>
      <c r="O32" s="387"/>
      <c r="AZ32" s="106"/>
    </row>
    <row r="33" spans="1:52" ht="16.5" thickBot="1" x14ac:dyDescent="0.3">
      <c r="A33" s="1"/>
      <c r="B33" s="388"/>
      <c r="C33" s="389"/>
      <c r="D33" s="482"/>
      <c r="E33" s="335"/>
      <c r="F33" s="309"/>
      <c r="G33" s="185">
        <f>IF('Data input'!G38="","Min",MIN('Data input'!G38:K38))</f>
        <v>0.1</v>
      </c>
      <c r="H33" s="186" t="s">
        <v>252</v>
      </c>
      <c r="I33" s="186">
        <f>IF('Data input'!G38="","Max",MAX('Data input'!G38:K38))</f>
        <v>0.505</v>
      </c>
      <c r="J33" s="180" t="str">
        <f>IF('Data input'!L38="","Min",MIN('Data input'!L38:P38))</f>
        <v>Min</v>
      </c>
      <c r="K33" s="180" t="s">
        <v>252</v>
      </c>
      <c r="L33" s="180" t="str">
        <f>IF('Data input'!L38="","Max",MAX('Data input'!L38:P38))</f>
        <v>Max</v>
      </c>
      <c r="M33" s="180" t="str">
        <f>IF('Data input'!Q38="","Min",MIN('Data input'!Q38:U38))</f>
        <v>Min</v>
      </c>
      <c r="N33" s="180" t="s">
        <v>252</v>
      </c>
      <c r="O33" s="181" t="str">
        <f>IF('Data input'!Q38="","Max",MAX('Data input'!Q38:U38))</f>
        <v>Max</v>
      </c>
      <c r="AZ33" s="106"/>
    </row>
    <row r="34" spans="1:52" x14ac:dyDescent="0.25">
      <c r="A34" s="1"/>
      <c r="B34" s="524" t="s">
        <v>206</v>
      </c>
      <c r="C34" s="525"/>
      <c r="D34" s="481" t="s">
        <v>203</v>
      </c>
      <c r="E34" s="334" t="str">
        <f>IF('Data input'!D16="Please select"," ",'Data input'!D16)</f>
        <v>MW</v>
      </c>
      <c r="F34" s="307"/>
      <c r="G34" s="381">
        <f>'Data input'!G40</f>
        <v>0</v>
      </c>
      <c r="H34" s="381"/>
      <c r="I34" s="381"/>
      <c r="J34" s="381">
        <f>'Data input'!L40</f>
        <v>0</v>
      </c>
      <c r="K34" s="381"/>
      <c r="L34" s="381"/>
      <c r="M34" s="381">
        <f>'Data input'!Q40</f>
        <v>0</v>
      </c>
      <c r="N34" s="381"/>
      <c r="O34" s="387"/>
      <c r="AZ34" s="106"/>
    </row>
    <row r="35" spans="1:52" ht="16.5" thickBot="1" x14ac:dyDescent="0.3">
      <c r="A35" s="1"/>
      <c r="B35" s="526"/>
      <c r="C35" s="527"/>
      <c r="D35" s="482"/>
      <c r="E35" s="335"/>
      <c r="F35" s="309"/>
      <c r="G35" s="187" t="str">
        <f>IF('Data input'!G40="","Min",MIN('Data input'!G40:K40))</f>
        <v>Min</v>
      </c>
      <c r="H35" s="180" t="s">
        <v>252</v>
      </c>
      <c r="I35" s="180" t="str">
        <f>IF('Data input'!G40="","Max",MAX('Data input'!G40:K40))</f>
        <v>Max</v>
      </c>
      <c r="J35" s="180" t="str">
        <f>IF('Data input'!L40="","Min",MIN('Data input'!L40:P40))</f>
        <v>Min</v>
      </c>
      <c r="K35" s="180" t="s">
        <v>252</v>
      </c>
      <c r="L35" s="180" t="str">
        <f>IF('Data input'!L40="","Max",MAX('Data input'!L40:P40))</f>
        <v>Max</v>
      </c>
      <c r="M35" s="180" t="str">
        <f>IF('Data input'!Q40="","Min",MIN('Data input'!Q40:U40))</f>
        <v>Min</v>
      </c>
      <c r="N35" s="180" t="s">
        <v>252</v>
      </c>
      <c r="O35" s="181" t="str">
        <f>IF('Data input'!Q40="","Max",MAX('Data input'!Q40:U40))</f>
        <v>Max</v>
      </c>
      <c r="AZ35" s="106"/>
    </row>
    <row r="36" spans="1:52" x14ac:dyDescent="0.25">
      <c r="A36" s="1"/>
      <c r="B36" s="370" t="s">
        <v>256</v>
      </c>
      <c r="C36" s="371"/>
      <c r="D36" s="481" t="s">
        <v>203</v>
      </c>
      <c r="E36" s="334" t="s">
        <v>208</v>
      </c>
      <c r="F36" s="307"/>
      <c r="G36" s="397">
        <f>'Data input'!G42</f>
        <v>1.1000000000000001E-3</v>
      </c>
      <c r="H36" s="397"/>
      <c r="I36" s="397"/>
      <c r="J36" s="381">
        <f>'Data input'!L42</f>
        <v>0</v>
      </c>
      <c r="K36" s="381"/>
      <c r="L36" s="381"/>
      <c r="M36" s="381">
        <f>'Data input'!Q42</f>
        <v>0</v>
      </c>
      <c r="N36" s="381"/>
      <c r="O36" s="387"/>
      <c r="AZ36" s="106"/>
    </row>
    <row r="37" spans="1:52" ht="16.5" thickBot="1" x14ac:dyDescent="0.3">
      <c r="A37" s="1"/>
      <c r="B37" s="388"/>
      <c r="C37" s="389"/>
      <c r="D37" s="482"/>
      <c r="E37" s="335"/>
      <c r="F37" s="309"/>
      <c r="G37" s="159" t="s">
        <v>257</v>
      </c>
      <c r="H37" s="160" t="s">
        <v>252</v>
      </c>
      <c r="I37" s="160" t="s">
        <v>258</v>
      </c>
      <c r="J37" s="180" t="str">
        <f>IF('Data input'!L42="","Min",MIN('Data input'!L42:P42))</f>
        <v>Min</v>
      </c>
      <c r="K37" s="180" t="s">
        <v>252</v>
      </c>
      <c r="L37" s="180" t="str">
        <f>IF('Data input'!L42="","Max",MAX('Data input'!L42:P42))</f>
        <v>Max</v>
      </c>
      <c r="M37" s="180" t="str">
        <f>IF('Data input'!Q42="","Min",MIN('Data input'!Q42:U42))</f>
        <v>Min</v>
      </c>
      <c r="N37" s="180" t="s">
        <v>252</v>
      </c>
      <c r="O37" s="181" t="str">
        <f>IF('Data input'!Q42="","Max",MAX('Data input'!Q42:U42))</f>
        <v>Max</v>
      </c>
      <c r="AZ37" s="106"/>
    </row>
    <row r="38" spans="1:52" x14ac:dyDescent="0.25">
      <c r="A38" s="1"/>
      <c r="B38" s="370" t="s">
        <v>259</v>
      </c>
      <c r="C38" s="371"/>
      <c r="D38" s="481" t="s">
        <v>203</v>
      </c>
      <c r="E38" s="334" t="s">
        <v>211</v>
      </c>
      <c r="F38" s="307"/>
      <c r="G38" s="397">
        <f>ROUND('Data input'!G44,4)</f>
        <v>0</v>
      </c>
      <c r="H38" s="397"/>
      <c r="I38" s="397"/>
      <c r="J38" s="381">
        <f>'Data input'!L44</f>
        <v>0</v>
      </c>
      <c r="K38" s="381"/>
      <c r="L38" s="381"/>
      <c r="M38" s="381">
        <f>'Data input'!Q44</f>
        <v>0</v>
      </c>
      <c r="N38" s="381"/>
      <c r="O38" s="387"/>
      <c r="AZ38" s="106"/>
    </row>
    <row r="39" spans="1:52" ht="16.5" thickBot="1" x14ac:dyDescent="0.3">
      <c r="A39" s="1"/>
      <c r="B39" s="388"/>
      <c r="C39" s="389"/>
      <c r="D39" s="503"/>
      <c r="E39" s="495"/>
      <c r="F39" s="496"/>
      <c r="G39" s="157" t="s">
        <v>257</v>
      </c>
      <c r="H39" s="158" t="s">
        <v>252</v>
      </c>
      <c r="I39" s="158" t="s">
        <v>258</v>
      </c>
      <c r="J39" s="183" t="str">
        <f>IF('Data input'!L44="","Min",MIN('Data input'!L44:P44))</f>
        <v>Min</v>
      </c>
      <c r="K39" s="183" t="s">
        <v>252</v>
      </c>
      <c r="L39" s="183" t="str">
        <f>IF('Data input'!L44="","Max",MAX('Data input'!L44:P44))</f>
        <v>Max</v>
      </c>
      <c r="M39" s="183" t="str">
        <f>IF('Data input'!Q44="","Min",MIN('Data input'!Q44:U44))</f>
        <v>Min</v>
      </c>
      <c r="N39" s="183" t="s">
        <v>252</v>
      </c>
      <c r="O39" s="184" t="str">
        <f>IF('Data input'!Q44="","Max",MAX('Data input'!Q44:U44))</f>
        <v>Max</v>
      </c>
      <c r="AZ39" s="106"/>
    </row>
    <row r="40" spans="1:52" ht="126.75" thickBot="1" x14ac:dyDescent="0.3">
      <c r="A40" s="1"/>
      <c r="B40" s="391" t="s">
        <v>212</v>
      </c>
      <c r="C40" s="392"/>
      <c r="D40" s="394" t="str">
        <f>IF('Data input'!D46="Explain here (e.g. other costs)"," ",'Data input'!D46)</f>
        <v>The bare equipment cost for an electric element boiler is around 140 €/kWe. The electric element accounts for about 65% of the bare equipment cost, and the control box system for 35% (ECN, 2018). The bare equipment cost for an electrode boiler varies from 17 to 60 €/kWe (Berenschot, Matters, Delft, &amp; Matters, 2017; ECN, 2018), depending on the size of the installation. 
The total investment cost for an electric or electrode boiler is highly case-specific depending on the additional hardware needed and site-specific changes that have to be made, and it can vary from 100 to 500 €/kW-output (Noothout et al., 2019). 
The fixed O&amp;M costs for an electric boiler are 1.1 €/kW/year, and the variable O&amp;M costs are 0.5 €/MWh (Berenschot, Matters, Delft, &amp; Matters, 2017).</v>
      </c>
      <c r="E40" s="395"/>
      <c r="F40" s="395"/>
      <c r="G40" s="395"/>
      <c r="H40" s="395"/>
      <c r="I40" s="395"/>
      <c r="J40" s="395"/>
      <c r="K40" s="395"/>
      <c r="L40" s="395"/>
      <c r="M40" s="395"/>
      <c r="N40" s="395"/>
      <c r="O40" s="396"/>
      <c r="AZ40" s="106" t="str">
        <f>D40</f>
        <v>The bare equipment cost for an electric element boiler is around 140 €/kWe. The electric element accounts for about 65% of the bare equipment cost, and the control box system for 35% (ECN, 2018). The bare equipment cost for an electrode boiler varies from 17 to 60 €/kWe (Berenschot, Matters, Delft, &amp; Matters, 2017; ECN, 2018), depending on the size of the installation. 
The total investment cost for an electric or electrode boiler is highly case-specific depending on the additional hardware needed and site-specific changes that have to be made, and it can vary from 100 to 500 €/kW-output (Noothout et al., 2019). 
The fixed O&amp;M costs for an electric boiler are 1.1 €/kW/year, and the variable O&amp;M costs are 0.5 €/MWh (Berenschot, Matters, Delft, &amp; Matters, 2017).</v>
      </c>
    </row>
    <row r="41" spans="1:52" ht="16.5" thickBot="1" x14ac:dyDescent="0.3">
      <c r="B41" s="366" t="s">
        <v>104</v>
      </c>
      <c r="C41" s="367"/>
      <c r="D41" s="367"/>
      <c r="E41" s="367"/>
      <c r="F41" s="367"/>
      <c r="G41" s="367"/>
      <c r="H41" s="367"/>
      <c r="I41" s="367"/>
      <c r="J41" s="367"/>
      <c r="K41" s="367"/>
      <c r="L41" s="367"/>
      <c r="M41" s="367"/>
      <c r="N41" s="367"/>
      <c r="O41" s="393"/>
      <c r="AZ41" s="106"/>
    </row>
    <row r="42" spans="1:52" x14ac:dyDescent="0.25">
      <c r="A42" s="1"/>
      <c r="B42" s="370" t="s">
        <v>217</v>
      </c>
      <c r="C42" s="371"/>
      <c r="D42" s="463" t="s">
        <v>215</v>
      </c>
      <c r="E42" s="465"/>
      <c r="F42" s="154" t="s">
        <v>216</v>
      </c>
      <c r="G42" s="374" t="s">
        <v>253</v>
      </c>
      <c r="H42" s="374"/>
      <c r="I42" s="374"/>
      <c r="J42" s="374">
        <v>2030</v>
      </c>
      <c r="K42" s="374"/>
      <c r="L42" s="374"/>
      <c r="M42" s="374">
        <v>2050</v>
      </c>
      <c r="N42" s="374"/>
      <c r="O42" s="431"/>
      <c r="AZ42" s="106"/>
    </row>
    <row r="43" spans="1:52" x14ac:dyDescent="0.25">
      <c r="A43" s="1"/>
      <c r="B43" s="372"/>
      <c r="C43" s="373"/>
      <c r="D43" s="530" t="s">
        <v>260</v>
      </c>
      <c r="E43" s="531"/>
      <c r="F43" s="319" t="s">
        <v>145</v>
      </c>
      <c r="G43" s="497">
        <f>'Data input'!G50</f>
        <v>-1</v>
      </c>
      <c r="H43" s="386"/>
      <c r="I43" s="386"/>
      <c r="J43" s="390">
        <f>'Data input'!L50</f>
        <v>0</v>
      </c>
      <c r="K43" s="381"/>
      <c r="L43" s="381"/>
      <c r="M43" s="381">
        <f>'Data input'!Q50</f>
        <v>0</v>
      </c>
      <c r="N43" s="381"/>
      <c r="O43" s="387"/>
      <c r="P43" s="78"/>
      <c r="AZ43" s="106"/>
    </row>
    <row r="44" spans="1:52" x14ac:dyDescent="0.25">
      <c r="A44" s="1"/>
      <c r="B44" s="372"/>
      <c r="C44" s="373"/>
      <c r="D44" s="528" t="str">
        <f>IF('Data input'!D50="Please select main output here"," ",'Data input'!D50)</f>
        <v>Steam</v>
      </c>
      <c r="E44" s="529"/>
      <c r="F44" s="323"/>
      <c r="G44" s="185">
        <f>IF('Data input'!G50="","Min",MIN('Data input'!G50:K50))</f>
        <v>-1</v>
      </c>
      <c r="H44" s="186" t="s">
        <v>252</v>
      </c>
      <c r="I44" s="186">
        <f>IF('Data input'!G50="","Max",MAX('Data input'!G50:K50))</f>
        <v>-1</v>
      </c>
      <c r="J44" s="180" t="str">
        <f>IF('Data input'!L50="","Min",MIN('Data input'!L50:P50))</f>
        <v>Min</v>
      </c>
      <c r="K44" s="180" t="s">
        <v>252</v>
      </c>
      <c r="L44" s="180" t="str">
        <f>IF('Data input'!L50="","Max",MAX('Data input'!L50:P50))</f>
        <v>Max</v>
      </c>
      <c r="M44" s="180" t="str">
        <f>IF('Data input'!Q50="","Min",MIN('Data input'!Q50:U50))</f>
        <v>Min</v>
      </c>
      <c r="N44" s="180" t="s">
        <v>252</v>
      </c>
      <c r="O44" s="181" t="str">
        <f>IF('Data input'!Q50="","Max",MAX('Data input'!Q50:U50))</f>
        <v>Max</v>
      </c>
      <c r="AZ44" s="106"/>
    </row>
    <row r="45" spans="1:52" x14ac:dyDescent="0.25">
      <c r="A45" s="1"/>
      <c r="B45" s="372"/>
      <c r="C45" s="373"/>
      <c r="D45" s="498" t="str">
        <f>IF('Data input'!D52="Please select"," ",'Data input'!D52)</f>
        <v>Electricity</v>
      </c>
      <c r="E45" s="499"/>
      <c r="F45" s="324" t="s">
        <v>145</v>
      </c>
      <c r="G45" s="386">
        <f>'Data input'!G52</f>
        <v>1.01</v>
      </c>
      <c r="H45" s="386"/>
      <c r="I45" s="386"/>
      <c r="J45" s="390">
        <f>'Data input'!L52</f>
        <v>0</v>
      </c>
      <c r="K45" s="381"/>
      <c r="L45" s="381"/>
      <c r="M45" s="381">
        <f>'Data input'!Q52</f>
        <v>0</v>
      </c>
      <c r="N45" s="381"/>
      <c r="O45" s="387"/>
      <c r="AZ45" s="106"/>
    </row>
    <row r="46" spans="1:52" x14ac:dyDescent="0.25">
      <c r="A46" s="1"/>
      <c r="B46" s="372"/>
      <c r="C46" s="373"/>
      <c r="D46" s="493"/>
      <c r="E46" s="494"/>
      <c r="F46" s="326"/>
      <c r="G46" s="185">
        <f>IF('Data input'!G52="","Min",MIN('Data input'!G52:K52))</f>
        <v>1.01</v>
      </c>
      <c r="H46" s="186" t="s">
        <v>252</v>
      </c>
      <c r="I46" s="186">
        <f>IF('Data input'!G52="","Max",MAX('Data input'!G52:K52))</f>
        <v>1.1100000000000001</v>
      </c>
      <c r="J46" s="180" t="str">
        <f>IF('Data input'!L52="","Min",MIN('Data input'!L52:P52))</f>
        <v>Min</v>
      </c>
      <c r="K46" s="180" t="s">
        <v>252</v>
      </c>
      <c r="L46" s="180" t="str">
        <f>IF('Data input'!L52="","Max",MAX('Data input'!L52:P52))</f>
        <v>Max</v>
      </c>
      <c r="M46" s="180" t="str">
        <f>IF('Data input'!Q52="","Min",MIN('Data input'!Q52:U52))</f>
        <v>Min</v>
      </c>
      <c r="N46" s="180" t="s">
        <v>252</v>
      </c>
      <c r="O46" s="181" t="str">
        <f>IF('Data input'!Q52="","Max",MAX('Data input'!Q52:U52))</f>
        <v>Max</v>
      </c>
      <c r="AZ46" s="106"/>
    </row>
    <row r="47" spans="1:52" x14ac:dyDescent="0.25">
      <c r="A47" s="1"/>
      <c r="B47" s="372"/>
      <c r="C47" s="373"/>
      <c r="D47" s="491" t="str">
        <f>IF('Data input'!D54="Please select"," ",'Data input'!D54)</f>
        <v xml:space="preserve"> </v>
      </c>
      <c r="E47" s="492"/>
      <c r="F47" s="324" t="s">
        <v>145</v>
      </c>
      <c r="G47" s="381">
        <f>'Data input'!G54</f>
        <v>0</v>
      </c>
      <c r="H47" s="381"/>
      <c r="I47" s="381"/>
      <c r="J47" s="390">
        <f>'Data input'!L54</f>
        <v>0</v>
      </c>
      <c r="K47" s="381"/>
      <c r="L47" s="381"/>
      <c r="M47" s="381">
        <f>'Data input'!Q54</f>
        <v>0</v>
      </c>
      <c r="N47" s="381"/>
      <c r="O47" s="387"/>
      <c r="AZ47" s="106"/>
    </row>
    <row r="48" spans="1:52" x14ac:dyDescent="0.25">
      <c r="A48" s="1"/>
      <c r="B48" s="372"/>
      <c r="C48" s="373"/>
      <c r="D48" s="493"/>
      <c r="E48" s="494"/>
      <c r="F48" s="326"/>
      <c r="G48" s="187" t="str">
        <f>IF('Data input'!G54="","Min",MIN('Data input'!G54:K54))</f>
        <v>Min</v>
      </c>
      <c r="H48" s="180" t="s">
        <v>252</v>
      </c>
      <c r="I48" s="180" t="str">
        <f>IF('Data input'!G54="","Max",MAX('Data input'!G54:K54))</f>
        <v>Max</v>
      </c>
      <c r="J48" s="180" t="str">
        <f>IF('Data input'!L54="","Min",MIN('Data input'!L54:P54))</f>
        <v>Min</v>
      </c>
      <c r="K48" s="180" t="s">
        <v>252</v>
      </c>
      <c r="L48" s="180" t="str">
        <f>IF('Data input'!L54="","Max",MAX('Data input'!L54:P54))</f>
        <v>Max</v>
      </c>
      <c r="M48" s="180" t="str">
        <f>IF('Data input'!Q54="","Min",MIN('Data input'!Q54:U54))</f>
        <v>Min</v>
      </c>
      <c r="N48" s="180" t="s">
        <v>252</v>
      </c>
      <c r="O48" s="181" t="str">
        <f>IF('Data input'!Q54="","Max",MAX('Data input'!Q54:U54))</f>
        <v>Max</v>
      </c>
      <c r="AZ48" s="106"/>
    </row>
    <row r="49" spans="1:52" x14ac:dyDescent="0.25">
      <c r="A49" s="1"/>
      <c r="B49" s="372"/>
      <c r="C49" s="373"/>
      <c r="D49" s="491" t="str">
        <f>IF('Data input'!D56="Please select"," ",'Data input'!D56)</f>
        <v xml:space="preserve"> </v>
      </c>
      <c r="E49" s="492"/>
      <c r="F49" s="324" t="s">
        <v>145</v>
      </c>
      <c r="G49" s="381">
        <f>'Data input'!G56</f>
        <v>0</v>
      </c>
      <c r="H49" s="381"/>
      <c r="I49" s="381"/>
      <c r="J49" s="390">
        <f>'Data input'!L56</f>
        <v>0</v>
      </c>
      <c r="K49" s="381"/>
      <c r="L49" s="381"/>
      <c r="M49" s="381">
        <f>'Data input'!Q56</f>
        <v>0</v>
      </c>
      <c r="N49" s="381"/>
      <c r="O49" s="387"/>
      <c r="AZ49" s="106"/>
    </row>
    <row r="50" spans="1:52" ht="16.5" thickBot="1" x14ac:dyDescent="0.3">
      <c r="A50" s="1"/>
      <c r="B50" s="372"/>
      <c r="C50" s="373"/>
      <c r="D50" s="500"/>
      <c r="E50" s="501"/>
      <c r="F50" s="502"/>
      <c r="G50" s="188" t="str">
        <f>IF('Data input'!G56="","Min",MIN('Data input'!G56:K56))</f>
        <v>Min</v>
      </c>
      <c r="H50" s="183" t="s">
        <v>252</v>
      </c>
      <c r="I50" s="183" t="str">
        <f>IF('Data input'!G56="","Max",MAX('Data input'!G56:K56))</f>
        <v>Max</v>
      </c>
      <c r="J50" s="183" t="str">
        <f>IF('Data input'!L56="","Min",MIN('Data input'!L56:P56))</f>
        <v>Min</v>
      </c>
      <c r="K50" s="183" t="s">
        <v>252</v>
      </c>
      <c r="L50" s="183" t="str">
        <f>IF('Data input'!L56="","Max",MAX('Data input'!L56:P56))</f>
        <v>Max</v>
      </c>
      <c r="M50" s="183" t="str">
        <f>IF('Data input'!Q56="","Min",MIN('Data input'!Q56:U56))</f>
        <v>Min</v>
      </c>
      <c r="N50" s="183" t="s">
        <v>252</v>
      </c>
      <c r="O50" s="184" t="str">
        <f>IF('Data input'!Q56="","Max",MAX('Data input'!Q56:U56))</f>
        <v>Max</v>
      </c>
      <c r="AZ50" s="106"/>
    </row>
    <row r="51" spans="1:52" ht="16.5" thickBot="1" x14ac:dyDescent="0.3">
      <c r="A51" s="1"/>
      <c r="B51" s="399" t="s">
        <v>222</v>
      </c>
      <c r="C51" s="400"/>
      <c r="D51" s="536" t="str">
        <f>IF('Data input'!D58="Explain here (e.g. flexible in and out)"," ",'Data input'!D58)</f>
        <v>Electrode and electric boilers have an efficiency of up to 90% (VNP, 2018) to 99.9%  (Berenschot, Matters, Delft, &amp; Matters, 2017).</v>
      </c>
      <c r="E51" s="537"/>
      <c r="F51" s="537"/>
      <c r="G51" s="537"/>
      <c r="H51" s="537"/>
      <c r="I51" s="537"/>
      <c r="J51" s="537"/>
      <c r="K51" s="537"/>
      <c r="L51" s="537"/>
      <c r="M51" s="537"/>
      <c r="N51" s="537"/>
      <c r="O51" s="538"/>
      <c r="AZ51" s="106" t="str">
        <f>D51</f>
        <v>Electrode and electric boilers have an efficiency of up to 90% (VNP, 2018) to 99.9%  (Berenschot, Matters, Delft, &amp; Matters, 2017).</v>
      </c>
    </row>
    <row r="52" spans="1:52" ht="16.5" thickBot="1" x14ac:dyDescent="0.3">
      <c r="B52" s="366" t="s">
        <v>224</v>
      </c>
      <c r="C52" s="367"/>
      <c r="D52" s="368"/>
      <c r="E52" s="368"/>
      <c r="F52" s="368"/>
      <c r="G52" s="368"/>
      <c r="H52" s="368"/>
      <c r="I52" s="368"/>
      <c r="J52" s="368"/>
      <c r="K52" s="368"/>
      <c r="L52" s="368"/>
      <c r="M52" s="368"/>
      <c r="N52" s="368"/>
      <c r="O52" s="369"/>
      <c r="AZ52" s="106"/>
    </row>
    <row r="53" spans="1:52" x14ac:dyDescent="0.25">
      <c r="A53" s="1"/>
      <c r="B53" s="370" t="s">
        <v>225</v>
      </c>
      <c r="C53" s="371"/>
      <c r="D53" s="444" t="s">
        <v>226</v>
      </c>
      <c r="E53" s="374"/>
      <c r="F53" s="154" t="s">
        <v>216</v>
      </c>
      <c r="G53" s="374" t="s">
        <v>253</v>
      </c>
      <c r="H53" s="374"/>
      <c r="I53" s="374"/>
      <c r="J53" s="374">
        <v>2030</v>
      </c>
      <c r="K53" s="374"/>
      <c r="L53" s="374"/>
      <c r="M53" s="374">
        <v>2050</v>
      </c>
      <c r="N53" s="374"/>
      <c r="O53" s="431"/>
      <c r="AZ53" s="106"/>
    </row>
    <row r="54" spans="1:52" x14ac:dyDescent="0.25">
      <c r="A54" s="1"/>
      <c r="B54" s="372"/>
      <c r="C54" s="373"/>
      <c r="D54" s="375" t="str">
        <f>IF('Data input'!D62="Specify here"," ",'Data input'!D62)</f>
        <v>Steam</v>
      </c>
      <c r="E54" s="376"/>
      <c r="F54" s="401" t="str">
        <f>IF('Data input'!F62="Specify here"," ",'Data input'!F62)</f>
        <v>ton</v>
      </c>
      <c r="G54" s="386">
        <f>'Data input'!G62</f>
        <v>-1</v>
      </c>
      <c r="H54" s="386"/>
      <c r="I54" s="386"/>
      <c r="J54" s="381">
        <f>'Data input'!L62</f>
        <v>0</v>
      </c>
      <c r="K54" s="381"/>
      <c r="L54" s="381"/>
      <c r="M54" s="381">
        <f>'Data input'!Q62</f>
        <v>0</v>
      </c>
      <c r="N54" s="381"/>
      <c r="O54" s="387"/>
      <c r="AZ54" s="106"/>
    </row>
    <row r="55" spans="1:52" x14ac:dyDescent="0.25">
      <c r="A55" s="1"/>
      <c r="B55" s="372"/>
      <c r="C55" s="373"/>
      <c r="D55" s="375"/>
      <c r="E55" s="376"/>
      <c r="F55" s="401"/>
      <c r="G55" s="185">
        <f>IF('Data input'!G62="","Min",MIN('Data input'!G62:K62))</f>
        <v>-1</v>
      </c>
      <c r="H55" s="186" t="s">
        <v>252</v>
      </c>
      <c r="I55" s="186">
        <f>IF('Data input'!G62="","Max",MAX('Data input'!G62:K62))</f>
        <v>-1</v>
      </c>
      <c r="J55" s="180" t="str">
        <f>IF('Data input'!L62="","Min",MIN('Data input'!L62:P62))</f>
        <v>Min</v>
      </c>
      <c r="K55" s="180" t="s">
        <v>252</v>
      </c>
      <c r="L55" s="180" t="str">
        <f>IF('Data input'!L62="","Max",MAX('Data input'!L62:P62))</f>
        <v>Max</v>
      </c>
      <c r="M55" s="180" t="str">
        <f>IF('Data input'!Q62="","Min",MIN('Data input'!Q62:U62))</f>
        <v>Min</v>
      </c>
      <c r="N55" s="180" t="s">
        <v>252</v>
      </c>
      <c r="O55" s="181" t="str">
        <f>IF('Data input'!Q62="","Max",MAX('Data input'!Q62:U62))</f>
        <v>Max</v>
      </c>
      <c r="AZ55" s="106"/>
    </row>
    <row r="56" spans="1:52" x14ac:dyDescent="0.25">
      <c r="A56" s="1"/>
      <c r="B56" s="372"/>
      <c r="C56" s="373"/>
      <c r="D56" s="375" t="str">
        <f>IF('Data input'!D64="Specify here"," ",'Data input'!D64)</f>
        <v>Water</v>
      </c>
      <c r="E56" s="376"/>
      <c r="F56" s="401" t="str">
        <f>IF('Data input'!F64="Specify here"," ",'Data input'!F64)</f>
        <v>ton</v>
      </c>
      <c r="G56" s="386">
        <f>'Data input'!G64</f>
        <v>1</v>
      </c>
      <c r="H56" s="386"/>
      <c r="I56" s="386"/>
      <c r="J56" s="381">
        <f>'Data input'!L64</f>
        <v>0</v>
      </c>
      <c r="K56" s="381"/>
      <c r="L56" s="381"/>
      <c r="M56" s="381">
        <f>'Data input'!Q64</f>
        <v>0</v>
      </c>
      <c r="N56" s="381"/>
      <c r="O56" s="387"/>
      <c r="AZ56" s="106"/>
    </row>
    <row r="57" spans="1:52" ht="16.5" thickBot="1" x14ac:dyDescent="0.3">
      <c r="A57" s="1"/>
      <c r="B57" s="372"/>
      <c r="C57" s="373"/>
      <c r="D57" s="377"/>
      <c r="E57" s="378"/>
      <c r="F57" s="535"/>
      <c r="G57" s="189">
        <f>IF('Data input'!G64="","Min",MIN('Data input'!G64:K64))</f>
        <v>1</v>
      </c>
      <c r="H57" s="190" t="s">
        <v>252</v>
      </c>
      <c r="I57" s="190">
        <f>IF('Data input'!G64="","Max",MAX('Data input'!G64:K64))</f>
        <v>1</v>
      </c>
      <c r="J57" s="183" t="str">
        <f>IF('Data input'!L64="","Min",MIN('Data input'!L64:P64))</f>
        <v>Min</v>
      </c>
      <c r="K57" s="183" t="s">
        <v>252</v>
      </c>
      <c r="L57" s="183" t="str">
        <f>IF('Data input'!L64="","Max",MAX('Data input'!L64:P64))</f>
        <v>Max</v>
      </c>
      <c r="M57" s="183" t="str">
        <f>IF('Data input'!Q64="","Min",MIN('Data input'!Q64:U64))</f>
        <v>Min</v>
      </c>
      <c r="N57" s="183" t="s">
        <v>252</v>
      </c>
      <c r="O57" s="184" t="str">
        <f>IF('Data input'!Q64="","Max",MAX('Data input'!Q64:U64))</f>
        <v>Max</v>
      </c>
      <c r="AZ57" s="106"/>
    </row>
    <row r="58" spans="1:52" ht="16.5" thickBot="1" x14ac:dyDescent="0.3">
      <c r="A58" s="1"/>
      <c r="B58" s="370" t="s">
        <v>229</v>
      </c>
      <c r="C58" s="398"/>
      <c r="D58" s="382" t="str">
        <f>IF('Data input'!D66="Explain here"," ",'Data input'!D66)</f>
        <v>Typically water is used to produce steam.</v>
      </c>
      <c r="E58" s="383"/>
      <c r="F58" s="383"/>
      <c r="G58" s="383"/>
      <c r="H58" s="383"/>
      <c r="I58" s="383"/>
      <c r="J58" s="383"/>
      <c r="K58" s="383"/>
      <c r="L58" s="383"/>
      <c r="M58" s="383"/>
      <c r="N58" s="383"/>
      <c r="O58" s="384"/>
      <c r="AZ58" s="106" t="str">
        <f>D58</f>
        <v>Typically water is used to produce steam.</v>
      </c>
    </row>
    <row r="59" spans="1:52" ht="16.5" thickBot="1" x14ac:dyDescent="0.3">
      <c r="A59" s="1"/>
      <c r="B59" s="366" t="s">
        <v>231</v>
      </c>
      <c r="C59" s="367"/>
      <c r="D59" s="368"/>
      <c r="E59" s="368"/>
      <c r="F59" s="368"/>
      <c r="G59" s="368"/>
      <c r="H59" s="368"/>
      <c r="I59" s="368"/>
      <c r="J59" s="368"/>
      <c r="K59" s="368"/>
      <c r="L59" s="368"/>
      <c r="M59" s="368"/>
      <c r="N59" s="368"/>
      <c r="O59" s="369"/>
      <c r="AZ59" s="106"/>
    </row>
    <row r="60" spans="1:52" x14ac:dyDescent="0.25">
      <c r="A60" s="1"/>
      <c r="B60" s="370" t="s">
        <v>116</v>
      </c>
      <c r="C60" s="371"/>
      <c r="D60" s="444" t="s">
        <v>232</v>
      </c>
      <c r="E60" s="374"/>
      <c r="F60" s="154" t="s">
        <v>216</v>
      </c>
      <c r="G60" s="374" t="s">
        <v>253</v>
      </c>
      <c r="H60" s="374"/>
      <c r="I60" s="374"/>
      <c r="J60" s="374">
        <v>2030</v>
      </c>
      <c r="K60" s="374"/>
      <c r="L60" s="374"/>
      <c r="M60" s="374">
        <v>2050</v>
      </c>
      <c r="N60" s="374"/>
      <c r="O60" s="431"/>
      <c r="AZ60" s="106"/>
    </row>
    <row r="61" spans="1:52" x14ac:dyDescent="0.25">
      <c r="A61" s="1"/>
      <c r="B61" s="372"/>
      <c r="C61" s="373"/>
      <c r="D61" s="379" t="str">
        <f>IF('Data input'!D70="Please select"," ",'Data input'!D70)</f>
        <v xml:space="preserve"> </v>
      </c>
      <c r="E61" s="380"/>
      <c r="F61" s="254"/>
      <c r="G61" s="381">
        <f>'Data input'!G70</f>
        <v>0</v>
      </c>
      <c r="H61" s="381"/>
      <c r="I61" s="381"/>
      <c r="J61" s="381">
        <f>'Data input'!L70</f>
        <v>0</v>
      </c>
      <c r="K61" s="381"/>
      <c r="L61" s="381"/>
      <c r="M61" s="381">
        <f>'Data input'!Q70</f>
        <v>0</v>
      </c>
      <c r="N61" s="381"/>
      <c r="O61" s="387"/>
      <c r="AZ61" s="106"/>
    </row>
    <row r="62" spans="1:52" x14ac:dyDescent="0.25">
      <c r="A62" s="1"/>
      <c r="B62" s="372"/>
      <c r="C62" s="373"/>
      <c r="D62" s="379"/>
      <c r="E62" s="380"/>
      <c r="F62" s="254"/>
      <c r="G62" s="187" t="str">
        <f>IF('Data input'!G70="","Min",MIN('Data input'!G70:K70))</f>
        <v>Min</v>
      </c>
      <c r="H62" s="180" t="s">
        <v>252</v>
      </c>
      <c r="I62" s="180" t="str">
        <f>IF('Data input'!G70="","Max",MAX('Data input'!G70:K70))</f>
        <v>Max</v>
      </c>
      <c r="J62" s="180" t="str">
        <f>IF('Data input'!L70="","Min",MIN('Data input'!L70:P70))</f>
        <v>Min</v>
      </c>
      <c r="K62" s="180" t="s">
        <v>252</v>
      </c>
      <c r="L62" s="180" t="str">
        <f>IF('Data input'!L70="","Max",MAX('Data input'!L70:P70))</f>
        <v>Max</v>
      </c>
      <c r="M62" s="180" t="str">
        <f>IF('Data input'!Q70="","Min",MIN('Data input'!Q70:U70))</f>
        <v>Min</v>
      </c>
      <c r="N62" s="180" t="s">
        <v>252</v>
      </c>
      <c r="O62" s="181" t="str">
        <f>IF('Data input'!Q70="","Max",MAX('Data input'!Q70:U70))</f>
        <v>Max</v>
      </c>
      <c r="AZ62" s="106"/>
    </row>
    <row r="63" spans="1:52" x14ac:dyDescent="0.25">
      <c r="A63" s="1"/>
      <c r="B63" s="372"/>
      <c r="C63" s="373"/>
      <c r="D63" s="379" t="str">
        <f>IF('Data input'!D72="Please select"," ",'Data input'!D72)</f>
        <v xml:space="preserve"> </v>
      </c>
      <c r="E63" s="380"/>
      <c r="F63" s="254" t="str">
        <f>IF('Data input'!F72="Please select"," ",'Data input'!F72)</f>
        <v xml:space="preserve"> </v>
      </c>
      <c r="G63" s="381">
        <f>'Data input'!G72</f>
        <v>0</v>
      </c>
      <c r="H63" s="381"/>
      <c r="I63" s="381"/>
      <c r="J63" s="381">
        <f>'Data input'!L72</f>
        <v>0</v>
      </c>
      <c r="K63" s="381"/>
      <c r="L63" s="381"/>
      <c r="M63" s="381">
        <f>'Data input'!Q72</f>
        <v>0</v>
      </c>
      <c r="N63" s="381"/>
      <c r="O63" s="387"/>
      <c r="AZ63" s="106"/>
    </row>
    <row r="64" spans="1:52" x14ac:dyDescent="0.25">
      <c r="A64" s="1"/>
      <c r="B64" s="372"/>
      <c r="C64" s="373"/>
      <c r="D64" s="379"/>
      <c r="E64" s="380"/>
      <c r="F64" s="254"/>
      <c r="G64" s="187" t="str">
        <f>IF('Data input'!G72="","Min",MIN('Data input'!G72:K72))</f>
        <v>Min</v>
      </c>
      <c r="H64" s="180" t="s">
        <v>252</v>
      </c>
      <c r="I64" s="180" t="str">
        <f>IF('Data input'!G72="","Max",MAX('Data input'!G72:K72))</f>
        <v>Max</v>
      </c>
      <c r="J64" s="180" t="str">
        <f>IF('Data input'!L72="","Min",MIN('Data input'!L72:P72))</f>
        <v>Min</v>
      </c>
      <c r="K64" s="180" t="s">
        <v>252</v>
      </c>
      <c r="L64" s="180" t="str">
        <f>IF('Data input'!L72="","Max",MAX('Data input'!L72:P72))</f>
        <v>Max</v>
      </c>
      <c r="M64" s="180" t="str">
        <f>IF('Data input'!Q72="","Min",MIN('Data input'!Q72:U72))</f>
        <v>Min</v>
      </c>
      <c r="N64" s="180" t="s">
        <v>252</v>
      </c>
      <c r="O64" s="181" t="str">
        <f>IF('Data input'!Q72="","Max",MAX('Data input'!Q72:U72))</f>
        <v>Max</v>
      </c>
      <c r="AZ64" s="106"/>
    </row>
    <row r="65" spans="1:52" x14ac:dyDescent="0.25">
      <c r="A65" s="1"/>
      <c r="B65" s="372"/>
      <c r="C65" s="373"/>
      <c r="D65" s="379" t="str">
        <f>IF('Data input'!D74="Please select"," ",'Data input'!D74)</f>
        <v xml:space="preserve"> </v>
      </c>
      <c r="E65" s="380"/>
      <c r="F65" s="254" t="str">
        <f>IF('Data input'!F74="Please select"," ",'Data input'!F74)</f>
        <v xml:space="preserve"> </v>
      </c>
      <c r="G65" s="381">
        <f>'Data input'!G74</f>
        <v>0</v>
      </c>
      <c r="H65" s="381"/>
      <c r="I65" s="381"/>
      <c r="J65" s="381">
        <f>'Data input'!L74</f>
        <v>0</v>
      </c>
      <c r="K65" s="381"/>
      <c r="L65" s="381"/>
      <c r="M65" s="381">
        <f>'Data input'!Q74</f>
        <v>0</v>
      </c>
      <c r="N65" s="381"/>
      <c r="O65" s="387"/>
      <c r="AZ65" s="106"/>
    </row>
    <row r="66" spans="1:52" x14ac:dyDescent="0.25">
      <c r="A66" s="1"/>
      <c r="B66" s="372"/>
      <c r="C66" s="373"/>
      <c r="D66" s="379"/>
      <c r="E66" s="380"/>
      <c r="F66" s="254"/>
      <c r="G66" s="187" t="str">
        <f>IF('Data input'!G74="","Min",MIN('Data input'!G74:K74))</f>
        <v>Min</v>
      </c>
      <c r="H66" s="180" t="s">
        <v>252</v>
      </c>
      <c r="I66" s="180" t="str">
        <f>IF('Data input'!G74="","Max",MAX('Data input'!G74:K74))</f>
        <v>Max</v>
      </c>
      <c r="J66" s="180" t="str">
        <f>IF('Data input'!L74="","Min",MIN('Data input'!L74:P74))</f>
        <v>Min</v>
      </c>
      <c r="K66" s="180" t="s">
        <v>252</v>
      </c>
      <c r="L66" s="180" t="str">
        <f>IF('Data input'!L74="","Max",MAX('Data input'!L74:P74))</f>
        <v>Max</v>
      </c>
      <c r="M66" s="180" t="str">
        <f>IF('Data input'!Q74="","Min",MIN('Data input'!Q74:U74))</f>
        <v>Min</v>
      </c>
      <c r="N66" s="180" t="s">
        <v>252</v>
      </c>
      <c r="O66" s="181" t="str">
        <f>IF('Data input'!Q74="","Max",MAX('Data input'!Q74:U74))</f>
        <v>Max</v>
      </c>
      <c r="AZ66" s="106"/>
    </row>
    <row r="67" spans="1:52" x14ac:dyDescent="0.25">
      <c r="A67" s="1"/>
      <c r="B67" s="372"/>
      <c r="C67" s="373"/>
      <c r="D67" s="379" t="str">
        <f>IF('Data input'!D76="Please select"," ",'Data input'!D76)</f>
        <v xml:space="preserve"> </v>
      </c>
      <c r="E67" s="380"/>
      <c r="F67" s="254" t="str">
        <f>IF('Data input'!F76="Please select"," ",'Data input'!F76)</f>
        <v xml:space="preserve"> </v>
      </c>
      <c r="G67" s="381">
        <f>'Data input'!G76</f>
        <v>0</v>
      </c>
      <c r="H67" s="381"/>
      <c r="I67" s="381"/>
      <c r="J67" s="381">
        <f>'Data input'!L76</f>
        <v>0</v>
      </c>
      <c r="K67" s="381"/>
      <c r="L67" s="381"/>
      <c r="M67" s="381">
        <f>'Data input'!Q76</f>
        <v>0</v>
      </c>
      <c r="N67" s="381"/>
      <c r="O67" s="387"/>
      <c r="AZ67" s="106"/>
    </row>
    <row r="68" spans="1:52" ht="16.5" thickBot="1" x14ac:dyDescent="0.3">
      <c r="A68" s="1"/>
      <c r="B68" s="372"/>
      <c r="C68" s="373"/>
      <c r="D68" s="510"/>
      <c r="E68" s="511"/>
      <c r="F68" s="512"/>
      <c r="G68" s="188" t="str">
        <f>IF('Data input'!G76="","Min",MIN('Data input'!G76:K76))</f>
        <v>Min</v>
      </c>
      <c r="H68" s="183" t="s">
        <v>252</v>
      </c>
      <c r="I68" s="183" t="str">
        <f>IF('Data input'!G76="","Max",MAX('Data input'!G76:K76))</f>
        <v>Max</v>
      </c>
      <c r="J68" s="183" t="str">
        <f>IF('Data input'!L76="","Min",MIN('Data input'!L76:P76))</f>
        <v>Min</v>
      </c>
      <c r="K68" s="183" t="s">
        <v>252</v>
      </c>
      <c r="L68" s="183" t="str">
        <f>IF('Data input'!L76="","Max",MAX('Data input'!L76:P76))</f>
        <v>Max</v>
      </c>
      <c r="M68" s="183" t="str">
        <f>IF('Data input'!Q76="","Min",MIN('Data input'!Q76:U76))</f>
        <v>Min</v>
      </c>
      <c r="N68" s="183" t="s">
        <v>252</v>
      </c>
      <c r="O68" s="184" t="str">
        <f>IF('Data input'!Q76="","Max",MAX('Data input'!Q76:U76))</f>
        <v>Max</v>
      </c>
      <c r="AZ68" s="106"/>
    </row>
    <row r="69" spans="1:52" x14ac:dyDescent="0.25">
      <c r="A69" s="1"/>
      <c r="B69" s="370" t="s">
        <v>233</v>
      </c>
      <c r="C69" s="398"/>
      <c r="D69" s="402" t="str">
        <f>IF('Data input'!D78="Explain here (e.g. emission factors if calculated)"," ",'Data input'!D78)</f>
        <v xml:space="preserve"> </v>
      </c>
      <c r="E69" s="403"/>
      <c r="F69" s="403"/>
      <c r="G69" s="403"/>
      <c r="H69" s="403"/>
      <c r="I69" s="403"/>
      <c r="J69" s="403"/>
      <c r="K69" s="403"/>
      <c r="L69" s="403"/>
      <c r="M69" s="403"/>
      <c r="N69" s="403"/>
      <c r="O69" s="404"/>
      <c r="AZ69" s="106" t="str">
        <f>D69</f>
        <v xml:space="preserve"> </v>
      </c>
    </row>
    <row r="70" spans="1:52" ht="16.5" thickBot="1" x14ac:dyDescent="0.3">
      <c r="A70" s="1"/>
      <c r="B70" s="507" t="s">
        <v>125</v>
      </c>
      <c r="C70" s="508"/>
      <c r="D70" s="508"/>
      <c r="E70" s="508"/>
      <c r="F70" s="508"/>
      <c r="G70" s="508"/>
      <c r="H70" s="508"/>
      <c r="I70" s="508"/>
      <c r="J70" s="508"/>
      <c r="K70" s="508"/>
      <c r="L70" s="508"/>
      <c r="M70" s="508"/>
      <c r="N70" s="508"/>
      <c r="O70" s="509"/>
      <c r="AZ70" s="106"/>
    </row>
    <row r="71" spans="1:52" x14ac:dyDescent="0.25">
      <c r="A71" s="1"/>
      <c r="B71" s="532" t="str">
        <f>IF('Data input'!C92="Specify complete references and data sources used here"," ",'Data input'!C92)</f>
        <v>Berenschot (2017). Electrification in the Dutch process industry.</v>
      </c>
      <c r="C71" s="533"/>
      <c r="D71" s="533"/>
      <c r="E71" s="533"/>
      <c r="F71" s="533"/>
      <c r="G71" s="533"/>
      <c r="H71" s="533"/>
      <c r="I71" s="533"/>
      <c r="J71" s="533"/>
      <c r="K71" s="533"/>
      <c r="L71" s="533"/>
      <c r="M71" s="533"/>
      <c r="N71" s="533"/>
      <c r="O71" s="534"/>
      <c r="AZ71" s="106" t="str">
        <f>B71</f>
        <v>Berenschot (2017). Electrification in the Dutch process industry.</v>
      </c>
    </row>
    <row r="72" spans="1:52" x14ac:dyDescent="0.25">
      <c r="A72" s="1" t="s">
        <v>261</v>
      </c>
      <c r="B72" s="513" t="str">
        <f>IF('Data input'!C93=""," ",'Data input'!C93)</f>
        <v>VNP (2018). Decarbonising the steam supply of the Dutch paper and board industry.</v>
      </c>
      <c r="C72" s="514"/>
      <c r="D72" s="514"/>
      <c r="E72" s="514"/>
      <c r="F72" s="514"/>
      <c r="G72" s="514"/>
      <c r="H72" s="514"/>
      <c r="I72" s="514"/>
      <c r="J72" s="514"/>
      <c r="K72" s="514"/>
      <c r="L72" s="514"/>
      <c r="M72" s="514"/>
      <c r="N72" s="514"/>
      <c r="O72" s="515"/>
      <c r="AZ72" s="106" t="str">
        <f t="shared" ref="AZ72:AZ81" si="0">B72</f>
        <v>VNP (2018). Decarbonising the steam supply of the Dutch paper and board industry.</v>
      </c>
    </row>
    <row r="73" spans="1:52" x14ac:dyDescent="0.25">
      <c r="A73" s="1"/>
      <c r="B73" s="513" t="str">
        <f>IF('Data input'!C94=""," ",'Data input'!C94)</f>
        <v>ECN (2010). Benutting restwarmte, Interne notitie.</v>
      </c>
      <c r="C73" s="514"/>
      <c r="D73" s="514"/>
      <c r="E73" s="514"/>
      <c r="F73" s="514"/>
      <c r="G73" s="514"/>
      <c r="H73" s="514"/>
      <c r="I73" s="514"/>
      <c r="J73" s="514"/>
      <c r="K73" s="514"/>
      <c r="L73" s="514"/>
      <c r="M73" s="514"/>
      <c r="N73" s="514"/>
      <c r="O73" s="515"/>
      <c r="AZ73" s="106" t="str">
        <f t="shared" si="0"/>
        <v>ECN (2010). Benutting restwarmte, Interne notitie.</v>
      </c>
    </row>
    <row r="74" spans="1:52" x14ac:dyDescent="0.25">
      <c r="A74" s="1"/>
      <c r="B74" s="513" t="str">
        <f>IF('Data input'!C95=""," ",'Data input'!C95)</f>
        <v xml:space="preserve">Berenschot, Delft, C., &amp; ISPT (2015). Power to products. </v>
      </c>
      <c r="C74" s="514"/>
      <c r="D74" s="514"/>
      <c r="E74" s="514"/>
      <c r="F74" s="514"/>
      <c r="G74" s="514"/>
      <c r="H74" s="514"/>
      <c r="I74" s="514"/>
      <c r="J74" s="514"/>
      <c r="K74" s="514"/>
      <c r="L74" s="514"/>
      <c r="M74" s="514"/>
      <c r="N74" s="514"/>
      <c r="O74" s="515"/>
      <c r="AZ74" s="106" t="str">
        <f t="shared" si="0"/>
        <v xml:space="preserve">Berenschot, Delft, C., &amp; ISPT (2015). Power to products. </v>
      </c>
    </row>
    <row r="75" spans="1:52" x14ac:dyDescent="0.25">
      <c r="A75" s="98"/>
      <c r="B75" s="513" t="str">
        <f>IF('Data input'!C96=""," ",'Data input'!C96)</f>
        <v>Tennet website at: https://www.tennet.eu/nl/elektriciteitsmarkt/aansluiten-op-het-nederlandse-hoogspanningsnet/kosten-van-een-netaansluiting/</v>
      </c>
      <c r="C75" s="514"/>
      <c r="D75" s="514"/>
      <c r="E75" s="514"/>
      <c r="F75" s="514"/>
      <c r="G75" s="514"/>
      <c r="H75" s="514"/>
      <c r="I75" s="514"/>
      <c r="J75" s="514"/>
      <c r="K75" s="514"/>
      <c r="L75" s="514"/>
      <c r="M75" s="514"/>
      <c r="N75" s="514"/>
      <c r="O75" s="515"/>
      <c r="AZ75" s="106" t="str">
        <f t="shared" si="0"/>
        <v>Tennet website at: https://www.tennet.eu/nl/elektriciteitsmarkt/aansluiten-op-het-nederlandse-hoogspanningsnet/kosten-van-een-netaansluiting/</v>
      </c>
    </row>
    <row r="76" spans="1:52" x14ac:dyDescent="0.25">
      <c r="A76" s="1"/>
      <c r="B76" s="513" t="str">
        <f>IF('Data input'!C97=""," ",'Data input'!C97)</f>
        <v xml:space="preserve">ECN (2018). ECN databases. </v>
      </c>
      <c r="C76" s="514"/>
      <c r="D76" s="514"/>
      <c r="E76" s="514"/>
      <c r="F76" s="514"/>
      <c r="G76" s="514"/>
      <c r="H76" s="514"/>
      <c r="I76" s="514"/>
      <c r="J76" s="514"/>
      <c r="K76" s="514"/>
      <c r="L76" s="514"/>
      <c r="M76" s="514"/>
      <c r="N76" s="514"/>
      <c r="O76" s="515"/>
      <c r="AZ76" s="106" t="str">
        <f t="shared" si="0"/>
        <v xml:space="preserve">ECN (2018). ECN databases. </v>
      </c>
    </row>
    <row r="77" spans="1:52" ht="16.5" thickBot="1" x14ac:dyDescent="0.3">
      <c r="A77" s="1"/>
      <c r="B77" s="504" t="str">
        <f>IF('Data input'!C98=""," ",'Data input'!C98)</f>
        <v>Noothout, P.; de Beer, J.; Quant, M.; Blok, K. (2019). Verkenning uitbreiding SDE+ met industriële opties.</v>
      </c>
      <c r="C77" s="505"/>
      <c r="D77" s="505"/>
      <c r="E77" s="505"/>
      <c r="F77" s="505"/>
      <c r="G77" s="505"/>
      <c r="H77" s="505"/>
      <c r="I77" s="505"/>
      <c r="J77" s="505"/>
      <c r="K77" s="505"/>
      <c r="L77" s="505"/>
      <c r="M77" s="505"/>
      <c r="N77" s="505"/>
      <c r="O77" s="506"/>
      <c r="AZ77" s="106" t="str">
        <f t="shared" si="0"/>
        <v>Noothout, P.; de Beer, J.; Quant, M.; Blok, K. (2019). Verkenning uitbreiding SDE+ met industriële opties.</v>
      </c>
    </row>
    <row r="78" spans="1:52" x14ac:dyDescent="0.25">
      <c r="A78" s="1"/>
      <c r="B78" s="539" t="str">
        <f>IF('Data input'!C99=""," ",'Data input'!C99)</f>
        <v xml:space="preserve"> </v>
      </c>
      <c r="C78" s="540"/>
      <c r="D78" s="540"/>
      <c r="E78" s="540"/>
      <c r="F78" s="540"/>
      <c r="G78" s="540"/>
      <c r="H78" s="540"/>
      <c r="I78" s="540"/>
      <c r="J78" s="540"/>
      <c r="K78" s="540"/>
      <c r="L78" s="540"/>
      <c r="M78" s="540"/>
      <c r="N78" s="540"/>
      <c r="O78" s="541"/>
      <c r="AZ78" s="106" t="str">
        <f t="shared" si="0"/>
        <v xml:space="preserve"> </v>
      </c>
    </row>
    <row r="79" spans="1:52" x14ac:dyDescent="0.25">
      <c r="A79" s="1"/>
      <c r="B79" s="513" t="str">
        <f>IF('Data input'!C100=""," ",'Data input'!C100)</f>
        <v xml:space="preserve"> </v>
      </c>
      <c r="C79" s="514"/>
      <c r="D79" s="514"/>
      <c r="E79" s="514"/>
      <c r="F79" s="514"/>
      <c r="G79" s="514"/>
      <c r="H79" s="514"/>
      <c r="I79" s="514"/>
      <c r="J79" s="514"/>
      <c r="K79" s="514"/>
      <c r="L79" s="514"/>
      <c r="M79" s="514"/>
      <c r="N79" s="514"/>
      <c r="O79" s="515"/>
      <c r="AZ79" s="106" t="str">
        <f t="shared" si="0"/>
        <v xml:space="preserve"> </v>
      </c>
    </row>
    <row r="80" spans="1:52" x14ac:dyDescent="0.25">
      <c r="A80" s="1"/>
      <c r="B80" s="513" t="str">
        <f>IF('Data input'!C101=""," ",'Data input'!C101)</f>
        <v xml:space="preserve"> </v>
      </c>
      <c r="C80" s="514"/>
      <c r="D80" s="514"/>
      <c r="E80" s="514"/>
      <c r="F80" s="514"/>
      <c r="G80" s="514"/>
      <c r="H80" s="514"/>
      <c r="I80" s="514"/>
      <c r="J80" s="514"/>
      <c r="K80" s="514"/>
      <c r="L80" s="514"/>
      <c r="M80" s="514"/>
      <c r="N80" s="514"/>
      <c r="O80" s="515"/>
      <c r="AZ80" s="106" t="str">
        <f t="shared" si="0"/>
        <v xml:space="preserve"> </v>
      </c>
    </row>
    <row r="81" spans="1:52" ht="16.5" thickBot="1" x14ac:dyDescent="0.3">
      <c r="A81" s="1"/>
      <c r="B81" s="516" t="str">
        <f>IF('Data input'!C102="Add other sources here"," ",'Data input'!C102)</f>
        <v xml:space="preserve"> </v>
      </c>
      <c r="C81" s="517"/>
      <c r="D81" s="517"/>
      <c r="E81" s="517"/>
      <c r="F81" s="517"/>
      <c r="G81" s="517"/>
      <c r="H81" s="517"/>
      <c r="I81" s="517"/>
      <c r="J81" s="517"/>
      <c r="K81" s="517"/>
      <c r="L81" s="517"/>
      <c r="M81" s="517"/>
      <c r="N81" s="517"/>
      <c r="O81" s="518"/>
      <c r="AZ81" s="106" t="str">
        <f t="shared" si="0"/>
        <v xml:space="preserve"> </v>
      </c>
    </row>
  </sheetData>
  <sheetProtection algorithmName="SHA-512" hashValue="/89lo+Gz75A54IA3TFsScijl/47PAUGqPvWdh5z+fFBuVfNmFCAPNpL9yLQKY3KVeE4X4qeh0DGN3mZZjMnj1A==" saltValue="HzGMGlXvaVcE8VYWDt0BUw==" spinCount="100000" sheet="1" objects="1" scenarios="1"/>
  <mergeCells count="172">
    <mergeCell ref="B80:O80"/>
    <mergeCell ref="B81:O81"/>
    <mergeCell ref="D20:E21"/>
    <mergeCell ref="F20:F21"/>
    <mergeCell ref="B34:C35"/>
    <mergeCell ref="D44:E44"/>
    <mergeCell ref="D43:E43"/>
    <mergeCell ref="B24:C24"/>
    <mergeCell ref="B71:O71"/>
    <mergeCell ref="B72:O72"/>
    <mergeCell ref="B73:O73"/>
    <mergeCell ref="B74:O74"/>
    <mergeCell ref="B75:O75"/>
    <mergeCell ref="B76:O76"/>
    <mergeCell ref="G65:I65"/>
    <mergeCell ref="J65:L65"/>
    <mergeCell ref="F56:F57"/>
    <mergeCell ref="G56:I56"/>
    <mergeCell ref="J56:L56"/>
    <mergeCell ref="M53:O53"/>
    <mergeCell ref="D51:O51"/>
    <mergeCell ref="B78:O78"/>
    <mergeCell ref="B79:O79"/>
    <mergeCell ref="M63:O63"/>
    <mergeCell ref="B77:O77"/>
    <mergeCell ref="J60:L60"/>
    <mergeCell ref="M60:O60"/>
    <mergeCell ref="D60:E60"/>
    <mergeCell ref="D61:E62"/>
    <mergeCell ref="F61:F62"/>
    <mergeCell ref="G61:I61"/>
    <mergeCell ref="J61:L61"/>
    <mergeCell ref="M61:O61"/>
    <mergeCell ref="D63:E64"/>
    <mergeCell ref="F63:F64"/>
    <mergeCell ref="B70:O70"/>
    <mergeCell ref="B69:C69"/>
    <mergeCell ref="D69:O69"/>
    <mergeCell ref="D67:E68"/>
    <mergeCell ref="F67:F68"/>
    <mergeCell ref="F43:F44"/>
    <mergeCell ref="G43:I43"/>
    <mergeCell ref="G42:I42"/>
    <mergeCell ref="F47:F48"/>
    <mergeCell ref="D53:E53"/>
    <mergeCell ref="G32:I32"/>
    <mergeCell ref="J32:L32"/>
    <mergeCell ref="B42:C50"/>
    <mergeCell ref="D45:E46"/>
    <mergeCell ref="D49:E50"/>
    <mergeCell ref="F49:F50"/>
    <mergeCell ref="G47:I47"/>
    <mergeCell ref="D38:D39"/>
    <mergeCell ref="B36:C37"/>
    <mergeCell ref="J47:L47"/>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B59:O59"/>
    <mergeCell ref="B60:C68"/>
    <mergeCell ref="G60:I60"/>
    <mergeCell ref="D56:E57"/>
    <mergeCell ref="D65:E66"/>
    <mergeCell ref="F65:F66"/>
    <mergeCell ref="G63:I63"/>
    <mergeCell ref="J63:L63"/>
    <mergeCell ref="B53:C57"/>
    <mergeCell ref="G53:I53"/>
    <mergeCell ref="J53:L53"/>
    <mergeCell ref="D58:O58"/>
  </mergeCells>
  <conditionalFormatting sqref="D6:D9">
    <cfRule type="containsText" dxfId="58" priority="109" operator="containsText" text="Please select">
      <formula>NOT(ISERROR(SEARCH("Please select",D6)))</formula>
    </cfRule>
  </conditionalFormatting>
  <conditionalFormatting sqref="D10:O10">
    <cfRule type="containsText" dxfId="57" priority="105" operator="containsText" text="Specify here">
      <formula>NOT(ISERROR(SEARCH("Specify here",D10)))</formula>
    </cfRule>
  </conditionalFormatting>
  <conditionalFormatting sqref="D4:O5">
    <cfRule type="containsText" dxfId="56" priority="104" operator="containsText" text="DD-MM-YYYY">
      <formula>NOT(ISERROR(SEARCH("DD-MM-YYYY",D4)))</formula>
    </cfRule>
  </conditionalFormatting>
  <conditionalFormatting sqref="D11:O11">
    <cfRule type="containsText" dxfId="55" priority="101" operator="containsText" text="Select the observed or expected TRL level in 2020">
      <formula>NOT(ISERROR(SEARCH("Select the observed or expected TRL level in 2020",D11)))</formula>
    </cfRule>
    <cfRule type="containsText" dxfId="54" priority="103" operator="containsText" text="Specify here the observed or expected TRL level in 2020">
      <formula>NOT(ISERROR(SEARCH("Specify here the observed or expected TRL level in 2020",D11)))</formula>
    </cfRule>
  </conditionalFormatting>
  <conditionalFormatting sqref="D12:O12">
    <cfRule type="containsText" dxfId="53" priority="102" operator="containsText" text="Explain here">
      <formula>NOT(ISERROR(SEARCH("Explain here",D12)))</formula>
    </cfRule>
  </conditionalFormatting>
  <conditionalFormatting sqref="D30">
    <cfRule type="containsText" dxfId="52" priority="99" operator="containsText" text="Specify here">
      <formula>NOT(ISERROR(SEARCH("Specify here",D30)))</formula>
    </cfRule>
  </conditionalFormatting>
  <conditionalFormatting sqref="D40:O40">
    <cfRule type="containsText" dxfId="51" priority="98" operator="containsText" text="Explain here (e.g. other costs)">
      <formula>NOT(ISERROR(SEARCH("Explain here (e.g. other costs)",D40)))</formula>
    </cfRule>
  </conditionalFormatting>
  <conditionalFormatting sqref="D51:O51">
    <cfRule type="containsText" dxfId="50" priority="97" operator="containsText" text="Explain here (e.g. flexible in and out)">
      <formula>NOT(ISERROR(SEARCH("Explain here (e.g. flexible in and out)",D51)))</formula>
    </cfRule>
  </conditionalFormatting>
  <conditionalFormatting sqref="D44">
    <cfRule type="containsText" dxfId="49" priority="96" operator="containsText" text="Select">
      <formula>NOT(ISERROR(SEARCH("Select",D44)))</formula>
    </cfRule>
  </conditionalFormatting>
  <conditionalFormatting sqref="D58:O58">
    <cfRule type="containsText" dxfId="48" priority="92" operator="containsText" text="Explain here">
      <formula>NOT(ISERROR(SEARCH("Explain here",D58)))</formula>
    </cfRule>
  </conditionalFormatting>
  <conditionalFormatting sqref="D54">
    <cfRule type="containsText" dxfId="47" priority="91" operator="containsText" text="Select">
      <formula>NOT(ISERROR(SEARCH("Select",D54)))</formula>
    </cfRule>
  </conditionalFormatting>
  <conditionalFormatting sqref="D15:F16 D22:F23 D25:F27 D24:E24">
    <cfRule type="containsText" dxfId="46" priority="85" operator="containsText" text="Please select">
      <formula>NOT(ISERROR(SEARCH("Please select",D15)))</formula>
    </cfRule>
  </conditionalFormatting>
  <conditionalFormatting sqref="D17 F17">
    <cfRule type="containsText" dxfId="45" priority="76" operator="containsText" text="Please select 'Functional Unit' above">
      <formula>NOT(ISERROR(SEARCH("Please select 'Functional Unit' above",D17)))</formula>
    </cfRule>
  </conditionalFormatting>
  <conditionalFormatting sqref="E32">
    <cfRule type="containsText" dxfId="44" priority="74" operator="containsText" text="Please select 'Functional Unit' above">
      <formula>NOT(ISERROR(SEARCH("Please select 'Functional Unit' above",E32)))</formula>
    </cfRule>
  </conditionalFormatting>
  <conditionalFormatting sqref="E34">
    <cfRule type="containsText" dxfId="43" priority="73" operator="containsText" text="Please select 'Functional Unit' above">
      <formula>NOT(ISERROR(SEARCH("Please select 'Functional Unit' above",E34)))</formula>
    </cfRule>
  </conditionalFormatting>
  <conditionalFormatting sqref="E36">
    <cfRule type="containsText" dxfId="42" priority="72" operator="containsText" text="Please select 'Functional Unit' above">
      <formula>NOT(ISERROR(SEARCH("Please select 'Functional Unit' above",E36)))</formula>
    </cfRule>
  </conditionalFormatting>
  <conditionalFormatting sqref="D61">
    <cfRule type="containsText" dxfId="41" priority="56" operator="containsText" text="Select">
      <formula>NOT(ISERROR(SEARCH("Select",D61)))</formula>
    </cfRule>
  </conditionalFormatting>
  <conditionalFormatting sqref="F61:F68">
    <cfRule type="containsText" dxfId="40" priority="49" operator="containsText" text="Please select">
      <formula>NOT(ISERROR(SEARCH("Please select",F61)))</formula>
    </cfRule>
  </conditionalFormatting>
  <conditionalFormatting sqref="D28:O28">
    <cfRule type="containsText" dxfId="39" priority="30" operator="containsText" text="Explain here">
      <formula>NOT(ISERROR(SEARCH("Explain here",D28)))</formula>
    </cfRule>
  </conditionalFormatting>
  <conditionalFormatting sqref="D69:O69">
    <cfRule type="containsText" dxfId="38" priority="42" operator="containsText" text="Explain here">
      <formula>NOT(ISERROR(SEARCH("Explain here",D69)))</formula>
    </cfRule>
  </conditionalFormatting>
  <conditionalFormatting sqref="B71:B81">
    <cfRule type="containsText" dxfId="37" priority="41" operator="containsText" text="Specify data sources and references here">
      <formula>NOT(ISERROR(SEARCH("Specify data sources and references here",B71)))</formula>
    </cfRule>
  </conditionalFormatting>
  <conditionalFormatting sqref="E38">
    <cfRule type="containsText" dxfId="36" priority="40" operator="containsText" text="Please select 'Functional Unit' above">
      <formula>NOT(ISERROR(SEARCH("Please select 'Functional Unit' above",E38)))</formula>
    </cfRule>
  </conditionalFormatting>
  <conditionalFormatting sqref="F43:F50">
    <cfRule type="containsText" dxfId="35" priority="38" operator="containsText" text="Please select">
      <formula>NOT(ISERROR(SEARCH("Please select",F43)))</formula>
    </cfRule>
  </conditionalFormatting>
  <conditionalFormatting sqref="G32:O39 G43:O50 G54:O57 G61:O68">
    <cfRule type="containsText" dxfId="34" priority="34" operator="containsText" text="Max">
      <formula>NOT(ISERROR(SEARCH("Max",G32)))</formula>
    </cfRule>
    <cfRule type="containsText" dxfId="33" priority="35" operator="containsText" text="Min">
      <formula>NOT(ISERROR(SEARCH("Min",G32)))</formula>
    </cfRule>
    <cfRule type="containsText" dxfId="32" priority="36" operator="containsText" text="Specify ">
      <formula>NOT(ISERROR(SEARCH("Specify ",G32)))</formula>
    </cfRule>
  </conditionalFormatting>
  <conditionalFormatting sqref="D45">
    <cfRule type="containsText" dxfId="31" priority="29" operator="containsText" text="Select">
      <formula>NOT(ISERROR(SEARCH("Select",D45)))</formula>
    </cfRule>
  </conditionalFormatting>
  <conditionalFormatting sqref="D47">
    <cfRule type="containsText" dxfId="30" priority="28" operator="containsText" text="Select">
      <formula>NOT(ISERROR(SEARCH("Select",D47)))</formula>
    </cfRule>
  </conditionalFormatting>
  <conditionalFormatting sqref="D49">
    <cfRule type="containsText" dxfId="29" priority="27" operator="containsText" text="Select">
      <formula>NOT(ISERROR(SEARCH("Select",D49)))</formula>
    </cfRule>
  </conditionalFormatting>
  <conditionalFormatting sqref="D56">
    <cfRule type="containsText" dxfId="28" priority="26" operator="containsText" text="Select">
      <formula>NOT(ISERROR(SEARCH("Select",D56)))</formula>
    </cfRule>
  </conditionalFormatting>
  <conditionalFormatting sqref="D63">
    <cfRule type="containsText" dxfId="27" priority="25" operator="containsText" text="Select">
      <formula>NOT(ISERROR(SEARCH("Select",D63)))</formula>
    </cfRule>
  </conditionalFormatting>
  <conditionalFormatting sqref="D65">
    <cfRule type="containsText" dxfId="26" priority="24" operator="containsText" text="Select">
      <formula>NOT(ISERROR(SEARCH("Select",D65)))</formula>
    </cfRule>
  </conditionalFormatting>
  <conditionalFormatting sqref="D67">
    <cfRule type="containsText" dxfId="25" priority="23" operator="containsText" text="Select">
      <formula>NOT(ISERROR(SEARCH("Select",D67)))</formula>
    </cfRule>
  </conditionalFormatting>
  <conditionalFormatting sqref="D20 F20">
    <cfRule type="containsText" dxfId="24" priority="16" operator="containsText" text="Please select 'Functional Unit' above">
      <formula>NOT(ISERROR(SEARCH("Please select 'Functional Unit' above",D20)))</formula>
    </cfRule>
  </conditionalFormatting>
  <conditionalFormatting sqref="G18:O21">
    <cfRule type="containsText" dxfId="23" priority="13" operator="containsText" text="Max">
      <formula>NOT(ISERROR(SEARCH("Max",G18)))</formula>
    </cfRule>
    <cfRule type="containsText" dxfId="22" priority="14" operator="containsText" text="Min">
      <formula>NOT(ISERROR(SEARCH("Min",G18)))</formula>
    </cfRule>
    <cfRule type="containsText" dxfId="21" priority="15" operator="containsText" text="Specify ">
      <formula>NOT(ISERROR(SEARCH("Specify ",G18)))</formula>
    </cfRule>
  </conditionalFormatting>
  <conditionalFormatting sqref="G16:I16">
    <cfRule type="containsText" dxfId="20" priority="12" operator="containsText" text="min">
      <formula>NOT(ISERROR(SEARCH("min",G16)))</formula>
    </cfRule>
  </conditionalFormatting>
  <conditionalFormatting sqref="M16:O16">
    <cfRule type="containsText" dxfId="19" priority="11" operator="containsText" text="max">
      <formula>NOT(ISERROR(SEARCH("max",M16)))</formula>
    </cfRule>
  </conditionalFormatting>
  <printOptions horizontalCentered="1"/>
  <pageMargins left="0.23622047244094491" right="0.23622047244094491" top="0.74803149606299213" bottom="0.74803149606299213" header="0.31496062992125984" footer="0.31496062992125984"/>
  <pageSetup paperSize="9" scale="54" fitToHeight="2" orientation="portrait" r:id="rId1"/>
  <rowBreaks count="1" manualBreakCount="1">
    <brk id="40" min="1" max="14" man="1"/>
  </rowBreaks>
  <customProperties>
    <customPr name="EpmWorksheetKeyString_GUID" r:id="rId2"/>
  </customProperties>
  <ignoredErrors>
    <ignoredError sqref="J33:L33"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X84"/>
  <sheetViews>
    <sheetView zoomScale="80" zoomScaleNormal="80" workbookViewId="0">
      <pane ySplit="1" topLeftCell="A2" activePane="bottomLeft" state="frozen"/>
      <selection activeCell="G43" sqref="G43"/>
      <selection pane="bottomLeft" activeCell="G43" sqref="G43"/>
    </sheetView>
  </sheetViews>
  <sheetFormatPr defaultColWidth="9" defaultRowHeight="15.75" x14ac:dyDescent="0.25"/>
  <cols>
    <col min="1" max="1" width="10.25" style="1" bestFit="1" customWidth="1"/>
    <col min="2" max="2" width="24" style="1" bestFit="1" customWidth="1"/>
    <col min="3" max="3" width="10.25" style="1" bestFit="1" customWidth="1"/>
    <col min="4" max="6" width="18.375" style="1" customWidth="1"/>
    <col min="7" max="7" width="10.25" style="1" bestFit="1" customWidth="1"/>
    <col min="8" max="8" width="13.875" style="1" bestFit="1" customWidth="1"/>
    <col min="9" max="9" width="10.25" style="1" bestFit="1" customWidth="1"/>
    <col min="10" max="10" width="25.75" style="1" customWidth="1"/>
    <col min="11" max="11" width="10.25" style="1" bestFit="1" customWidth="1"/>
    <col min="12" max="12" width="19.375" style="1" bestFit="1" customWidth="1"/>
    <col min="13" max="13" width="10.25" style="1" bestFit="1" customWidth="1"/>
    <col min="14" max="14" width="14" style="1" customWidth="1"/>
    <col min="15" max="15" width="10.25" style="1" bestFit="1" customWidth="1"/>
    <col min="16" max="16" width="13.125" style="1" bestFit="1" customWidth="1"/>
    <col min="17" max="17" width="10.25" style="1" bestFit="1" customWidth="1"/>
    <col min="18" max="18" width="14.5" style="1" bestFit="1" customWidth="1"/>
    <col min="19" max="23" width="9" style="1"/>
    <col min="24" max="24" width="9" style="1" hidden="1" customWidth="1"/>
    <col min="25" max="16384" width="9" style="1"/>
  </cols>
  <sheetData>
    <row r="1" spans="1:24" x14ac:dyDescent="0.25">
      <c r="A1" s="15"/>
      <c r="B1" s="15" t="s">
        <v>262</v>
      </c>
      <c r="D1" s="15" t="s">
        <v>263</v>
      </c>
      <c r="E1" s="15"/>
      <c r="F1" s="15" t="s">
        <v>264</v>
      </c>
      <c r="G1" s="15"/>
      <c r="H1" s="15" t="s">
        <v>265</v>
      </c>
      <c r="J1" s="15" t="s">
        <v>266</v>
      </c>
      <c r="K1" s="15"/>
      <c r="L1" s="15" t="s">
        <v>267</v>
      </c>
      <c r="M1" s="15"/>
      <c r="N1" s="15" t="s">
        <v>268</v>
      </c>
      <c r="O1" s="15"/>
      <c r="P1" s="15" t="s">
        <v>269</v>
      </c>
      <c r="Q1" s="15"/>
      <c r="R1" s="15" t="s">
        <v>270</v>
      </c>
    </row>
    <row r="2" spans="1:24" hidden="1" x14ac:dyDescent="0.25">
      <c r="A2" s="15"/>
      <c r="B2" s="15"/>
      <c r="D2" s="15"/>
      <c r="E2" s="15"/>
      <c r="F2" s="15"/>
      <c r="G2" s="15"/>
      <c r="H2" s="15"/>
      <c r="J2" s="16" t="s">
        <v>271</v>
      </c>
      <c r="K2" s="15"/>
      <c r="L2" s="15"/>
      <c r="M2" s="15"/>
      <c r="N2" s="15"/>
      <c r="O2" s="15"/>
      <c r="P2" s="15"/>
      <c r="Q2" s="15"/>
      <c r="R2" s="15"/>
      <c r="X2" s="16" t="s">
        <v>221</v>
      </c>
    </row>
    <row r="3" spans="1:24" hidden="1" x14ac:dyDescent="0.25">
      <c r="A3" s="16"/>
      <c r="B3" s="16" t="s">
        <v>221</v>
      </c>
      <c r="D3" s="16" t="s">
        <v>221</v>
      </c>
      <c r="E3" s="16"/>
      <c r="F3" s="16" t="s">
        <v>221</v>
      </c>
      <c r="G3" s="16"/>
      <c r="H3" s="16" t="s">
        <v>221</v>
      </c>
      <c r="I3" s="16"/>
      <c r="J3" s="16" t="s">
        <v>221</v>
      </c>
      <c r="K3" s="16"/>
      <c r="L3" s="16" t="s">
        <v>221</v>
      </c>
      <c r="M3" s="5"/>
      <c r="N3" s="16" t="s">
        <v>221</v>
      </c>
      <c r="O3" s="16"/>
      <c r="P3" s="16" t="s">
        <v>221</v>
      </c>
      <c r="Q3" s="16"/>
      <c r="R3" s="16" t="s">
        <v>221</v>
      </c>
      <c r="X3" s="1" t="s">
        <v>173</v>
      </c>
    </row>
    <row r="4" spans="1:24" x14ac:dyDescent="0.25">
      <c r="B4" s="1" t="s">
        <v>272</v>
      </c>
      <c r="D4" s="1" t="s">
        <v>273</v>
      </c>
      <c r="F4" s="1" t="s">
        <v>131</v>
      </c>
      <c r="H4" s="1" t="s">
        <v>274</v>
      </c>
      <c r="J4" s="1" t="s">
        <v>275</v>
      </c>
      <c r="L4" s="38" t="s">
        <v>145</v>
      </c>
      <c r="M4" s="5"/>
      <c r="N4" s="35"/>
      <c r="P4" s="1" t="s">
        <v>276</v>
      </c>
      <c r="R4" s="1" t="s">
        <v>133</v>
      </c>
      <c r="X4" s="1" t="s">
        <v>277</v>
      </c>
    </row>
    <row r="5" spans="1:24" x14ac:dyDescent="0.25">
      <c r="B5" s="1" t="s">
        <v>278</v>
      </c>
      <c r="D5" s="1" t="s">
        <v>279</v>
      </c>
      <c r="F5" s="1" t="s">
        <v>208</v>
      </c>
      <c r="H5" s="1" t="s">
        <v>196</v>
      </c>
      <c r="J5" s="1" t="s">
        <v>280</v>
      </c>
      <c r="K5" s="5" t="s">
        <v>281</v>
      </c>
      <c r="L5" s="35"/>
      <c r="M5" s="5" t="s">
        <v>281</v>
      </c>
      <c r="P5" s="1" t="s">
        <v>282</v>
      </c>
      <c r="R5" s="1" t="s">
        <v>135</v>
      </c>
    </row>
    <row r="6" spans="1:24" x14ac:dyDescent="0.25">
      <c r="B6" s="1" t="s">
        <v>283</v>
      </c>
      <c r="D6" s="1" t="s">
        <v>284</v>
      </c>
      <c r="F6" s="1" t="s">
        <v>133</v>
      </c>
      <c r="H6" s="1" t="s">
        <v>285</v>
      </c>
      <c r="J6" s="1" t="s">
        <v>286</v>
      </c>
      <c r="K6" s="5" t="s">
        <v>281</v>
      </c>
      <c r="L6" s="35"/>
      <c r="M6" s="5" t="s">
        <v>281</v>
      </c>
      <c r="P6" s="1" t="s">
        <v>287</v>
      </c>
      <c r="R6" s="1" t="s">
        <v>288</v>
      </c>
      <c r="X6" s="1" t="s">
        <v>221</v>
      </c>
    </row>
    <row r="7" spans="1:24" x14ac:dyDescent="0.25">
      <c r="B7" s="1" t="s">
        <v>289</v>
      </c>
      <c r="D7" s="1" t="s">
        <v>290</v>
      </c>
      <c r="F7" s="1" t="s">
        <v>135</v>
      </c>
      <c r="H7" s="1" t="s">
        <v>291</v>
      </c>
      <c r="J7" s="1" t="s">
        <v>292</v>
      </c>
      <c r="K7" s="5" t="s">
        <v>281</v>
      </c>
      <c r="L7" s="35"/>
      <c r="M7" s="5" t="s">
        <v>281</v>
      </c>
      <c r="P7" s="1" t="s">
        <v>293</v>
      </c>
      <c r="Q7" s="5" t="s">
        <v>281</v>
      </c>
      <c r="X7" s="1" t="s">
        <v>198</v>
      </c>
    </row>
    <row r="8" spans="1:24" x14ac:dyDescent="0.25">
      <c r="B8" s="1" t="s">
        <v>294</v>
      </c>
      <c r="D8" s="1" t="s">
        <v>295</v>
      </c>
      <c r="F8" s="1" t="s">
        <v>137</v>
      </c>
      <c r="H8" s="1" t="s">
        <v>296</v>
      </c>
      <c r="J8" s="1" t="s">
        <v>297</v>
      </c>
      <c r="K8" s="5" t="s">
        <v>281</v>
      </c>
      <c r="M8" s="5" t="s">
        <v>281</v>
      </c>
      <c r="P8" s="1" t="s">
        <v>298</v>
      </c>
      <c r="Q8" s="5" t="s">
        <v>281</v>
      </c>
      <c r="X8" s="1" t="s">
        <v>299</v>
      </c>
    </row>
    <row r="9" spans="1:24" x14ac:dyDescent="0.25">
      <c r="B9" s="1" t="s">
        <v>300</v>
      </c>
      <c r="C9" s="5"/>
      <c r="D9" s="1" t="s">
        <v>301</v>
      </c>
      <c r="F9" s="1" t="s">
        <v>139</v>
      </c>
      <c r="H9" s="1" t="s">
        <v>302</v>
      </c>
      <c r="J9" s="1" t="s">
        <v>303</v>
      </c>
      <c r="K9" s="5" t="s">
        <v>281</v>
      </c>
      <c r="M9" s="5" t="s">
        <v>281</v>
      </c>
      <c r="P9" s="1" t="s">
        <v>304</v>
      </c>
      <c r="Q9" s="5" t="s">
        <v>281</v>
      </c>
    </row>
    <row r="10" spans="1:24" x14ac:dyDescent="0.25">
      <c r="B10" s="1" t="s">
        <v>305</v>
      </c>
      <c r="C10" s="5"/>
      <c r="D10" s="1" t="s">
        <v>306</v>
      </c>
      <c r="F10" s="1" t="s">
        <v>141</v>
      </c>
      <c r="H10" s="1" t="s">
        <v>307</v>
      </c>
      <c r="J10" s="1" t="s">
        <v>308</v>
      </c>
      <c r="M10" s="5" t="s">
        <v>281</v>
      </c>
      <c r="P10" s="1" t="s">
        <v>309</v>
      </c>
      <c r="Q10" s="5" t="s">
        <v>281</v>
      </c>
      <c r="X10" s="16" t="s">
        <v>310</v>
      </c>
    </row>
    <row r="11" spans="1:24" x14ac:dyDescent="0.25">
      <c r="B11" s="1" t="s">
        <v>311</v>
      </c>
      <c r="C11" s="5"/>
      <c r="D11" s="1" t="s">
        <v>312</v>
      </c>
      <c r="F11" s="1" t="s">
        <v>143</v>
      </c>
      <c r="G11" s="5" t="s">
        <v>281</v>
      </c>
      <c r="J11" s="1" t="s">
        <v>313</v>
      </c>
      <c r="M11" s="5" t="s">
        <v>281</v>
      </c>
      <c r="P11" s="1" t="s">
        <v>314</v>
      </c>
      <c r="Q11" s="5" t="s">
        <v>281</v>
      </c>
      <c r="X11" s="1" t="s">
        <v>192</v>
      </c>
    </row>
    <row r="12" spans="1:24" x14ac:dyDescent="0.25">
      <c r="B12" s="1" t="s">
        <v>315</v>
      </c>
      <c r="C12" s="5"/>
      <c r="D12" s="1" t="s">
        <v>316</v>
      </c>
      <c r="F12" s="1" t="s">
        <v>145</v>
      </c>
      <c r="G12" s="5" t="s">
        <v>281</v>
      </c>
      <c r="J12" s="1" t="s">
        <v>317</v>
      </c>
      <c r="M12" s="5" t="s">
        <v>281</v>
      </c>
      <c r="P12" s="1" t="s">
        <v>318</v>
      </c>
      <c r="X12" s="1" t="s">
        <v>319</v>
      </c>
    </row>
    <row r="13" spans="1:24" x14ac:dyDescent="0.25">
      <c r="B13" s="1" t="s">
        <v>320</v>
      </c>
      <c r="C13" s="5" t="s">
        <v>281</v>
      </c>
      <c r="D13" s="1" t="s">
        <v>174</v>
      </c>
      <c r="E13" s="5" t="s">
        <v>281</v>
      </c>
      <c r="F13" s="1" t="s">
        <v>178</v>
      </c>
      <c r="G13" s="5" t="s">
        <v>281</v>
      </c>
      <c r="J13" s="1" t="s">
        <v>321</v>
      </c>
      <c r="M13" s="5" t="s">
        <v>281</v>
      </c>
      <c r="P13" s="1" t="s">
        <v>322</v>
      </c>
      <c r="X13" s="1" t="s">
        <v>323</v>
      </c>
    </row>
    <row r="14" spans="1:24" x14ac:dyDescent="0.25">
      <c r="B14" s="1" t="s">
        <v>171</v>
      </c>
      <c r="C14" s="5" t="s">
        <v>281</v>
      </c>
      <c r="E14" s="5" t="s">
        <v>281</v>
      </c>
      <c r="G14" s="5" t="s">
        <v>281</v>
      </c>
      <c r="J14" s="38" t="s">
        <v>324</v>
      </c>
      <c r="O14" s="5" t="s">
        <v>281</v>
      </c>
    </row>
    <row r="15" spans="1:24" x14ac:dyDescent="0.25">
      <c r="B15" s="1" t="s">
        <v>325</v>
      </c>
      <c r="C15" s="5" t="s">
        <v>281</v>
      </c>
      <c r="E15" s="5" t="s">
        <v>281</v>
      </c>
      <c r="G15" s="5" t="s">
        <v>281</v>
      </c>
      <c r="J15" s="38" t="s">
        <v>326</v>
      </c>
      <c r="O15" s="5" t="s">
        <v>281</v>
      </c>
    </row>
    <row r="16" spans="1:24" x14ac:dyDescent="0.25">
      <c r="B16" s="1" t="s">
        <v>327</v>
      </c>
      <c r="C16" s="5" t="s">
        <v>281</v>
      </c>
      <c r="E16" s="5" t="s">
        <v>281</v>
      </c>
      <c r="J16" s="38" t="s">
        <v>328</v>
      </c>
      <c r="O16" s="5" t="s">
        <v>281</v>
      </c>
    </row>
    <row r="17" spans="1:15" x14ac:dyDescent="0.25">
      <c r="B17" s="1" t="s">
        <v>329</v>
      </c>
      <c r="C17" s="5" t="s">
        <v>281</v>
      </c>
      <c r="E17" s="5" t="s">
        <v>281</v>
      </c>
      <c r="J17" s="38" t="s">
        <v>330</v>
      </c>
      <c r="O17" s="5" t="s">
        <v>281</v>
      </c>
    </row>
    <row r="18" spans="1:15" x14ac:dyDescent="0.25">
      <c r="B18" s="1" t="s">
        <v>331</v>
      </c>
      <c r="J18" s="1" t="s">
        <v>332</v>
      </c>
      <c r="O18" s="5" t="s">
        <v>281</v>
      </c>
    </row>
    <row r="19" spans="1:15" x14ac:dyDescent="0.25">
      <c r="B19" s="1" t="s">
        <v>333</v>
      </c>
      <c r="J19" s="1" t="s">
        <v>334</v>
      </c>
    </row>
    <row r="20" spans="1:15" x14ac:dyDescent="0.25">
      <c r="B20" s="1" t="s">
        <v>335</v>
      </c>
      <c r="J20" s="1" t="s">
        <v>336</v>
      </c>
    </row>
    <row r="21" spans="1:15" x14ac:dyDescent="0.25">
      <c r="B21" s="1" t="s">
        <v>337</v>
      </c>
      <c r="J21" s="1" t="s">
        <v>338</v>
      </c>
    </row>
    <row r="22" spans="1:15" x14ac:dyDescent="0.25">
      <c r="A22" s="5" t="s">
        <v>281</v>
      </c>
      <c r="B22" s="38" t="s">
        <v>279</v>
      </c>
      <c r="J22" s="1" t="s">
        <v>339</v>
      </c>
    </row>
    <row r="23" spans="1:15" x14ac:dyDescent="0.25">
      <c r="A23" s="5" t="s">
        <v>281</v>
      </c>
      <c r="J23" s="1" t="s">
        <v>340</v>
      </c>
    </row>
    <row r="24" spans="1:15" x14ac:dyDescent="0.25">
      <c r="A24" s="5" t="s">
        <v>281</v>
      </c>
      <c r="J24" s="1" t="s">
        <v>341</v>
      </c>
    </row>
    <row r="25" spans="1:15" x14ac:dyDescent="0.25">
      <c r="A25" s="5" t="s">
        <v>281</v>
      </c>
      <c r="J25" s="1" t="s">
        <v>342</v>
      </c>
    </row>
    <row r="26" spans="1:15" x14ac:dyDescent="0.25">
      <c r="A26" s="5" t="s">
        <v>281</v>
      </c>
      <c r="J26" s="1" t="s">
        <v>343</v>
      </c>
    </row>
    <row r="27" spans="1:15" x14ac:dyDescent="0.25">
      <c r="J27" s="1" t="s">
        <v>344</v>
      </c>
    </row>
    <row r="28" spans="1:15" x14ac:dyDescent="0.25">
      <c r="J28" s="1" t="s">
        <v>345</v>
      </c>
    </row>
    <row r="29" spans="1:15" x14ac:dyDescent="0.25">
      <c r="J29" s="1" t="s">
        <v>346</v>
      </c>
    </row>
    <row r="30" spans="1:15" x14ac:dyDescent="0.25">
      <c r="J30" s="1" t="s">
        <v>347</v>
      </c>
    </row>
    <row r="31" spans="1:15" x14ac:dyDescent="0.25">
      <c r="J31" s="1" t="s">
        <v>220</v>
      </c>
    </row>
    <row r="32" spans="1:15" x14ac:dyDescent="0.25">
      <c r="J32" s="1" t="s">
        <v>348</v>
      </c>
    </row>
    <row r="33" spans="10:11" x14ac:dyDescent="0.25">
      <c r="J33" s="1" t="s">
        <v>349</v>
      </c>
    </row>
    <row r="34" spans="10:11" x14ac:dyDescent="0.25">
      <c r="J34" s="1" t="s">
        <v>350</v>
      </c>
    </row>
    <row r="35" spans="10:11" x14ac:dyDescent="0.25">
      <c r="J35" s="1" t="s">
        <v>351</v>
      </c>
    </row>
    <row r="36" spans="10:11" x14ac:dyDescent="0.25">
      <c r="J36" s="1" t="s">
        <v>352</v>
      </c>
    </row>
    <row r="37" spans="10:11" x14ac:dyDescent="0.25">
      <c r="J37" s="1" t="s">
        <v>353</v>
      </c>
    </row>
    <row r="38" spans="10:11" x14ac:dyDescent="0.25">
      <c r="J38" s="1" t="s">
        <v>300</v>
      </c>
    </row>
    <row r="39" spans="10:11" x14ac:dyDescent="0.25">
      <c r="J39" s="1" t="s">
        <v>354</v>
      </c>
    </row>
    <row r="40" spans="10:11" x14ac:dyDescent="0.25">
      <c r="J40" s="1" t="s">
        <v>355</v>
      </c>
    </row>
    <row r="41" spans="10:11" x14ac:dyDescent="0.25">
      <c r="J41" s="1" t="s">
        <v>356</v>
      </c>
    </row>
    <row r="42" spans="10:11" x14ac:dyDescent="0.25">
      <c r="J42" s="1" t="s">
        <v>357</v>
      </c>
    </row>
    <row r="43" spans="10:11" x14ac:dyDescent="0.25">
      <c r="J43" s="1" t="s">
        <v>358</v>
      </c>
    </row>
    <row r="44" spans="10:11" x14ac:dyDescent="0.25">
      <c r="J44" s="1" t="s">
        <v>359</v>
      </c>
    </row>
    <row r="45" spans="10:11" x14ac:dyDescent="0.25">
      <c r="J45" s="1" t="s">
        <v>360</v>
      </c>
      <c r="K45" s="35"/>
    </row>
    <row r="46" spans="10:11" x14ac:dyDescent="0.25">
      <c r="J46" s="1" t="s">
        <v>361</v>
      </c>
      <c r="K46" s="35"/>
    </row>
    <row r="47" spans="10:11" x14ac:dyDescent="0.25">
      <c r="J47" s="38" t="s">
        <v>362</v>
      </c>
      <c r="K47" s="35"/>
    </row>
    <row r="48" spans="10:11" x14ac:dyDescent="0.25">
      <c r="J48" s="38" t="s">
        <v>363</v>
      </c>
      <c r="K48" s="35"/>
    </row>
    <row r="49" spans="9:10" x14ac:dyDescent="0.25">
      <c r="J49" s="38" t="s">
        <v>364</v>
      </c>
    </row>
    <row r="50" spans="9:10" x14ac:dyDescent="0.25">
      <c r="J50" s="38" t="s">
        <v>365</v>
      </c>
    </row>
    <row r="51" spans="9:10" x14ac:dyDescent="0.25">
      <c r="J51" s="1" t="s">
        <v>366</v>
      </c>
    </row>
    <row r="52" spans="9:10" x14ac:dyDescent="0.25">
      <c r="J52" s="1" t="s">
        <v>367</v>
      </c>
    </row>
    <row r="53" spans="9:10" x14ac:dyDescent="0.25">
      <c r="J53" s="1" t="s">
        <v>368</v>
      </c>
    </row>
    <row r="54" spans="9:10" x14ac:dyDescent="0.25">
      <c r="J54" s="1" t="s">
        <v>369</v>
      </c>
    </row>
    <row r="55" spans="9:10" x14ac:dyDescent="0.25">
      <c r="I55" s="5" t="s">
        <v>281</v>
      </c>
      <c r="J55" s="35" t="s">
        <v>370</v>
      </c>
    </row>
    <row r="56" spans="9:10" x14ac:dyDescent="0.25">
      <c r="I56" s="5" t="s">
        <v>281</v>
      </c>
      <c r="J56" s="35" t="s">
        <v>371</v>
      </c>
    </row>
    <row r="57" spans="9:10" x14ac:dyDescent="0.25">
      <c r="I57" s="5" t="s">
        <v>281</v>
      </c>
      <c r="J57" s="35" t="s">
        <v>372</v>
      </c>
    </row>
    <row r="58" spans="9:10" x14ac:dyDescent="0.25">
      <c r="I58" s="5" t="s">
        <v>281</v>
      </c>
      <c r="J58" s="35" t="s">
        <v>373</v>
      </c>
    </row>
    <row r="59" spans="9:10" x14ac:dyDescent="0.25">
      <c r="I59" s="5" t="s">
        <v>281</v>
      </c>
      <c r="J59" s="35" t="s">
        <v>374</v>
      </c>
    </row>
    <row r="60" spans="9:10" x14ac:dyDescent="0.25">
      <c r="I60" s="5" t="s">
        <v>281</v>
      </c>
      <c r="J60" s="35" t="s">
        <v>375</v>
      </c>
    </row>
    <row r="61" spans="9:10" x14ac:dyDescent="0.25">
      <c r="I61" s="5" t="s">
        <v>281</v>
      </c>
      <c r="J61" s="35" t="s">
        <v>376</v>
      </c>
    </row>
    <row r="62" spans="9:10" x14ac:dyDescent="0.25">
      <c r="I62" s="5" t="s">
        <v>281</v>
      </c>
      <c r="J62" s="35" t="s">
        <v>377</v>
      </c>
    </row>
    <row r="63" spans="9:10" x14ac:dyDescent="0.25">
      <c r="I63" s="5" t="s">
        <v>281</v>
      </c>
      <c r="J63" s="35" t="s">
        <v>378</v>
      </c>
    </row>
    <row r="64" spans="9:10" x14ac:dyDescent="0.25">
      <c r="I64" s="5" t="s">
        <v>281</v>
      </c>
      <c r="J64" s="35" t="s">
        <v>379</v>
      </c>
    </row>
    <row r="65" spans="9:10" x14ac:dyDescent="0.25">
      <c r="I65" s="5" t="s">
        <v>281</v>
      </c>
      <c r="J65" s="35" t="s">
        <v>380</v>
      </c>
    </row>
    <row r="66" spans="9:10" x14ac:dyDescent="0.25">
      <c r="I66" s="5" t="s">
        <v>281</v>
      </c>
      <c r="J66" s="35" t="s">
        <v>381</v>
      </c>
    </row>
    <row r="67" spans="9:10" x14ac:dyDescent="0.25">
      <c r="I67" s="5" t="s">
        <v>281</v>
      </c>
      <c r="J67" s="35" t="s">
        <v>382</v>
      </c>
    </row>
    <row r="68" spans="9:10" x14ac:dyDescent="0.25">
      <c r="I68" s="5" t="s">
        <v>281</v>
      </c>
      <c r="J68" s="35" t="s">
        <v>218</v>
      </c>
    </row>
    <row r="69" spans="9:10" x14ac:dyDescent="0.25">
      <c r="J69" s="35"/>
    </row>
    <row r="70" spans="9:10" x14ac:dyDescent="0.25">
      <c r="J70" s="35"/>
    </row>
    <row r="71" spans="9:10" x14ac:dyDescent="0.25">
      <c r="J71" s="35"/>
    </row>
    <row r="72" spans="9:10" x14ac:dyDescent="0.25">
      <c r="J72" s="35"/>
    </row>
    <row r="73" spans="9:10" x14ac:dyDescent="0.25">
      <c r="J73" s="35"/>
    </row>
    <row r="74" spans="9:10" x14ac:dyDescent="0.25">
      <c r="J74" s="35"/>
    </row>
    <row r="84" spans="10:10" x14ac:dyDescent="0.25">
      <c r="J84" s="35"/>
    </row>
  </sheetData>
  <sortState xmlns:xlrd2="http://schemas.microsoft.com/office/spreadsheetml/2017/richdata2" ref="J55:J68">
    <sortCondition ref="J55"/>
  </sortState>
  <conditionalFormatting sqref="J94:J1048576 J1:J3 J69:J92">
    <cfRule type="duplicateValues" dxfId="18" priority="19"/>
  </conditionalFormatting>
  <conditionalFormatting sqref="J10">
    <cfRule type="duplicateValues" dxfId="17" priority="17"/>
  </conditionalFormatting>
  <conditionalFormatting sqref="J4:J54 J69:J74">
    <cfRule type="duplicateValues" dxfId="16" priority="166"/>
  </conditionalFormatting>
  <conditionalFormatting sqref="J55">
    <cfRule type="duplicateValues" dxfId="15" priority="15"/>
  </conditionalFormatting>
  <conditionalFormatting sqref="J55">
    <cfRule type="duplicateValues" dxfId="14" priority="16"/>
  </conditionalFormatting>
  <conditionalFormatting sqref="J56">
    <cfRule type="duplicateValues" dxfId="13" priority="13"/>
  </conditionalFormatting>
  <conditionalFormatting sqref="J56">
    <cfRule type="duplicateValues" dxfId="12" priority="14"/>
  </conditionalFormatting>
  <conditionalFormatting sqref="J57">
    <cfRule type="duplicateValues" dxfId="11" priority="11"/>
  </conditionalFormatting>
  <conditionalFormatting sqref="J57">
    <cfRule type="duplicateValues" dxfId="10" priority="12"/>
  </conditionalFormatting>
  <conditionalFormatting sqref="J62:J63">
    <cfRule type="duplicateValues" dxfId="9" priority="9"/>
  </conditionalFormatting>
  <conditionalFormatting sqref="J62:J63">
    <cfRule type="duplicateValues" dxfId="8" priority="10"/>
  </conditionalFormatting>
  <conditionalFormatting sqref="J64">
    <cfRule type="duplicateValues" dxfId="7" priority="7"/>
  </conditionalFormatting>
  <conditionalFormatting sqref="J64">
    <cfRule type="duplicateValues" dxfId="6" priority="8"/>
  </conditionalFormatting>
  <conditionalFormatting sqref="J65:J66">
    <cfRule type="duplicateValues" dxfId="5" priority="5"/>
  </conditionalFormatting>
  <conditionalFormatting sqref="J65:J66">
    <cfRule type="duplicateValues" dxfId="4" priority="6"/>
  </conditionalFormatting>
  <conditionalFormatting sqref="J67">
    <cfRule type="duplicateValues" dxfId="3" priority="3"/>
  </conditionalFormatting>
  <conditionalFormatting sqref="J67">
    <cfRule type="duplicateValues" dxfId="2" priority="4"/>
  </conditionalFormatting>
  <conditionalFormatting sqref="J68">
    <cfRule type="duplicateValues" dxfId="1" priority="1"/>
  </conditionalFormatting>
  <conditionalFormatting sqref="J68">
    <cfRule type="duplicateValues" dxfId="0" priority="2"/>
  </conditionalFormatting>
  <pageMargins left="0.7" right="0.7" top="0.75" bottom="0.75" header="0.3" footer="0.3"/>
  <pageSetup paperSize="9" scale="38"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B5:F45"/>
  <sheetViews>
    <sheetView showGridLines="0" zoomScale="110" zoomScaleNormal="110" workbookViewId="0">
      <selection activeCell="G43" sqref="G43"/>
    </sheetView>
  </sheetViews>
  <sheetFormatPr defaultColWidth="8.625" defaultRowHeight="11.25" x14ac:dyDescent="0.2"/>
  <cols>
    <col min="1" max="1" width="8.625" style="119"/>
    <col min="2" max="2" width="18.75" style="119" customWidth="1"/>
    <col min="3" max="3" width="15.75" style="119" customWidth="1"/>
    <col min="4" max="4" width="10.625" style="119" customWidth="1"/>
    <col min="5" max="5" width="27.125" style="119" customWidth="1"/>
    <col min="6" max="6" width="13.25" style="119" customWidth="1"/>
    <col min="7" max="9" width="8.625" style="119"/>
    <col min="10" max="10" width="9.625" style="119" customWidth="1"/>
    <col min="11" max="11" width="11.625" style="119" customWidth="1"/>
    <col min="12" max="13" width="16.875" style="119" customWidth="1"/>
    <col min="14" max="14" width="10.875" style="119" customWidth="1"/>
    <col min="15" max="15" width="16.875" style="119" customWidth="1"/>
    <col min="16" max="16" width="17.5" style="119" customWidth="1"/>
    <col min="17" max="17" width="16.625" style="119" customWidth="1"/>
    <col min="18" max="16384" width="8.625" style="119"/>
  </cols>
  <sheetData>
    <row r="5" spans="2:6" x14ac:dyDescent="0.2">
      <c r="B5" s="139" t="s">
        <v>383</v>
      </c>
    </row>
    <row r="7" spans="2:6" x14ac:dyDescent="0.2">
      <c r="B7" s="119" t="s">
        <v>384</v>
      </c>
      <c r="C7" s="119" t="s">
        <v>385</v>
      </c>
    </row>
    <row r="8" spans="2:6" x14ac:dyDescent="0.2">
      <c r="B8" s="119" t="s">
        <v>386</v>
      </c>
      <c r="C8" s="119" t="s">
        <v>187</v>
      </c>
    </row>
    <row r="9" spans="2:6" x14ac:dyDescent="0.2">
      <c r="B9" s="119" t="s">
        <v>22</v>
      </c>
      <c r="C9" s="119" t="s">
        <v>387</v>
      </c>
    </row>
    <row r="12" spans="2:6" x14ac:dyDescent="0.2">
      <c r="B12" s="132" t="s">
        <v>388</v>
      </c>
      <c r="C12" s="133">
        <v>15.77</v>
      </c>
    </row>
    <row r="14" spans="2:6" x14ac:dyDescent="0.2">
      <c r="B14" s="121"/>
      <c r="C14" s="122" t="s">
        <v>216</v>
      </c>
      <c r="D14" s="122" t="s">
        <v>389</v>
      </c>
      <c r="E14" s="122" t="s">
        <v>390</v>
      </c>
      <c r="F14" s="123" t="s">
        <v>391</v>
      </c>
    </row>
    <row r="15" spans="2:6" x14ac:dyDescent="0.2">
      <c r="B15" s="124" t="s">
        <v>392</v>
      </c>
      <c r="C15" s="119" t="s">
        <v>393</v>
      </c>
      <c r="D15" s="119">
        <v>12</v>
      </c>
      <c r="E15" s="119">
        <v>20</v>
      </c>
      <c r="F15" s="126">
        <v>20</v>
      </c>
    </row>
    <row r="16" spans="2:6" x14ac:dyDescent="0.2">
      <c r="B16" s="124" t="s">
        <v>394</v>
      </c>
      <c r="C16" s="119" t="s">
        <v>395</v>
      </c>
      <c r="D16" s="129">
        <v>250000</v>
      </c>
      <c r="E16" s="129">
        <v>50000</v>
      </c>
      <c r="F16" s="136">
        <v>50000</v>
      </c>
    </row>
    <row r="17" spans="2:6" x14ac:dyDescent="0.2">
      <c r="B17" s="124" t="s">
        <v>396</v>
      </c>
      <c r="C17" s="119" t="s">
        <v>395</v>
      </c>
      <c r="D17" s="129">
        <v>10000000</v>
      </c>
      <c r="E17" s="129">
        <v>800000</v>
      </c>
      <c r="F17" s="136">
        <v>500000</v>
      </c>
    </row>
    <row r="18" spans="2:6" x14ac:dyDescent="0.2">
      <c r="B18" s="124" t="s">
        <v>397</v>
      </c>
      <c r="C18" s="119" t="s">
        <v>395</v>
      </c>
      <c r="D18" s="129"/>
      <c r="E18" s="129">
        <v>300000</v>
      </c>
      <c r="F18" s="136"/>
    </row>
    <row r="19" spans="2:6" x14ac:dyDescent="0.2">
      <c r="B19" s="125" t="s">
        <v>398</v>
      </c>
      <c r="C19" s="127" t="s">
        <v>395</v>
      </c>
      <c r="D19" s="137"/>
      <c r="E19" s="137">
        <v>250000</v>
      </c>
      <c r="F19" s="138"/>
    </row>
    <row r="21" spans="2:6" x14ac:dyDescent="0.2">
      <c r="E21" s="129"/>
    </row>
    <row r="22" spans="2:6" x14ac:dyDescent="0.2">
      <c r="B22" s="121"/>
      <c r="C22" s="122" t="s">
        <v>399</v>
      </c>
      <c r="D22" s="123" t="s">
        <v>400</v>
      </c>
    </row>
    <row r="23" spans="2:6" ht="15" x14ac:dyDescent="0.25">
      <c r="B23" s="124" t="s">
        <v>394</v>
      </c>
      <c r="C23" s="134">
        <f>E16/$C$12</f>
        <v>3170.5770450221939</v>
      </c>
      <c r="D23" s="140">
        <f>C23/1000000</f>
        <v>3.1705770450221938E-3</v>
      </c>
    </row>
    <row r="24" spans="2:6" ht="15" x14ac:dyDescent="0.25">
      <c r="B24" s="124" t="s">
        <v>396</v>
      </c>
      <c r="C24" s="134">
        <f>E17/$C$12</f>
        <v>50729.232720355103</v>
      </c>
      <c r="D24" s="140">
        <f t="shared" ref="D24:D25" si="0">C24/1000000</f>
        <v>5.0729232720355101E-2</v>
      </c>
    </row>
    <row r="25" spans="2:6" ht="15" x14ac:dyDescent="0.25">
      <c r="B25" s="124" t="s">
        <v>397</v>
      </c>
      <c r="C25" s="134">
        <f t="shared" ref="C25" si="1">E18/$C$12</f>
        <v>19023.462270133165</v>
      </c>
      <c r="D25" s="140">
        <f t="shared" si="0"/>
        <v>1.9023462270133164E-2</v>
      </c>
    </row>
    <row r="26" spans="2:6" x14ac:dyDescent="0.2">
      <c r="B26" s="125" t="s">
        <v>401</v>
      </c>
      <c r="C26" s="135">
        <f>SUM(C23:C25)</f>
        <v>72923.272035510468</v>
      </c>
      <c r="D26" s="128"/>
    </row>
    <row r="30" spans="2:6" x14ac:dyDescent="0.2">
      <c r="B30" s="139" t="s">
        <v>57</v>
      </c>
    </row>
    <row r="32" spans="2:6" x14ac:dyDescent="0.2">
      <c r="B32" s="119" t="s">
        <v>384</v>
      </c>
      <c r="C32" s="119" t="s">
        <v>402</v>
      </c>
    </row>
    <row r="33" spans="2:4" x14ac:dyDescent="0.2">
      <c r="B33" s="119" t="s">
        <v>386</v>
      </c>
      <c r="C33" s="119" t="s">
        <v>403</v>
      </c>
    </row>
    <row r="34" spans="2:4" x14ac:dyDescent="0.2">
      <c r="B34" s="119" t="s">
        <v>22</v>
      </c>
      <c r="C34" s="119" t="s">
        <v>404</v>
      </c>
    </row>
    <row r="37" spans="2:4" x14ac:dyDescent="0.2">
      <c r="B37" s="119" t="s">
        <v>405</v>
      </c>
      <c r="C37" s="119" t="s">
        <v>216</v>
      </c>
      <c r="D37" s="119" t="s">
        <v>406</v>
      </c>
    </row>
    <row r="38" spans="2:4" x14ac:dyDescent="0.2">
      <c r="B38" s="119" t="s">
        <v>407</v>
      </c>
      <c r="C38" s="129" t="s">
        <v>145</v>
      </c>
      <c r="D38" s="119">
        <v>150</v>
      </c>
    </row>
    <row r="39" spans="2:4" x14ac:dyDescent="0.2">
      <c r="B39" s="119" t="s">
        <v>408</v>
      </c>
      <c r="C39" s="129" t="s">
        <v>409</v>
      </c>
      <c r="D39" s="119">
        <v>8760</v>
      </c>
    </row>
    <row r="40" spans="2:4" ht="15" x14ac:dyDescent="0.25">
      <c r="B40" s="119" t="s">
        <v>410</v>
      </c>
      <c r="C40" s="119" t="s">
        <v>178</v>
      </c>
      <c r="D40" s="134">
        <f>1000000*D38/3.6/D39</f>
        <v>4756.4687975646875</v>
      </c>
    </row>
    <row r="43" spans="2:4" x14ac:dyDescent="0.2">
      <c r="B43" s="119" t="s">
        <v>405</v>
      </c>
      <c r="C43" s="119" t="s">
        <v>216</v>
      </c>
      <c r="D43" s="119" t="s">
        <v>406</v>
      </c>
    </row>
    <row r="44" spans="2:4" x14ac:dyDescent="0.2">
      <c r="B44" s="119" t="s">
        <v>411</v>
      </c>
      <c r="C44" s="119" t="s">
        <v>412</v>
      </c>
      <c r="D44" s="119">
        <v>0.99</v>
      </c>
    </row>
    <row r="45" spans="2:4" x14ac:dyDescent="0.2">
      <c r="B45" s="119" t="s">
        <v>413</v>
      </c>
      <c r="C45" s="119" t="s">
        <v>412</v>
      </c>
      <c r="D45" s="119">
        <v>0.9</v>
      </c>
    </row>
  </sheetData>
  <pageMargins left="0.7" right="0.7" top="0.75" bottom="0.75" header="0.3" footer="0.3"/>
  <pageSetup paperSize="9" orientation="portrait" r:id="rId1"/>
  <customProperties>
    <customPr name="EpmWorksheetKeyString_GU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NOC_ClusterId xmlns="2f6a910d-138e-42c1-8e8a-320c1b7cf3f7">060.33948</TNOC_ClusterId>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lca20d149a844688b6abf34073d5c21d xmlns="611ea500-83e9-4ef4-bf2f-c0233a31331f">
      <Terms xmlns="http://schemas.microsoft.com/office/infopath/2007/PartnerControls"/>
    </lca20d149a844688b6abf34073d5c21d>
    <_dlc_DocId xmlns="611ea500-83e9-4ef4-bf2f-c0233a31331f">K5WJPCK5SUVE-119146697-12072</_dlc_DocId>
    <bac4ab11065f4f6c809c820c57e320e5 xmlns="611ea500-83e9-4ef4-bf2f-c0233a31331f">
      <Terms xmlns="http://schemas.microsoft.com/office/infopath/2007/PartnerControls"/>
    </bac4ab11065f4f6c809c820c57e320e5>
    <cf581d8792c646118aad2c2c4ecdfa8c xmlns="611ea500-83e9-4ef4-bf2f-c0233a31331f">
      <Terms xmlns="http://schemas.microsoft.com/office/infopath/2007/PartnerControls"/>
    </cf581d8792c646118aad2c2c4ecdfa8c>
    <TaxCatchAll xmlns="611ea500-83e9-4ef4-bf2f-c0233a31331f">
      <Value>5</Value>
      <Value>1</Value>
    </TaxCatchAll>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5.5311 - Factsheets technologie-n</TNOC_ClusterName>
    <_dlc_DocIdUrl xmlns="611ea500-83e9-4ef4-bf2f-c0233a31331f">
      <Url>https://365tno.sharepoint.com/teams/P060.33948/_layouts/15/DocIdRedir.aspx?ID=K5WJPCK5SUVE-119146697-12072</Url>
      <Description>K5WJPCK5SUVE-119146697-12072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4BDB0B-FC84-4F12-AE61-B0D727FBA72E}">
  <ds:schemaRefs>
    <ds:schemaRef ds:uri="http://schemas.microsoft.com/sharepoint/events"/>
  </ds:schemaRefs>
</ds:datastoreItem>
</file>

<file path=customXml/itemProps2.xml><?xml version="1.0" encoding="utf-8"?>
<ds:datastoreItem xmlns:ds="http://schemas.openxmlformats.org/officeDocument/2006/customXml" ds:itemID="{359DFFB8-9F5A-46E6-A56A-DF7972196133}">
  <ds:schemaRefs>
    <ds:schemaRef ds:uri="http://schemas.microsoft.com/sharepoint/v3/contenttype/forms"/>
  </ds:schemaRefs>
</ds:datastoreItem>
</file>

<file path=customXml/itemProps3.xml><?xml version="1.0" encoding="utf-8"?>
<ds:datastoreItem xmlns:ds="http://schemas.openxmlformats.org/officeDocument/2006/customXml" ds:itemID="{DCBB3DC0-5180-44DF-9D5A-14B566047FD4}">
  <ds:schemaRefs>
    <ds:schemaRef ds:uri="http://schemas.microsoft.com/office/2006/metadata/properties"/>
    <ds:schemaRef ds:uri="http://schemas.microsoft.com/office/infopath/2007/PartnerControls"/>
    <ds:schemaRef ds:uri="2f6a910d-138e-42c1-8e8a-320c1b7cf3f7"/>
    <ds:schemaRef ds:uri="611ea500-83e9-4ef4-bf2f-c0233a31331f"/>
  </ds:schemaRefs>
</ds:datastoreItem>
</file>

<file path=customXml/itemProps4.xml><?xml version="1.0" encoding="utf-8"?>
<ds:datastoreItem xmlns:ds="http://schemas.openxmlformats.org/officeDocument/2006/customXml" ds:itemID="{E4B03536-8A4E-4D01-BCBA-EAE46C9F6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ea500-83e9-4ef4-bf2f-c0233a31331f"/>
    <ds:schemaRef ds:uri="2f6a910d-138e-42c1-8e8a-320c1b7cf3f7"/>
    <ds:schemaRef ds:uri="cf22d98f-2e61-47ad-a8ad-1f63cee94d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 ME</vt:lpstr>
      <vt:lpstr>Data input (old)</vt:lpstr>
      <vt:lpstr>ESDL change log</vt:lpstr>
      <vt:lpstr>Data input</vt:lpstr>
      <vt:lpstr>Technology Factsheet</vt:lpstr>
      <vt:lpstr>List</vt:lpstr>
      <vt:lpstr>Calculations</vt:lpstr>
      <vt:lpstr>'READ ME'!_ftn1</vt:lpstr>
      <vt:lpstr>'READ ME'!_ftnref1</vt:lpstr>
      <vt:lpstr>cf_BoilerEfficiency_GJthPerGJel</vt:lpstr>
      <vt:lpstr>cf_BoilerEfficiencyLow_GJthPerGjel</vt:lpstr>
      <vt:lpstr>'READ ME'!Print_Area</vt:lpstr>
      <vt:lpstr>'Technology Factsheet'!Print_Area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Clisby, L.E. (Lauren)</cp:lastModifiedBy>
  <cp:revision/>
  <dcterms:created xsi:type="dcterms:W3CDTF">2018-07-06T12:34:34Z</dcterms:created>
  <dcterms:modified xsi:type="dcterms:W3CDTF">2023-12-05T12:59:28Z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NOC_DocumentClassification">
    <vt:lpwstr>5;#TNO Internal|1a23c89f-ef54-4907-86fd-8242403ff722</vt:lpwstr>
  </property>
  <property fmtid="{D5CDD505-2E9C-101B-9397-08002B2CF9AE}" pid="3" name="ContentTypeId">
    <vt:lpwstr>0x010100A35317DCC28344A7B82488658A034A5C0100930A1513B42B0E4BA633819D1BDE4F35</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_dlc_DocIdItemGuid">
    <vt:lpwstr>0e8051e7-c2e0-40ed-943a-5a2a90c741c1</vt:lpwstr>
  </property>
  <property fmtid="{D5CDD505-2E9C-101B-9397-08002B2CF9AE}" pid="8" name="TNOC_DocumentSetType">
    <vt:lpwstr/>
  </property>
  <property fmtid="{D5CDD505-2E9C-101B-9397-08002B2CF9AE}" pid="9" name="AuthorIds_UIVersion_1">
    <vt:lpwstr>34</vt:lpwstr>
  </property>
  <property fmtid="{D5CDD505-2E9C-101B-9397-08002B2CF9AE}" pid="10" name="AuthorIds_UIVersion_3">
    <vt:lpwstr>34</vt:lpwstr>
  </property>
  <property fmtid="{D5CDD505-2E9C-101B-9397-08002B2CF9AE}" pid="11" name="SaveCode">
    <vt:r8>584163904190063</vt:r8>
  </property>
</Properties>
</file>