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365tno.sharepoint.com/teams/P060.33948/TeamDocuments/Team/Final Factsheets 2018-2021/ESDL ready/"/>
    </mc:Choice>
  </mc:AlternateContent>
  <xr:revisionPtr revIDLastSave="571" documentId="10_ncr:100000_{4F79F5E7-D181-4B6C-8065-79717C1C2498}" xr6:coauthVersionLast="47" xr6:coauthVersionMax="47" xr10:uidLastSave="{442BD0B1-DA7F-4E8A-80C2-7AA410AD74AA}"/>
  <workbookProtection workbookAlgorithmName="SHA-512" workbookHashValue="GsY9tipHFSUdnYELk4lmrd9+AiYfhc7JRxDdHPgrTpt37mwD3IuGpC03f7W3XKUTx3NH71jRF9ZzbU3tEHgqCw==" workbookSaltValue="Ktu49DXb0NwiRk77fNquDw==" workbookSpinCount="100000" lockStructure="1"/>
  <bookViews>
    <workbookView xWindow="-120" yWindow="-120" windowWidth="51840" windowHeight="21240" tabRatio="500" firstSheet="4" activeTab="4" xr2:uid="{00000000-000D-0000-FFFF-FFFF00000000}"/>
  </bookViews>
  <sheets>
    <sheet name="READ ME" sheetId="3" state="hidden" r:id="rId1"/>
    <sheet name="Data input old" sheetId="9" state="hidden" r:id="rId2"/>
    <sheet name="Data input" sheetId="2" state="hidden" r:id="rId3"/>
    <sheet name="ESDL change log" sheetId="8" state="hidden" r:id="rId4"/>
    <sheet name="Technology Factsheet" sheetId="1" r:id="rId5"/>
    <sheet name="List" sheetId="4" state="hidden" r:id="rId6"/>
    <sheet name="Calculations" sheetId="5" state="hidden" r:id="rId7"/>
    <sheet name="Visual representation" sheetId="6" state="hidden" r:id="rId8"/>
    <sheet name="Change log" sheetId="7" state="hidden" r:id="rId9"/>
  </sheets>
  <definedNames>
    <definedName name="_ftn1" localSheetId="0">'READ ME'!$C$116</definedName>
    <definedName name="_ftnref1" localSheetId="0">'READ ME'!$C$104</definedName>
    <definedName name="_xlnm.Print_Area" localSheetId="0">'READ ME'!$A$1:$D$119</definedName>
    <definedName name="_xlnm.Print_Area" localSheetId="4">'Technology Factsheet'!$A$1:$O$92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A102" i="9" l="1"/>
  <c r="BA101" i="9"/>
  <c r="BA100" i="9"/>
  <c r="BA99" i="9"/>
  <c r="BA98" i="9"/>
  <c r="BA97" i="9"/>
  <c r="BA96" i="9"/>
  <c r="BA95" i="9"/>
  <c r="BA94" i="9"/>
  <c r="BA93" i="9"/>
  <c r="BA92" i="9"/>
  <c r="BA78" i="9"/>
  <c r="BA66" i="9"/>
  <c r="BA58" i="9"/>
  <c r="Q54" i="9"/>
  <c r="L54" i="9"/>
  <c r="G54" i="9"/>
  <c r="Q52" i="9"/>
  <c r="L52" i="9"/>
  <c r="G52" i="9"/>
  <c r="BA46" i="9"/>
  <c r="J42" i="9"/>
  <c r="H42" i="9"/>
  <c r="G42" i="9"/>
  <c r="E42" i="9"/>
  <c r="E40" i="9"/>
  <c r="M38" i="9"/>
  <c r="R38" i="9" s="1"/>
  <c r="R42" i="9" s="1"/>
  <c r="L38" i="9"/>
  <c r="Q38" i="9" s="1"/>
  <c r="Q42" i="9" s="1"/>
  <c r="J38" i="9"/>
  <c r="O38" i="9" s="1"/>
  <c r="I38" i="9"/>
  <c r="I42" i="9" s="1"/>
  <c r="H38" i="9"/>
  <c r="G38" i="9"/>
  <c r="E38" i="9"/>
  <c r="AZ34" i="9"/>
  <c r="D30" i="9"/>
  <c r="Q23" i="9"/>
  <c r="D19" i="9"/>
  <c r="AZ14" i="9"/>
  <c r="AZ12" i="9"/>
  <c r="S42" i="2"/>
  <c r="T42" i="2"/>
  <c r="R42" i="2"/>
  <c r="N42" i="2"/>
  <c r="O42" i="2"/>
  <c r="M42" i="2"/>
  <c r="Q42" i="2"/>
  <c r="G42" i="2"/>
  <c r="I42" i="2"/>
  <c r="H42" i="2"/>
  <c r="D40" i="1"/>
  <c r="D30" i="2"/>
  <c r="Q23" i="2"/>
  <c r="L42" i="2" l="1"/>
  <c r="T38" i="9"/>
  <c r="T42" i="9" s="1"/>
  <c r="O42" i="9"/>
  <c r="N38" i="9"/>
  <c r="L42" i="9"/>
  <c r="M42" i="9"/>
  <c r="D19" i="2"/>
  <c r="S38" i="9" l="1"/>
  <c r="S42" i="9" s="1"/>
  <c r="N42" i="9"/>
  <c r="D5" i="1"/>
  <c r="D6" i="1"/>
  <c r="D78" i="1" l="1"/>
  <c r="E38" i="1"/>
  <c r="D38" i="1"/>
  <c r="D36" i="1"/>
  <c r="D34" i="1"/>
  <c r="D32" i="1"/>
  <c r="E42" i="2"/>
  <c r="E40" i="2"/>
  <c r="B3" i="1"/>
  <c r="B82" i="1"/>
  <c r="AZ82" i="1" s="1"/>
  <c r="G67" i="1"/>
  <c r="J18" i="1"/>
  <c r="D28" i="1"/>
  <c r="AZ28" i="1" s="1"/>
  <c r="F17" i="1"/>
  <c r="D20" i="1"/>
  <c r="D17" i="1"/>
  <c r="D80" i="1"/>
  <c r="AZ80" i="1" s="1"/>
  <c r="D69" i="1"/>
  <c r="B78" i="1"/>
  <c r="B76" i="1"/>
  <c r="B74" i="1"/>
  <c r="B72" i="1"/>
  <c r="D72" i="1"/>
  <c r="D76" i="1"/>
  <c r="D74" i="1"/>
  <c r="F54" i="1"/>
  <c r="O79" i="1"/>
  <c r="M79" i="1"/>
  <c r="L79" i="1"/>
  <c r="J79" i="1"/>
  <c r="I79" i="1"/>
  <c r="G79" i="1"/>
  <c r="M78" i="1"/>
  <c r="J78" i="1"/>
  <c r="G78" i="1"/>
  <c r="O77" i="1"/>
  <c r="M77" i="1"/>
  <c r="L77" i="1"/>
  <c r="J77" i="1"/>
  <c r="I77" i="1"/>
  <c r="G77" i="1"/>
  <c r="M76" i="1"/>
  <c r="J76" i="1"/>
  <c r="G76" i="1"/>
  <c r="O75" i="1"/>
  <c r="M75" i="1"/>
  <c r="L75" i="1"/>
  <c r="J75" i="1"/>
  <c r="I75" i="1"/>
  <c r="G75" i="1"/>
  <c r="M74" i="1"/>
  <c r="J74" i="1"/>
  <c r="G74" i="1"/>
  <c r="E24" i="1"/>
  <c r="D25" i="1"/>
  <c r="AZ14" i="2"/>
  <c r="BA93" i="2"/>
  <c r="BA94" i="2"/>
  <c r="BA95" i="2"/>
  <c r="BA96" i="2"/>
  <c r="BA97" i="2"/>
  <c r="BA98" i="2"/>
  <c r="BA99" i="2"/>
  <c r="BA100" i="2"/>
  <c r="BA101" i="2"/>
  <c r="BA102" i="2"/>
  <c r="BA92" i="2"/>
  <c r="BA78" i="2"/>
  <c r="BA66" i="2"/>
  <c r="BA58" i="2"/>
  <c r="BA46" i="2"/>
  <c r="AZ34" i="2"/>
  <c r="AZ12" i="2"/>
  <c r="AZ69" i="1"/>
  <c r="O21" i="1"/>
  <c r="M21" i="1"/>
  <c r="L21" i="1"/>
  <c r="J21" i="1"/>
  <c r="I21" i="1"/>
  <c r="G21" i="1"/>
  <c r="M20" i="1"/>
  <c r="J20" i="1"/>
  <c r="G20" i="1"/>
  <c r="O19" i="1"/>
  <c r="M19" i="1"/>
  <c r="L19" i="1"/>
  <c r="J19" i="1"/>
  <c r="I19" i="1"/>
  <c r="G19" i="1"/>
  <c r="M18" i="1"/>
  <c r="G18" i="1"/>
  <c r="B92" i="1"/>
  <c r="AZ92" i="1" s="1"/>
  <c r="F67" i="1"/>
  <c r="F65" i="1"/>
  <c r="F63" i="1"/>
  <c r="F61" i="1"/>
  <c r="E36" i="1"/>
  <c r="E34" i="1"/>
  <c r="E32" i="1"/>
  <c r="D12" i="1"/>
  <c r="AZ12" i="1" s="1"/>
  <c r="D67" i="1"/>
  <c r="D65" i="1"/>
  <c r="D63" i="1"/>
  <c r="D61" i="1"/>
  <c r="D44" i="1"/>
  <c r="D49" i="1"/>
  <c r="D47" i="1"/>
  <c r="D45" i="1"/>
  <c r="D22" i="1"/>
  <c r="B90" i="1"/>
  <c r="AZ90" i="1" s="1"/>
  <c r="B91" i="1"/>
  <c r="AZ91" i="1" s="1"/>
  <c r="B84" i="1"/>
  <c r="AZ84" i="1" s="1"/>
  <c r="B85" i="1"/>
  <c r="AZ85" i="1" s="1"/>
  <c r="B86" i="1"/>
  <c r="AZ86" i="1" s="1"/>
  <c r="B87" i="1"/>
  <c r="AZ87" i="1" s="1"/>
  <c r="B88" i="1"/>
  <c r="AZ88" i="1" s="1"/>
  <c r="B89" i="1"/>
  <c r="AZ89" i="1" s="1"/>
  <c r="B83" i="1"/>
  <c r="AZ83" i="1" s="1"/>
  <c r="O73" i="1"/>
  <c r="M73" i="1"/>
  <c r="L73" i="1"/>
  <c r="J73" i="1"/>
  <c r="I73" i="1"/>
  <c r="G73" i="1"/>
  <c r="M72" i="1"/>
  <c r="J72" i="1"/>
  <c r="G72" i="1"/>
  <c r="D56" i="1"/>
  <c r="D58" i="1"/>
  <c r="AZ58" i="1" s="1"/>
  <c r="O68" i="1"/>
  <c r="M68" i="1"/>
  <c r="L68" i="1"/>
  <c r="J68" i="1"/>
  <c r="O66" i="1"/>
  <c r="M66" i="1"/>
  <c r="L66" i="1"/>
  <c r="J66" i="1"/>
  <c r="O64" i="1"/>
  <c r="M64" i="1"/>
  <c r="L64" i="1"/>
  <c r="J64" i="1"/>
  <c r="O62" i="1"/>
  <c r="M62" i="1"/>
  <c r="L62" i="1"/>
  <c r="J62" i="1"/>
  <c r="I68" i="1"/>
  <c r="G68" i="1"/>
  <c r="I66" i="1"/>
  <c r="G66" i="1"/>
  <c r="I64" i="1"/>
  <c r="G64" i="1"/>
  <c r="I62" i="1"/>
  <c r="G62" i="1"/>
  <c r="M67" i="1"/>
  <c r="J67" i="1"/>
  <c r="M65" i="1"/>
  <c r="J65" i="1"/>
  <c r="G65" i="1"/>
  <c r="M63" i="1"/>
  <c r="J63" i="1"/>
  <c r="G63" i="1"/>
  <c r="M61" i="1"/>
  <c r="J61" i="1"/>
  <c r="G61" i="1"/>
  <c r="D51" i="1"/>
  <c r="AZ51" i="1" s="1"/>
  <c r="O57" i="1"/>
  <c r="M57" i="1"/>
  <c r="L57" i="1"/>
  <c r="J57" i="1"/>
  <c r="I57" i="1"/>
  <c r="G57" i="1"/>
  <c r="O55" i="1"/>
  <c r="M55" i="1"/>
  <c r="L55" i="1"/>
  <c r="J55" i="1"/>
  <c r="I55" i="1"/>
  <c r="G55" i="1"/>
  <c r="M56" i="1"/>
  <c r="J56" i="1"/>
  <c r="M54" i="1"/>
  <c r="J54" i="1"/>
  <c r="G56" i="1"/>
  <c r="G54" i="1"/>
  <c r="F56" i="1"/>
  <c r="D54" i="1"/>
  <c r="D23" i="1"/>
  <c r="AZ40" i="1"/>
  <c r="O50" i="1"/>
  <c r="M50" i="1"/>
  <c r="O48" i="1"/>
  <c r="M48" i="1"/>
  <c r="O46" i="1"/>
  <c r="M46" i="1"/>
  <c r="O44" i="1"/>
  <c r="M44" i="1"/>
  <c r="L50" i="1"/>
  <c r="J50" i="1"/>
  <c r="L48" i="1"/>
  <c r="J48" i="1"/>
  <c r="L46" i="1"/>
  <c r="J46" i="1"/>
  <c r="L44" i="1"/>
  <c r="J44" i="1"/>
  <c r="I50" i="1"/>
  <c r="G50" i="1"/>
  <c r="I48" i="1"/>
  <c r="G48" i="1"/>
  <c r="I46" i="1"/>
  <c r="G46" i="1"/>
  <c r="I44" i="1"/>
  <c r="G44" i="1"/>
  <c r="M49" i="1"/>
  <c r="M47" i="1"/>
  <c r="M45" i="1"/>
  <c r="M43" i="1"/>
  <c r="J49" i="1"/>
  <c r="J47" i="1"/>
  <c r="J45" i="1"/>
  <c r="J43" i="1"/>
  <c r="G49" i="1"/>
  <c r="G47" i="1"/>
  <c r="G45" i="1"/>
  <c r="G43" i="1"/>
  <c r="O39" i="1"/>
  <c r="M39" i="1"/>
  <c r="O37" i="1"/>
  <c r="M37" i="1"/>
  <c r="O35" i="1"/>
  <c r="M35" i="1"/>
  <c r="O33" i="1"/>
  <c r="M33" i="1"/>
  <c r="L39" i="1"/>
  <c r="J39" i="1"/>
  <c r="L37" i="1"/>
  <c r="J37" i="1"/>
  <c r="L35" i="1"/>
  <c r="J35" i="1"/>
  <c r="L33" i="1"/>
  <c r="J33" i="1"/>
  <c r="I39" i="1"/>
  <c r="G39" i="1"/>
  <c r="I37" i="1"/>
  <c r="G37" i="1"/>
  <c r="I35" i="1"/>
  <c r="G35" i="1"/>
  <c r="I33" i="1"/>
  <c r="G33" i="1"/>
  <c r="M38" i="1"/>
  <c r="J38" i="1"/>
  <c r="G38" i="1"/>
  <c r="M36" i="1"/>
  <c r="J36" i="1"/>
  <c r="G36" i="1"/>
  <c r="M34" i="1"/>
  <c r="J34" i="1"/>
  <c r="G34" i="1"/>
  <c r="M32" i="1"/>
  <c r="J32" i="1"/>
  <c r="G32" i="1"/>
  <c r="E38" i="2"/>
  <c r="D26" i="1"/>
  <c r="D27" i="1"/>
  <c r="D24" i="1"/>
  <c r="D9" i="1"/>
  <c r="M16" i="1"/>
  <c r="G16" i="1"/>
  <c r="G15" i="1"/>
  <c r="D15" i="1"/>
  <c r="D11" i="1"/>
  <c r="D10" i="1"/>
  <c r="AZ10" i="1" s="1"/>
  <c r="D7" i="1"/>
  <c r="D8" i="1"/>
  <c r="D4" i="1"/>
</calcChain>
</file>

<file path=xl/sharedStrings.xml><?xml version="1.0" encoding="utf-8"?>
<sst xmlns="http://schemas.openxmlformats.org/spreadsheetml/2006/main" count="1736" uniqueCount="447">
  <si>
    <t>GENERAL INSTRUCTIONS</t>
  </si>
  <si>
    <t>●</t>
  </si>
  <si>
    <t>The technology factsheet contains information about one specific option (e.g. capacity, potential, costs, energy and emission effects and supporting descriptions).</t>
  </si>
  <si>
    <t>The factsheet should be filled-in by technical experts in the technology field and used as a reference internally (e.g. input for OPERA model) and externally.</t>
  </si>
  <si>
    <t xml:space="preserve">The data in the technology factsheet is for technology options in the Netherlands and could be used for EU countries. </t>
  </si>
  <si>
    <t>A regular update of technology factsheet is required every 3-5 years.</t>
  </si>
  <si>
    <t>Read carefully the definitions and instructions for each parameter below and fill-in all data in the 'Data input' tab. The data will be automatically allocated in the factsheet (see 'Factsheet' tab).</t>
  </si>
  <si>
    <t>The 'Factsheet' tab is locked. If a change is necessary, please send a request to Silvana Gamboa or Koen Smekens.</t>
  </si>
  <si>
    <t>→</t>
  </si>
  <si>
    <r>
      <rPr>
        <b/>
        <i/>
        <sz val="12"/>
        <color theme="1"/>
        <rFont val="Calibri"/>
        <family val="2"/>
        <scheme val="minor"/>
      </rPr>
      <t>READ ME</t>
    </r>
    <r>
      <rPr>
        <i/>
        <sz val="12"/>
        <color theme="1"/>
        <rFont val="Calibri"/>
        <family val="2"/>
        <scheme val="minor"/>
      </rPr>
      <t>: Definitions of parameters and instructions. Units and conversions factors (incl. monetary conversions) are also found below.</t>
    </r>
  </si>
  <si>
    <r>
      <rPr>
        <b/>
        <i/>
        <sz val="12"/>
        <color theme="1"/>
        <rFont val="Calibri"/>
        <family val="2"/>
        <scheme val="minor"/>
      </rPr>
      <t>Data input:</t>
    </r>
    <r>
      <rPr>
        <i/>
        <sz val="12"/>
        <color theme="1"/>
        <rFont val="Calibri"/>
        <family val="2"/>
        <scheme val="minor"/>
      </rPr>
      <t xml:space="preserve"> Technology factsheet data to be filled-in by the expert.</t>
    </r>
  </si>
  <si>
    <r>
      <rPr>
        <b/>
        <i/>
        <sz val="12"/>
        <color theme="1"/>
        <rFont val="Calibri"/>
        <family val="2"/>
        <scheme val="minor"/>
      </rPr>
      <t xml:space="preserve">Technology Factsheet: </t>
    </r>
    <r>
      <rPr>
        <i/>
        <sz val="12"/>
        <color theme="1"/>
        <rFont val="Calibri"/>
        <family val="2"/>
        <scheme val="minor"/>
      </rPr>
      <t>Factsheet filled-in automatically from the data in the 'Data input' tab. This tab is protected.</t>
    </r>
  </si>
  <si>
    <r>
      <rPr>
        <b/>
        <i/>
        <sz val="12"/>
        <color theme="1"/>
        <rFont val="Calibri"/>
        <family val="2"/>
        <scheme val="minor"/>
      </rPr>
      <t>List:</t>
    </r>
    <r>
      <rPr>
        <i/>
        <sz val="12"/>
        <color theme="1"/>
        <rFont val="Calibri"/>
        <family val="2"/>
        <scheme val="minor"/>
      </rPr>
      <t xml:space="preserve"> Lists of sectors, units, energy carriers, etc. that are used in the 'Data input' tab (drop-down menu's)</t>
    </r>
  </si>
  <si>
    <r>
      <rPr>
        <b/>
        <i/>
        <sz val="12"/>
        <color theme="1"/>
        <rFont val="Calibri"/>
        <family val="2"/>
        <scheme val="minor"/>
      </rPr>
      <t>Calculations:</t>
    </r>
    <r>
      <rPr>
        <i/>
        <sz val="12"/>
        <color theme="1"/>
        <rFont val="Calibri"/>
        <family val="2"/>
        <scheme val="minor"/>
      </rPr>
      <t xml:space="preserve"> Here, calcuations, screen-shots and other references can be placed to back-up the data of the factsheet. Please note that the information placed here will not be included in the Technology Factsheet for disclosure.</t>
    </r>
  </si>
  <si>
    <r>
      <rPr>
        <b/>
        <i/>
        <sz val="12"/>
        <color theme="1"/>
        <rFont val="Calibri"/>
        <family val="2"/>
        <scheme val="minor"/>
      </rPr>
      <t xml:space="preserve">Visual representation: </t>
    </r>
    <r>
      <rPr>
        <i/>
        <sz val="12"/>
        <color theme="1"/>
        <rFont val="Calibri"/>
        <family val="2"/>
        <scheme val="minor"/>
      </rPr>
      <t xml:space="preserve">A relevant visual representation of the technology can be placed here. The image will be placed in the final technology factsheet to be disclosed. </t>
    </r>
  </si>
  <si>
    <t>PARAMETER</t>
  </si>
  <si>
    <t>DEFINITION</t>
  </si>
  <si>
    <t>HOW TO FILL-IN THE FACTSHEET?</t>
  </si>
  <si>
    <t>Sector</t>
  </si>
  <si>
    <t>To which sector the technology belongs to (according to OPERA classification).</t>
  </si>
  <si>
    <t xml:space="preserve">Select the sector from the drop-down menu. If the sector is not available in the menu, please specify in the field 'Other'. </t>
  </si>
  <si>
    <t>New sectors can be added to the drop-down menu within the tab 'List' upon request.</t>
  </si>
  <si>
    <t>ETS / Non-ETS</t>
  </si>
  <si>
    <t>Indicate if the technology falls within the Emissions Trading Scheme (ETS).</t>
  </si>
  <si>
    <t>Type of Technology</t>
  </si>
  <si>
    <t xml:space="preserve">Examples: renewable, saving, CCS, biomass, emission reduction, network (e.g. transformer), etc. </t>
  </si>
  <si>
    <t xml:space="preserve">Select the type of technology from the drop-down menu. New types of technologies can be added within the tab 'List' upon request. </t>
  </si>
  <si>
    <t>Description</t>
  </si>
  <si>
    <t xml:space="preserve">Description of the technology, including technology boundaries, components, applications, etc. </t>
  </si>
  <si>
    <t>The description is limited up to 700 characters.</t>
  </si>
  <si>
    <t xml:space="preserve">TRL </t>
  </si>
  <si>
    <t>Select the Technology Readiness Level (TRL) for 2020 based on the assessment below:</t>
  </si>
  <si>
    <t>Please specify data sources in the explanation box.</t>
  </si>
  <si>
    <t xml:space="preserve">NASA/DOD Technology Readiness Level </t>
  </si>
  <si>
    <t>TRL 9</t>
  </si>
  <si>
    <t>Actual system 'flight proven' through succesful mission operations</t>
  </si>
  <si>
    <t>TRL 8</t>
  </si>
  <si>
    <t>Actual system completed and 'flight qualified' through test and demonstration</t>
  </si>
  <si>
    <t>TRL 7</t>
  </si>
  <si>
    <t>System prototype demonstration in space environment</t>
  </si>
  <si>
    <t>TRL 6</t>
  </si>
  <si>
    <t>System/subsystem model or prototype demonstration in a relevant environment (ground or space)</t>
  </si>
  <si>
    <t>TRL 5</t>
  </si>
  <si>
    <t>Component and/or breadboard validation in relevant environment</t>
  </si>
  <si>
    <t>TRL 4</t>
  </si>
  <si>
    <t>Component and/or breadboard validation in laboratory environment</t>
  </si>
  <si>
    <t>TRL 3</t>
  </si>
  <si>
    <t>Analytical and experimental critical function and/or characteristic proof-of-concept</t>
  </si>
  <si>
    <t>TRL 2</t>
  </si>
  <si>
    <t>Technology concept and/or application formulated</t>
  </si>
  <si>
    <t>TRL 1</t>
  </si>
  <si>
    <t>Basic principles observed and reported</t>
  </si>
  <si>
    <t>TECHNICAL DIMENSIONS</t>
  </si>
  <si>
    <t>Factsheet Functional Unit</t>
  </si>
  <si>
    <t>Unit in which the capacity for production of the main output is expressed e.g. Mton or PJ</t>
  </si>
  <si>
    <t>The Factsheet Functional Unit chosen provides a reference for the other parameters (i.e. capacity) in order to keep consistency through the factsheet.</t>
  </si>
  <si>
    <t>Select the functional unit from the drop-down menu. Conversion factors are found at the bottom of this tab (please specify in the explanation box if other conversion factors are used).</t>
  </si>
  <si>
    <t>Capacity</t>
  </si>
  <si>
    <t xml:space="preserve">The typical technology capacity size or sizes if there is clear size dependent data. </t>
  </si>
  <si>
    <t xml:space="preserve">Technologies that differ largely in size (e.g. large and small scale) must be placed in different factsheets. </t>
  </si>
  <si>
    <t xml:space="preserve">Specify the Capacity value and its respective reference from up to 5 different data sources. Please aggregate all sources in the references and sources box at the bottom of 'Data input' tab. </t>
  </si>
  <si>
    <t xml:space="preserve">Data ranges (min,max) will be automatically allocated in the factsheet. </t>
  </si>
  <si>
    <t>Potential</t>
  </si>
  <si>
    <t>How much of the technology option can be installed in The Netherlands or EU?</t>
  </si>
  <si>
    <t xml:space="preserve">Specify the Potential value and its respective reference from up to 5 different data sources. Please aggregate all sources in the references and sources box at the bottom of 'Data input' tab. </t>
  </si>
  <si>
    <t>Select which region is covered for the potential from the drop-down menu.</t>
  </si>
  <si>
    <t>Market share (Deployment share)</t>
  </si>
  <si>
    <t xml:space="preserve">Current market share and maximum expected market share in the future (2030 and 2050). </t>
  </si>
  <si>
    <t>Market share can be optional for some technologies, in that case, please specify the Potential instead or vice-versa.</t>
  </si>
  <si>
    <t xml:space="preserve">Only for competing technologies e.g. heat supply appliances for households such as heat pumps with a market share of 80% of the households. </t>
  </si>
  <si>
    <t xml:space="preserve">Specify the Market share and its respective reference from up to 5 different data sources. Please aggregate all sources in the references and sources box at the bottom of 'Data input' tab. </t>
  </si>
  <si>
    <t>Capacity utilization factor</t>
  </si>
  <si>
    <t xml:space="preserve">The capacity utilization factor is the percentage of the total capacity that is actually being utilized e.g. capacity expansion to absorb additional renewable electricity or over-dimensioning.  </t>
  </si>
  <si>
    <t>If the capacity utlization factor is not filled-in, the value will be automatically assigned as one.</t>
  </si>
  <si>
    <t>Full-load running hours per year</t>
  </si>
  <si>
    <t>The typical number of hours that the technology in question operates per year.</t>
  </si>
  <si>
    <t>Unit of Activity</t>
  </si>
  <si>
    <t>Unit of annual production (output) per year</t>
  </si>
  <si>
    <t xml:space="preserve">Select the activity unit from the drop-down menu. </t>
  </si>
  <si>
    <t>Activity (Cap2Act) (Optional)</t>
  </si>
  <si>
    <t>Actual annual production (output) per year</t>
  </si>
  <si>
    <t>Specify the value for Activity.</t>
  </si>
  <si>
    <t>Activity = Capacity*Load Factor</t>
  </si>
  <si>
    <t>Only relevant for infrastructure technologies (e.g. the amount of energy per hour that can be delivered)</t>
  </si>
  <si>
    <t>Technical lifetime (years)</t>
  </si>
  <si>
    <t>The total amount of years during which the technology can technically perform/function before it must be replaced.</t>
  </si>
  <si>
    <t>Progress ratio</t>
  </si>
  <si>
    <t>Progress ratio (PR) is the cost reduction factor achieved by a doubling of the cumulative installed capacity of a technology.
Learning rate (LR) = 1 – PR
The underlying formula is : Ci= α*Ccumi^b 
Ci = cost of unit i
α = constant (cost unit 1)
Ccumi = Cumulative capacity at time of unit i
b = learning elasticity
A doubling of total cumulative capacity reduces specific costs by a factor of 2b. In the usual case where b is negative, 2b (labelled the progress ratio, PR) is between zero and one. The complement of the progress ratio (1-PR) is called the learning rate (LR). A learning elasticity (b) of -0.32, for example, yields a progress ratio of 0.80 and a learning rate of 20%. This means that the specific capital cost of newly installed capacity decreases by 20% for each doubling of total installed capacity. On a double-logarithmic scale, the decrease in costs appears as a straight line.</t>
  </si>
  <si>
    <t>Hourly profile</t>
  </si>
  <si>
    <t>Is there an hourly profile for the technology?</t>
  </si>
  <si>
    <t>Select YES/NO</t>
  </si>
  <si>
    <t xml:space="preserve">COSTS </t>
  </si>
  <si>
    <t>Year of Euro</t>
  </si>
  <si>
    <t>All costs data must be specified as €2015</t>
  </si>
  <si>
    <t>If amounts are expresed in other currencies or in euros of another year (e.g. €2016), the amount has to be converted. See Monetary conversions at the bottom of the tab.</t>
  </si>
  <si>
    <t>Investment costs</t>
  </si>
  <si>
    <t xml:space="preserve">Total investment costs (CAPEX) in (million) euro in 2020, 2030 and 2050 per functional unit (e.g. per MW, per PJ). </t>
  </si>
  <si>
    <t xml:space="preserve">Specify the Costs and their respective reference for 2020(current), 2030 and 2050 from up to 5 different data sources. Please aggregate all sources in the references and sources box at the bottom of 'Data input' tab. </t>
  </si>
  <si>
    <t xml:space="preserve">The investments costs are in the case of a new application of the technology. This includes purchase costs, construction costs, net equipment costs and installation costs. Excludes indirect costs, design and site-specific costs. </t>
  </si>
  <si>
    <t>Specify in the costs explanation box what specifically is included in the investment costs.</t>
  </si>
  <si>
    <t xml:space="preserve">The costs should not be annualized. Site-specific costs (greenfield/brownfield), pre-design costs, pre-construction costs, financing costs should be extracted from the total value. </t>
  </si>
  <si>
    <t xml:space="preserve">Other costs </t>
  </si>
  <si>
    <t>E.g. electricity connection costs,  demolition and removal costs of decommissioned installations.</t>
  </si>
  <si>
    <t>Please specify Other costs within the Costs explanation box.</t>
  </si>
  <si>
    <t>Data input same as above.</t>
  </si>
  <si>
    <t xml:space="preserve">Fixed operational costs (excluding fuel costs) </t>
  </si>
  <si>
    <t>Fixed operational costs are per year.</t>
  </si>
  <si>
    <t xml:space="preserve">Variable costs (excluding fuel costs) </t>
  </si>
  <si>
    <t>Variable costs are per year.</t>
  </si>
  <si>
    <t>ENERGY IN- AND OUTPUTS</t>
  </si>
  <si>
    <t>Energy carriers</t>
  </si>
  <si>
    <t>Input/output of energy carriers per unit of the main output. The technology may consume/produce more than one input/output.</t>
  </si>
  <si>
    <t xml:space="preserve">Select the energy carrier from the drop-down menu (please specify the main output first). Other energy carriers can be added within the tab 'List' upon request. </t>
  </si>
  <si>
    <r>
      <t>For each technology, the amount of energy input/output to the process have to be filled in. The process may require more than one input e.g. available waste heat streams can be described as energy outputs or captured CO</t>
    </r>
    <r>
      <rPr>
        <vertAlign val="subscript"/>
        <sz val="12"/>
        <color theme="1"/>
        <rFont val="Calibri"/>
        <family val="2"/>
        <scheme val="minor"/>
      </rPr>
      <t>2</t>
    </r>
    <r>
      <rPr>
        <sz val="12"/>
        <color theme="1"/>
        <rFont val="Calibri"/>
        <family val="2"/>
        <scheme val="minor"/>
      </rPr>
      <t xml:space="preserve"> can also be seen as an output).</t>
    </r>
  </si>
  <si>
    <r>
      <t xml:space="preserve">Specify the values in PJ for 2020, 2030 and 2050 with their respective references from up to 5 different data sources. Please aggregate all sources in the references and sources box at the bottom of 'Data input' tab. </t>
    </r>
    <r>
      <rPr>
        <i/>
        <sz val="12"/>
        <color rgb="FFFF0000"/>
        <rFont val="Calibri"/>
        <family val="2"/>
        <scheme val="minor"/>
      </rPr>
      <t xml:space="preserve">Values should be expressed as a ratio per unit of main output whereas inputs should be expressed as positive and values for outputs as negative. </t>
    </r>
  </si>
  <si>
    <t xml:space="preserve">The value should correspond 'per unit of output' (e.g. output of natural gas with 60% efficiency). Explain the details (i.e. efficiency) in the explanation box. </t>
  </si>
  <si>
    <t>MATERIAL FLOWS (Optional)</t>
  </si>
  <si>
    <t xml:space="preserve">Material flows </t>
  </si>
  <si>
    <t xml:space="preserve">Optional except for technologies with activity level associated e.g. iron, steel, ammonia production, ethylene, ethene. </t>
  </si>
  <si>
    <t>Specify the material flows and units and add the values for 2020, 2030 and 2050 withtheir respective references from up to 5 difference data sources. Please aggregate all sources in the references and sources box at the bottom of 'Data input' tab.</t>
  </si>
  <si>
    <t xml:space="preserve">EMISSIONS </t>
  </si>
  <si>
    <t>Emissions</t>
  </si>
  <si>
    <t>Non-fuel/energy-related emissions or emissions reductions (e.g. CCS)</t>
  </si>
  <si>
    <t xml:space="preserve">Select the substance and unit from the drop-down menu. Other emissions can be added within the tab 'List' upon request. </t>
  </si>
  <si>
    <t>Specify the Emissions for 2020, 2030 and 2050 with their respective references from up to 5 difference data sources. Please aggregate all sources in the references and sources box at the bottom of 'Data input' tab.</t>
  </si>
  <si>
    <t>OTHER (Optional)</t>
  </si>
  <si>
    <t>Other</t>
  </si>
  <si>
    <t>Extra relevant parameters for specific technologies e.g. charge/discharge time for batteries, efficiency, etc.</t>
  </si>
  <si>
    <t xml:space="preserve">Specify the parameter and unit adding more details in the explanations box below the sub- section. Here, you can specify the relevance of this parameter for the specific technology and references.  </t>
  </si>
  <si>
    <t>You may add one single value in the main reference for 2020 (current) or add values for 2020, 2030 and 2050 with their respective references from up to 5 difference data sources. Please aggregate all sources in the references and sources box at the bottom of 'Data input' tab.</t>
  </si>
  <si>
    <t>REFERENCES AND SOURCES</t>
  </si>
  <si>
    <t>For data values: Add references for each value in their 'Reference' cell (i.e. author and year) and aggregate all references with complete description at the bottom of the 'Data input' tab (in order of importance). If more than 10 references, add other sources under 'Others' box.</t>
  </si>
  <si>
    <t>For complementary data and text: Add all data sources with complete description at the bottom of the 'Data input' tab (in order of importance or mostly used). You may link these references with text in the explanatory boxes. If more than 10 references, add other sources under 'Others' box.</t>
  </si>
  <si>
    <t>UNITS</t>
  </si>
  <si>
    <t>Bln vehicle - km</t>
  </si>
  <si>
    <t>Use this unit to represent transport technologies</t>
  </si>
  <si>
    <t>GWe</t>
  </si>
  <si>
    <t>Gigawatt electrical</t>
  </si>
  <si>
    <t>kton</t>
  </si>
  <si>
    <t>Kiloton</t>
  </si>
  <si>
    <t>Mton</t>
  </si>
  <si>
    <t>Megaton</t>
  </si>
  <si>
    <t>Mton ethene</t>
  </si>
  <si>
    <t>Megaton ethene</t>
  </si>
  <si>
    <t>Mton NH3</t>
  </si>
  <si>
    <t>Megaton Ammonia</t>
  </si>
  <si>
    <t>Mton steel</t>
  </si>
  <si>
    <t>Megaton steel</t>
  </si>
  <si>
    <t>Mvtg</t>
  </si>
  <si>
    <t>Million vehicles</t>
  </si>
  <si>
    <t>PJ</t>
  </si>
  <si>
    <t>PetaJoule</t>
  </si>
  <si>
    <t>CONVERSION FACTORS</t>
  </si>
  <si>
    <t>COMMON CONVERSIONS</t>
  </si>
  <si>
    <r>
      <rPr>
        <sz val="12"/>
        <color theme="1"/>
        <rFont val="Calibri"/>
        <family val="2"/>
        <scheme val="minor"/>
      </rPr>
      <t>1 MJ = 10</t>
    </r>
    <r>
      <rPr>
        <vertAlign val="superscript"/>
        <sz val="12"/>
        <color theme="1"/>
        <rFont val="Calibri"/>
        <family val="2"/>
        <scheme val="minor"/>
      </rPr>
      <t>6</t>
    </r>
    <r>
      <rPr>
        <sz val="12"/>
        <color theme="1"/>
        <rFont val="Calibri"/>
        <family val="2"/>
        <scheme val="minor"/>
      </rPr>
      <t xml:space="preserve"> Joule</t>
    </r>
  </si>
  <si>
    <r>
      <rPr>
        <sz val="12"/>
        <color theme="1"/>
        <rFont val="Calibri"/>
        <family val="2"/>
        <scheme val="minor"/>
      </rPr>
      <t>1 GJ = 10</t>
    </r>
    <r>
      <rPr>
        <vertAlign val="superscript"/>
        <sz val="12"/>
        <color theme="1"/>
        <rFont val="Calibri"/>
        <family val="2"/>
        <scheme val="minor"/>
      </rPr>
      <t>9</t>
    </r>
    <r>
      <rPr>
        <sz val="12"/>
        <color theme="1"/>
        <rFont val="Calibri"/>
        <family val="2"/>
        <scheme val="minor"/>
      </rPr>
      <t xml:space="preserve"> Joule</t>
    </r>
  </si>
  <si>
    <r>
      <rPr>
        <sz val="12"/>
        <color theme="1"/>
        <rFont val="Calibri"/>
        <family val="2"/>
        <scheme val="minor"/>
      </rPr>
      <t>1 TJ = 10</t>
    </r>
    <r>
      <rPr>
        <vertAlign val="superscript"/>
        <sz val="12"/>
        <color theme="1"/>
        <rFont val="Calibri"/>
        <family val="2"/>
        <scheme val="minor"/>
      </rPr>
      <t>12</t>
    </r>
    <r>
      <rPr>
        <sz val="12"/>
        <color theme="1"/>
        <rFont val="Calibri"/>
        <family val="2"/>
        <scheme val="minor"/>
      </rPr>
      <t xml:space="preserve"> Joule</t>
    </r>
  </si>
  <si>
    <r>
      <rPr>
        <sz val="12"/>
        <color theme="1"/>
        <rFont val="Calibri"/>
        <family val="2"/>
        <scheme val="minor"/>
      </rPr>
      <t>1 PJ = 10</t>
    </r>
    <r>
      <rPr>
        <vertAlign val="superscript"/>
        <sz val="12"/>
        <color theme="1"/>
        <rFont val="Calibri"/>
        <family val="2"/>
        <scheme val="minor"/>
      </rPr>
      <t>15</t>
    </r>
    <r>
      <rPr>
        <sz val="12"/>
        <color theme="1"/>
        <rFont val="Calibri"/>
        <family val="2"/>
        <scheme val="minor"/>
      </rPr>
      <t xml:space="preserve"> Joule</t>
    </r>
  </si>
  <si>
    <t>1 MWh = 3,6 GJ</t>
  </si>
  <si>
    <t>1 GWh = 3,6 TJ</t>
  </si>
  <si>
    <t xml:space="preserve">1 TWh = 3,6 PJ </t>
  </si>
  <si>
    <t>OTHER CONVERSIONS</t>
  </si>
  <si>
    <t xml:space="preserve">The International Energy Agency offers a converter for energy units, you can find the converter in the link below: </t>
  </si>
  <si>
    <t>https://www.iea.org/statistics/resources/unitconverter/</t>
  </si>
  <si>
    <t>MONETARY CONVERSIONS</t>
  </si>
  <si>
    <t>If amounts are expresed in other currencies or in euros of another year (e.g. €2016), the amount has to be converted.</t>
  </si>
  <si>
    <r>
      <t xml:space="preserve">A standard method to correct for inflation is to use the </t>
    </r>
    <r>
      <rPr>
        <i/>
        <sz val="12"/>
        <color theme="1"/>
        <rFont val="Calibri"/>
        <family val="2"/>
        <scheme val="minor"/>
      </rPr>
      <t>Harmonised Index of Consumer Prices (HICP) (see below)</t>
    </r>
    <r>
      <rPr>
        <sz val="12"/>
        <color theme="1"/>
        <rFont val="Calibri"/>
        <family val="2"/>
        <scheme val="minor"/>
      </rPr>
      <t xml:space="preserve">. To convert an amount expressed in €2014 to €2017, it has to be multiplied by a factor (HICP 2017/ HICP 2014) = (101,40/99,79) = 1,016. </t>
    </r>
  </si>
  <si>
    <t>Harmonised Index of Consumer Prices (HICP) for the Netherlands:</t>
  </si>
  <si>
    <t>HICP (2015 =100)</t>
  </si>
  <si>
    <t>Statistics Netherlands (CBS), “Consumentenprijzen; Europees geharmoniseerde prijsindex 2015=100”</t>
  </si>
  <si>
    <t>TEMPLATE VERSION - CHANGE LOG</t>
  </si>
  <si>
    <t>Last change date</t>
  </si>
  <si>
    <t>Changes</t>
  </si>
  <si>
    <t>Final version of template</t>
  </si>
  <si>
    <t>Factsheet name in dark blue in the 'Technology Factsheet' tab</t>
  </si>
  <si>
    <t>Change to decimal separator (.) and thousand separator (,)</t>
  </si>
  <si>
    <r>
      <t xml:space="preserve">Fix error in 'Other' section from 'Technology Factsheet' tab: Data input in D77 should come from </t>
    </r>
    <r>
      <rPr>
        <i/>
        <sz val="12"/>
        <color theme="1"/>
        <rFont val="Calibri"/>
        <family val="2"/>
        <scheme val="minor"/>
      </rPr>
      <t xml:space="preserve">Input Data!D87 </t>
    </r>
  </si>
  <si>
    <t>Update all values in the 'Technology Factsheet' tab to 2 decimals</t>
  </si>
  <si>
    <t>FACTSHEET DATA INPUT</t>
  </si>
  <si>
    <t>Please fill-in here all technology option data including detailed references and sources at the bottom.</t>
  </si>
  <si>
    <t>TECHNOLOGY DESCRIPTION</t>
  </si>
  <si>
    <t>Name of technology option</t>
  </si>
  <si>
    <t>Specify here</t>
  </si>
  <si>
    <t>Date of factsheet</t>
  </si>
  <si>
    <t>Please select</t>
  </si>
  <si>
    <t>Other (specify here)</t>
  </si>
  <si>
    <t>TRL level 2020</t>
  </si>
  <si>
    <t>Functional Unit</t>
  </si>
  <si>
    <t>Main Source</t>
  </si>
  <si>
    <t>Source 2</t>
  </si>
  <si>
    <t>Source 3</t>
  </si>
  <si>
    <t>Source 4</t>
  </si>
  <si>
    <t>Source 5</t>
  </si>
  <si>
    <t>Reference</t>
  </si>
  <si>
    <t>Context</t>
  </si>
  <si>
    <t>Unit</t>
  </si>
  <si>
    <t>2020 (Current)</t>
  </si>
  <si>
    <t>Please select the region</t>
  </si>
  <si>
    <t>Market share</t>
  </si>
  <si>
    <t>%</t>
  </si>
  <si>
    <t>Specify here (if not specified, value will be 1)</t>
  </si>
  <si>
    <t>Explanation</t>
  </si>
  <si>
    <t>COSTS</t>
  </si>
  <si>
    <t xml:space="preserve">Reference year: €2015 - If amounts are expresed in other currencies or in euros of another year (e.g. €2014), the amount has to be converted. See conversion method in 'READ ME' tab. Costs are per unit of output. </t>
  </si>
  <si>
    <t xml:space="preserve">mln. € / </t>
  </si>
  <si>
    <t>Other costs per year</t>
  </si>
  <si>
    <t>Fixed operational costs per year (excl. fuel costs)</t>
  </si>
  <si>
    <t>Variable costs per year (exc. Fuel costs)</t>
  </si>
  <si>
    <t>Please select based on chosen Functional Unit</t>
  </si>
  <si>
    <t>Costs explanation</t>
  </si>
  <si>
    <t xml:space="preserve">Values expressed as a ratio per unit of main output. Inputs  as positive and outputs as negative. </t>
  </si>
  <si>
    <t>Energy carrier</t>
  </si>
  <si>
    <t>Energy carriers (per unit of main output)</t>
  </si>
  <si>
    <t>Please select main output here</t>
  </si>
  <si>
    <t>Energy in- and Outputs explanation</t>
  </si>
  <si>
    <t>MATERIAL FLOWS (OPTIONAL)</t>
  </si>
  <si>
    <t>Material flows</t>
  </si>
  <si>
    <t>Material</t>
  </si>
  <si>
    <t>Material flows explanation</t>
  </si>
  <si>
    <t>Explain here</t>
  </si>
  <si>
    <t>EMISSIONS (Non-fuel/energy-related emissions or emissions reductions (e.g. CCS)</t>
  </si>
  <si>
    <t>Substance</t>
  </si>
  <si>
    <t>Emissions explanation</t>
  </si>
  <si>
    <t>Explain here (e.g. emission factors if calculated)</t>
  </si>
  <si>
    <t>OTHER</t>
  </si>
  <si>
    <t>Specify below the other relevant parameters for the specific technology</t>
  </si>
  <si>
    <t>Add here</t>
  </si>
  <si>
    <t>Others</t>
  </si>
  <si>
    <t>TECHNOLOGY FACTSHEET</t>
  </si>
  <si>
    <t>Value and Range</t>
  </si>
  <si>
    <t>-</t>
  </si>
  <si>
    <t>Current</t>
  </si>
  <si>
    <t>−</t>
  </si>
  <si>
    <t>Capacity utlization factor</t>
  </si>
  <si>
    <t>Euro per Functional Unit</t>
  </si>
  <si>
    <t xml:space="preserve">Fixed operational costs per year               (excl. fuel costs) </t>
  </si>
  <si>
    <t>Variable costs per year</t>
  </si>
  <si>
    <t>Main output:</t>
  </si>
  <si>
    <t>Parameter</t>
  </si>
  <si>
    <t xml:space="preserve"> </t>
  </si>
  <si>
    <t>Sectors:</t>
  </si>
  <si>
    <t>Type of Technology:</t>
  </si>
  <si>
    <t>Functional Units Capacity:</t>
  </si>
  <si>
    <t>Functional Units Activity:</t>
  </si>
  <si>
    <t>Variable costs units:</t>
  </si>
  <si>
    <t xml:space="preserve">Energy carriers: </t>
  </si>
  <si>
    <t>Energy Carriers Units:</t>
  </si>
  <si>
    <t>Material flows:</t>
  </si>
  <si>
    <t>Emissions:</t>
  </si>
  <si>
    <t>Emissions Units:</t>
  </si>
  <si>
    <t>ETS</t>
  </si>
  <si>
    <t>Agriculture: Horticulture</t>
  </si>
  <si>
    <t>Biomass</t>
  </si>
  <si>
    <t>Bln vehicle - km/year</t>
  </si>
  <si>
    <t>MWh</t>
  </si>
  <si>
    <t>Ambient heat</t>
  </si>
  <si>
    <t>CH4</t>
  </si>
  <si>
    <t>Non-ETS</t>
  </si>
  <si>
    <t>Agriculture: Other</t>
  </si>
  <si>
    <t>CCS</t>
  </si>
  <si>
    <t>MW</t>
  </si>
  <si>
    <t>PJ/year</t>
  </si>
  <si>
    <t>Biobenzine</t>
  </si>
  <si>
    <t>Add here -&gt;</t>
  </si>
  <si>
    <t>CO2</t>
  </si>
  <si>
    <t>Electricity generation</t>
  </si>
  <si>
    <t>Emission reduction</t>
  </si>
  <si>
    <t>kton/year</t>
  </si>
  <si>
    <t>kWh</t>
  </si>
  <si>
    <t>Biodiesel</t>
  </si>
  <si>
    <t>F-gassen</t>
  </si>
  <si>
    <t>Mton CO2-eq</t>
  </si>
  <si>
    <t>Gas supply</t>
  </si>
  <si>
    <t>Energy saving</t>
  </si>
  <si>
    <t>Mton/year</t>
  </si>
  <si>
    <t>Biofuels</t>
  </si>
  <si>
    <t>N2O</t>
  </si>
  <si>
    <t>Yes</t>
  </si>
  <si>
    <t>Households</t>
  </si>
  <si>
    <t>Renewable</t>
  </si>
  <si>
    <t>Mton ethene/year</t>
  </si>
  <si>
    <t>Biofuels FT</t>
  </si>
  <si>
    <t>Fijn stof PM10</t>
  </si>
  <si>
    <t>No</t>
  </si>
  <si>
    <t>Hydrogen</t>
  </si>
  <si>
    <t>CHP</t>
  </si>
  <si>
    <t>Mton NH3/year</t>
  </si>
  <si>
    <t>Biogas</t>
  </si>
  <si>
    <t>Fijn stof PM2,5</t>
  </si>
  <si>
    <t>Industry: Anorganic chemics</t>
  </si>
  <si>
    <t>Network</t>
  </si>
  <si>
    <t>Mton steel/year</t>
  </si>
  <si>
    <t>Bio-LPG</t>
  </si>
  <si>
    <t>SO2</t>
  </si>
  <si>
    <t>Industry: Chemics</t>
  </si>
  <si>
    <t>Storage</t>
  </si>
  <si>
    <t>Biomass (coferment)</t>
  </si>
  <si>
    <t>NH3</t>
  </si>
  <si>
    <t>NL</t>
  </si>
  <si>
    <t>Industry: Construction</t>
  </si>
  <si>
    <t xml:space="preserve">Electrolysis </t>
  </si>
  <si>
    <t>NMVOS</t>
  </si>
  <si>
    <t>EU</t>
  </si>
  <si>
    <t>Industry: Fertiliser</t>
  </si>
  <si>
    <t>MWth</t>
  </si>
  <si>
    <t>Biomass (high quality)</t>
  </si>
  <si>
    <t>NOx</t>
  </si>
  <si>
    <t>Global</t>
  </si>
  <si>
    <t>Industry: Generic</t>
  </si>
  <si>
    <t>Biomass (manure)</t>
  </si>
  <si>
    <t>Industry: Iron and steel</t>
  </si>
  <si>
    <t>Biomass (starch)</t>
  </si>
  <si>
    <t>Industry: Non ETS</t>
  </si>
  <si>
    <t>Biomass (sugars)</t>
  </si>
  <si>
    <t xml:space="preserve">€ / </t>
  </si>
  <si>
    <t>Industry: Petrochemics</t>
  </si>
  <si>
    <t>Biomass (waste biogenic)</t>
  </si>
  <si>
    <t>Mobile machinery</t>
  </si>
  <si>
    <t>Biomass (wet streams)</t>
  </si>
  <si>
    <t>Refineries</t>
  </si>
  <si>
    <t>Trade, services and utilities</t>
  </si>
  <si>
    <t>Transport</t>
  </si>
  <si>
    <t>Biomass (wood)</t>
  </si>
  <si>
    <t>Bio-waste gases</t>
  </si>
  <si>
    <t>Blast furnace gas</t>
  </si>
  <si>
    <t>CCF gas</t>
  </si>
  <si>
    <t>Chemical residual gas</t>
  </si>
  <si>
    <t>Coal</t>
  </si>
  <si>
    <t>Coke</t>
  </si>
  <si>
    <t>Coke oven gas</t>
  </si>
  <si>
    <t>Coking coal</t>
  </si>
  <si>
    <t>Diesel</t>
  </si>
  <si>
    <t>Electricity</t>
  </si>
  <si>
    <t>Energy content manure</t>
  </si>
  <si>
    <t>Fermentation gas</t>
  </si>
  <si>
    <t>Gasoline</t>
  </si>
  <si>
    <t>Geothermal heat</t>
  </si>
  <si>
    <t>Heat</t>
  </si>
  <si>
    <t>Heavy fuel oil</t>
  </si>
  <si>
    <t>Import electricity</t>
  </si>
  <si>
    <t>Injection coal</t>
  </si>
  <si>
    <t>LPG</t>
  </si>
  <si>
    <t>Natural gas</t>
  </si>
  <si>
    <t>Natural gas feedstock</t>
  </si>
  <si>
    <t>Oil</t>
  </si>
  <si>
    <t>Oil excluding gases</t>
  </si>
  <si>
    <t>Oil raw materials</t>
  </si>
  <si>
    <t>Other bio-oil products</t>
  </si>
  <si>
    <t>Other oil products</t>
  </si>
  <si>
    <t>Residual gases</t>
  </si>
  <si>
    <t>Solar energy</t>
  </si>
  <si>
    <t>Synthetic fuels</t>
  </si>
  <si>
    <t>Uranium</t>
  </si>
  <si>
    <t>Waste (non-biogenic)</t>
  </si>
  <si>
    <t>Wind energy</t>
  </si>
  <si>
    <t>Benzine</t>
  </si>
  <si>
    <t>Coal excluding gases</t>
  </si>
  <si>
    <t>Electricity import</t>
  </si>
  <si>
    <t>Fuel oil</t>
  </si>
  <si>
    <t>High Pressure Steam</t>
  </si>
  <si>
    <t>Hydro</t>
  </si>
  <si>
    <t>Kerosene</t>
  </si>
  <si>
    <t>Oil feedstock</t>
  </si>
  <si>
    <t>Oil products</t>
  </si>
  <si>
    <t>Propane</t>
  </si>
  <si>
    <t>SNG</t>
  </si>
  <si>
    <t>Steam</t>
  </si>
  <si>
    <t>ADD CALCULATIONS AND OTHER REFERENCES HERE (OPTIONAL)</t>
  </si>
  <si>
    <r>
      <t xml:space="preserve">Please note that the information placed here will </t>
    </r>
    <r>
      <rPr>
        <i/>
        <u/>
        <sz val="12"/>
        <color rgb="FFFF0000"/>
        <rFont val="Calibri"/>
        <family val="2"/>
        <scheme val="minor"/>
      </rPr>
      <t>not</t>
    </r>
    <r>
      <rPr>
        <i/>
        <sz val="12"/>
        <color rgb="FFFF0000"/>
        <rFont val="Calibri"/>
        <family val="2"/>
        <scheme val="minor"/>
      </rPr>
      <t xml:space="preserve"> be included in the Technology Factsheet for disclosure, therefore all relevant details and sources used must be specified in the 'Data input' tab.</t>
    </r>
  </si>
  <si>
    <t>ADD VISUAL REPRESENTATION OF TECHNOLOGY HERE (OPTIONAL)</t>
  </si>
  <si>
    <t>If available, a visual representation of the technology can be placed here (including sources) to complement the technology description.</t>
  </si>
  <si>
    <t>Please note that the image will be placed in Technology Factsheet to be disclosed, other non-relevant images can be placed in the 'Calculations' tab.</t>
  </si>
  <si>
    <t>CHANGE LOG</t>
  </si>
  <si>
    <t>Version:</t>
  </si>
  <si>
    <t>1.1</t>
  </si>
  <si>
    <t>Date:</t>
  </si>
  <si>
    <t>Updates:</t>
  </si>
  <si>
    <t>Visual representation</t>
  </si>
  <si>
    <t>Decimals</t>
  </si>
  <si>
    <t>mln. Euro/Euro</t>
  </si>
  <si>
    <t>Variable costs MWh/PJ/kWh</t>
  </si>
  <si>
    <t>Name of technology option (bigger)</t>
  </si>
  <si>
    <t>ECN part of TNO logo</t>
  </si>
  <si>
    <t>Author name</t>
  </si>
  <si>
    <t>Cell 'Author name' added to the 'Data Input' tab</t>
  </si>
  <si>
    <t>Author</t>
  </si>
  <si>
    <t xml:space="preserve">Source: https://goo.gl/rvWufC </t>
  </si>
  <si>
    <t>Biomass (VFG &amp; FBI)</t>
  </si>
  <si>
    <t>Biomass (wood import)</t>
  </si>
  <si>
    <t>Biomass (wood domestic)</t>
  </si>
  <si>
    <t>Bioethanol</t>
  </si>
  <si>
    <t>BioHFO</t>
  </si>
  <si>
    <t>Biomass (UFO import)</t>
  </si>
  <si>
    <t>Biokerosene</t>
  </si>
  <si>
    <t>Robin Niessink</t>
  </si>
  <si>
    <t>Built environment</t>
  </si>
  <si>
    <t>kWth</t>
  </si>
  <si>
    <t>Agentschap NL (2011). Energiezuinig koelen met warmte- en koudeosplag. https://www.rvo.nl/sites/default/files/bijlagen/Energiezuinig%20koelen%20met%20warmte%20en%20koudeopslag.pdf</t>
  </si>
  <si>
    <t>Department for Business, Energy and Industrial Strategy (2016). Evidence Gathering: Thermal Energy Storage (TES) Technologies. https://assets.publishing.service.gov.uk/government/uploads/system/uploads/attachment_data/file/545249/DELTA_EE_DECC_TES_Final__1_.pdf</t>
  </si>
  <si>
    <t>According to a review-report focussed on the UK the TRL of ATES is between 5 and 8 (Department for Business, Energy and Industrial Strategy, 2016). However, ATES is an established technology in (some) other countries in Europe, especially in the Netherlands (TRL=9) where it is commonly used for individual buildings (commercial buildings and apartment blocks). The first ATES installations in the Netherlands were realised in 1995 and by 2015 there were around 2000 of these installations (Bloemendal et al., 2017).</t>
  </si>
  <si>
    <t>Bloemendal et al. (2017). Improved performance of heat pumps helps to use full potential of subsurface space for Aquifer Thermal Energy Storage</t>
  </si>
  <si>
    <t>Wesselink, M. (2016). Prospects for HT ATES in the Dutch energy system - Potentials, applications and business cases of High-Temperature Aquifer Thermal Energy Storage (Master thesis)</t>
  </si>
  <si>
    <t>Wesselink, 2016</t>
  </si>
  <si>
    <t>Average</t>
  </si>
  <si>
    <t>In between value based on UK review</t>
  </si>
  <si>
    <t>Nationaal Warmtepomp Trendrapport, 2018</t>
  </si>
  <si>
    <t>GWth</t>
  </si>
  <si>
    <t>Fleuchaus et al. (2018). Worldwide application of aquifer thermal energy storage – A review. Available at: https://www.sciencedirect.com/science/article/pii/S1364032118304933?via%3Dihub</t>
  </si>
  <si>
    <t>Nationaal Warmtepomp Trendrapport (2018). Nationaal Warmtepomp Trendrapport 2018. By: Dutch New Energy (Heynen, R. et al.) https://www.dutchnewenergy.nl/trendrapporten/nationaal-warmtepomp-trendrapport-2018/</t>
  </si>
  <si>
    <t>Space Heating: 1.800/Space Cooling: 800 (in the Netherlands)</t>
  </si>
  <si>
    <t>PBL (2017). VESTA Model Validatievoorbeelden - WKO</t>
  </si>
  <si>
    <t>GJth/year</t>
  </si>
  <si>
    <t>https://www.expertisecentrumwarmte.nl/kennis/factsheets/techniekfactsheets+energiebronnen/bodemenergie+en+wko/default.aspx</t>
  </si>
  <si>
    <t>Aquifer Thermal Energy Storage (Storage Temp ± 5 to ± 25 ᵒC) - Individual system</t>
  </si>
  <si>
    <t>% of total number of buildings in the Netherlands</t>
  </si>
  <si>
    <t>GJ</t>
  </si>
  <si>
    <t>IEA, 2007</t>
  </si>
  <si>
    <t>Department for Business, Energy and Industrial Strategy, 2016</t>
  </si>
  <si>
    <t>Schüppler et al., 2019</t>
  </si>
  <si>
    <t>based on RVO (2016) 3%invest per yr</t>
  </si>
  <si>
    <t>ATES installations generally have a capacity of 0,2 to 10 MW (Wesselink, 2016). A review-report focussed on the UK gives examples of projects with heating capacities ranging from 250kWth to 2MWth and cooling capacities ranging from 400 kW to 3 MW (Department for Business, Energy and Industrial Strategy, 2016).
According to Nationaal Warmtepomp Trendrapport (2018) the potential of water/water heat pumps (i.e. ATES) is 7 GWth (Nationaal Warmtepomp Trendrapport, 2018). 
Worldwide, there are more than 2.800 ATES systems in operation at present, with 99% of them low-temperature-systems (storage temperatures of &lt; 25 °C). 85% of all systems are located in the Netherlands, and a further 10% are found in Sweden, Denmark, and Belgium (Fleuchaus et al., 2018). 
The number of heating full load hours of the ATES (and the peak demand heating systems) depends on the heat supply profile of the ATES and the heat demand profile of the heat consumer. Similar line of reasoning holds for space cooling. In different countries around the world the ATES technology has 1.200 - 2.800 full load hours per year for heating (IEA, 2007). Depending on country ATES has 600 - 2.000 full load hours per year for cooling (IEA, 2007). Range obtained depends on the different climate conditions in the inventorized countries. IEA presents 1.200 heating full load hours as a (typical) value for the USA, 2.000 for Europe, and 2.800 for Northern Europe and Canada. For cooling an average of 1.300 full load hours per year is given by IEA. Values for the Netherlands (heating: 1800/cooling: 800) are taken from the VESTA model from PBL (PBL, 2017). Generally, the cooling demand is lower than heating demand. In order to retain the heat/cold balance in the soil the excess heat demand has to be supplied with auxiliary heating (a gas-fired boiler or electric boiler).
According to Expertise Centrum Warmte (ECW) the technical lifetime of ATES could be more than 30 years (ECW, 2019). According to Agentschap NL, the technical lifetime of the heat sources, pipes and heat exchangers generally is 25 or 30 years (Agenstschap NL, 2011). Pumps, controls and other related equipment is assumed to have a lifespan of 15 years.</t>
  </si>
  <si>
    <t>Schüppler, S., Fleuchaus, P., and Blum, P. (2013). Techno‑economic and environmental analysis of an Aquifer Thermal Energy Storage (ATES) in Germany https://doi.org/10.1186/s40517‑019‑0127‑6</t>
  </si>
  <si>
    <t xml:space="preserve">IRENA (2013). Thermal Energy Storage - Technology Brief (IEA-ETSAP and IRENA Technology Brief E17 – January 2013). https://www.irena.org/publications/2013/Jan/Thermal-energy-storage </t>
  </si>
  <si>
    <t>IEA, 2013a; IRENA, 2013</t>
  </si>
  <si>
    <t>20% cost reduction heat pump</t>
  </si>
  <si>
    <t>30% cost reduction heat pump</t>
  </si>
  <si>
    <t>Koornneef, J. (2019). TNO Factsheets Aquifer Thermal Energy Storage (Capacity Factsheet and Volume Factsheet) (Draft version - not published)</t>
  </si>
  <si>
    <t xml:space="preserve">RVO (2016). Factsheet WKO en warmtepompen. Available at: https://www.rvo.nl/sites/default/files/2017/07/RVO.nl%20-%20Factsheet%20WKO%20en%20warmtepompen.pdf
IEA (2007). Renewables for Heating and Cooling - Untapped Potential. Parameters for shallow geothermal heating and cooling
IEA (2013a). Thermal Energy Storage.IEA ETSAP. https://iea-etsap.org/E-TechDS/PDF/E17IR%20ThEnergy%20Stor_AH_Jan2013_final_GSOK.pdf
IEA (2013b). Heat pumps. IEA ETSAP. https://iea-etsap.org/E-TechDS/PDF/E19IR_Heat%20Pumps_HN_Jan2013_GSOK.pdf
</t>
  </si>
  <si>
    <t xml:space="preserve">In the table above, a cost range is shown based on average cost data from multiple sources (see references). The investment (capital) costs consist of the storage system, heat pump and heat exchangers (including transport) pipes. Note that for ATES we refer to capacity in terms of kWth, as for aquifers the size is usually expressed as the (maximum) rate at which heat can be extracted from a well at a single time.
- Schüppler et al. (2019) reviewed the capital costs of ATES as reported by several other literature sources and come to a cost-range of 89-1.000 euro/kWth (Schüppler et al., 2019). (NB: Schüppler et al. also state that the evaluation of the economic data is in most cases not transparent or already obsolete.)
-Based on a review focussed on the UK the investment costs of an ATES system ranges from 600 to 1.000 £/kWth (Department for Business, Energy and Industrial Strategy, 2016). 
-According to the International Energy Agency the investment costs of ATES amount to 200 -1.150 (reported average value is 500) euro2005/kWth (IEA, 2007).
-IRENA and IEA report an investment cost range of 3400-4500 USD2008/kWth for category 'sensible thermal energy storage' technologies (IEA, 2013a; IRENA, 2013). The ATES technology is included in this cost range (and elabored on in the study) but so are other sensible heat storage technologies. O&amp;M cost (fixed &amp; variable) for 'sensible thermal energy storage' technologies are 120 USD/kW/yr (IEA, 2013a; IRENA, 2013).
Fixed operational costs per year amount to 2,5% (for ATES) and 4% (for heat pump) given as percentage of the initial investment (RVO, 2016).
IEA and IRENA report 120 USD2008/kWth/year as fixed+variable operational costs (O&amp;M) for sensible thermal energy storage (IEA, 2013; IRENA, 2013).
Cost projection:
Only a (significant) decrease in costs of heat pumps can be expected. We base our heat pump cost projections for 2030 and 2050 on cost reduction percentages from an IEA factsheet (IEA, 2013b). The installed costs of heat pumps in 2030 are projected to be 20-30% lower compared to 2013. In 2050, costs decreased with 30-40% compared to 2013. Since the IEA costs reduction is compared to 2013 (and for the purpose of this factsheet it needs to be compared to 2020) we take the minimum percentage in each case (so 20% reduction in 2030 and 30% in 2050). In the calculations we assume that the heat pump comprises 50% of the total investment. </t>
  </si>
  <si>
    <t xml:space="preserve">This factsheet describes thermal energy storage in an aquifer (abbreviated ATES), a technique used for heating and cooling of buildings. It describes an individual system for one or multiple buildings ('individual' means there is no heat/cold transport network present to transport heat/cold over large distances such as in district heating). The technology is applicable to buildings with a relatively high cooling demand, which are found in the services sector (e.g. an office or university building). The reason for this is that heat and cold storage must be in balance to retain the heating/cooling capacity of the system. The applicability and energetic performance of ATES strongly depend on site-specific hydrogeological conditions (Department for Business, Energy and Industrial Strategy, 2016).
ATES comprises low temperature sensible heat storage in water bearing (e.g. sand) layers in the subsurface (aquifer). Depending on type of system (at least) one or two thermal wells are required for extraction and injection of water (since water is extracted from the subsurface it is called an "open system"). The wells are typically between 30 and 150 meters deep (Agentschap NL, 2011). At a depth of more than 500 meters heat storage would comprise the heat of the interior of the earth, which is called geothermal energy (ECW, 2019). The technology furthermore consists of pipes, pumps and controls. Using heat exchangers, heat is transferred to the heating system in a building. A heat pump is needed to upgrade the temperature to useable levels for space heating. The heat pump is taken into account in this factsheet. The heating/cooling distribution system inside the building (costs and efficiency) is not taken into account in this factsheet. Also, peak supply heating systems (e.g. gas-fired boiler running on winter days) is not taken into account in this factsheet.
The overall temperature range of water storage is ± 5 ᵒC to ± 25 ᵒC. In summer, cold water (typically 5 -8 ᵒC) is extracted from the aquifer in order to provide space cooling (Bloemendal et al., 2017). The warmed-up water is returned to the aquifer. The cooling part is essential to regenerate the heat source. The ATES system must be thermally balanced over the year otherwise heating or cooling capacity will deteriorate. In winter the proces is reversed. The stored water (typically 14-18 ᵒC) is supplied to buildings for heating purposes and the cooled water is returned (Bloemendal et al., 2017). A heat pump (water/water heat pump) raises the temperature to the temperature necessary for space heating. Buildings with ATES are heated using a low temperature heating system using underfloor and/or wall heating. This means that the heat distribution system for space heating inside the building works at a relatively low temperature (supply temperature to heat emitters is in range 30 to 50ᵒC). This requires a well insulated building (i.e. a building with a good energy label). Direct cooling (space cooling without using a heat pump) can be provided by pumping cold water directly through the building. In case there is also a demand for hot tapwater, this needs to be at least 60 ᵒC and can be supplied for instance by a seperate gas boiler, an electric boiler, or a solar water heater. </t>
  </si>
  <si>
    <t>In the table above the average annual energy in- and outputs associated to space heating are shown. The energy in- and outputs of the entire ATES system, from heat source to end consumer, depends on a number of assumptions regarding thermal recovery efficiency from the ATES and the SPF (annual average COP) of the heat pump. These assumptions are as follows:
-Total heat losses associated to heat extraction and seasonal storage of heat in an aquifer is assumed 20% per year. This means the thermal recovery efficiency (fraction) is 80%.
-The coefficient of performance (COP) of the heat pump is the ratio between electricity input and heat output. The COP depends on the temperature difference between heat source and heat sink. The annual average COP is called seasonal performance factor (SPF). At a temperature difference of 4-8 ᵒC (between extraction and infiltration), the COP of a heat pump ranges between 3 and 5 (Bloemendal et al., 2017). According to Schüppler et al. the estimated seasonal performance factor (SPF) of the ATES system for heating is 4 (Schüppler et al., 2019). We assume COP=SPF=4 since the source temperature is almost constant over the year.
-Furthermore there is pump energy involved. Typically one uses between 17 and 20 kWhe of pump energy per GJth thermal energy output (Koornneef, J., 2019). We assume 20 kWhe/GJth, this converts to 0,07 GJe/GJth. 
With this, the in- and outputs of the system are calculated and shown in the table above. 
For comparison:
IRENA indicates a 50 - 90 % ATES system efficiency for heating (IRENA, 2013). This is the thermal recovery efficiency.
Department for Business, Energy and Industrial Strategy (2016) reports 70-90% ATES system efficiency for heating (efficiency is higher for cold storage) (Department for Business, Energy and Industrial Strategy, 2016). This is the thermal recovery efficiency.
Note: For ATES cooling a COP of 29 is reported by (Schüppler et al., 2019).
Projection:
Only a (significant) increase in performance of heat pumps can be expected. We base our heat pump COP projections for 2030 and 2050 on improvement percentages from an IEA factsheet (IEA, 2013b). The performances of heat pumps in 2030 are projected to be 30-50% better compared to 2013 (for cooling 20-40%). In 2050, the performance increased with 40-60% compared to 2013 (for cooling 30-50%). Since the IEA projection is compared to 2013 (and for the purpose of this factsheet it needs to be compared to 2020) we take the minimum percentage in each case (so 30% in 2030 and 40% in 2050 for heating with heat pump).</t>
  </si>
  <si>
    <t>Old</t>
  </si>
  <si>
    <t>New</t>
  </si>
  <si>
    <t>Date</t>
  </si>
  <si>
    <t>Comment</t>
  </si>
  <si>
    <t>Removed the non-numeric value. The information about the two values is still in explanation text box. Another option could have been to add them up or take an average, but that might create wrong interpretations</t>
  </si>
  <si>
    <t>Rounded to displayed value and removed formuila This also helps with fixed operational costs, which are left to be computed at 3% of investement costs: these now have two decimals (except for one value, but we keep it as is)</t>
  </si>
  <si>
    <t>Electricity input</t>
  </si>
  <si>
    <t>Rounded to displayed value and removed formulas</t>
  </si>
  <si>
    <t>Ambient heat input</t>
  </si>
  <si>
    <t>Functional unit</t>
  </si>
  <si>
    <t>kW</t>
  </si>
  <si>
    <t>Also edited list</t>
  </si>
  <si>
    <t>GW</t>
  </si>
  <si>
    <t>Unit of activity</t>
  </si>
  <si>
    <t>GJ/year</t>
  </si>
  <si>
    <t>Fixed operational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</si>
</sst>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_ \ \ \ \ #,##0.00_ ;_ \ \ \ \ \-#,##0.00_ ;_ \ \ \ \ &quot;-&quot;??_ ;_ @_ "/>
    <numFmt numFmtId="165" formatCode="_ * #,##0_ ;_ * \-#,##0_ ;_ * &quot;-&quot;??_ ;_ @_ "/>
    <numFmt numFmtId="166" formatCode="_ \ \ \ \ #,##0_ ;_ \ \ \ \ \-#,##0_ ;_ \ \ \ \ &quot;-&quot;??_ ;_ @_ "/>
    <numFmt numFmtId="167" formatCode="_ \ #,##0_ ;_ \ \-#,##0_ ;_ \ &quot;-&quot;??_ ;_ @_ "/>
    <numFmt numFmtId="168" formatCode="_ * #,##0.000_ ;_ * \-#,##0.000_ ;_ * &quot;-&quot;??_ ;_ @_ "/>
    <numFmt numFmtId="169" formatCode="0.000000000000000000"/>
  </numFmts>
  <fonts count="53" x14ac:knownFonts="1">
    <font>
      <sz val="12"/>
      <color theme="1"/>
      <name val="Calibri"/>
      <family val="2"/>
      <scheme val="minor"/>
    </font>
    <font>
      <sz val="11"/>
      <color theme="1"/>
      <name val="Calibri"/>
      <family val="2"/>
      <scheme val="minor"/>
    </font>
    <font>
      <sz val="11"/>
      <color theme="1"/>
      <name val="Calibri"/>
      <family val="2"/>
      <scheme val="minor"/>
    </font>
    <font>
      <sz val="12"/>
      <name val="Calibri"/>
      <family val="2"/>
    </font>
    <font>
      <sz val="12"/>
      <color theme="1"/>
      <name val="Calibri"/>
      <family val="2"/>
    </font>
    <font>
      <b/>
      <sz val="12"/>
      <color theme="1"/>
      <name val="Calibri"/>
      <family val="2"/>
    </font>
    <font>
      <i/>
      <sz val="12"/>
      <color rgb="FFFF0000"/>
      <name val="Calibri"/>
      <family val="2"/>
      <scheme val="minor"/>
    </font>
    <font>
      <sz val="14"/>
      <color theme="1"/>
      <name val="Calibri"/>
      <family val="2"/>
      <scheme val="minor"/>
    </font>
    <font>
      <b/>
      <u/>
      <sz val="16"/>
      <color theme="1"/>
      <name val="Calibri"/>
      <family val="2"/>
      <scheme val="minor"/>
    </font>
    <font>
      <i/>
      <sz val="14"/>
      <color theme="1"/>
      <name val="Calibri"/>
      <family val="2"/>
      <scheme val="minor"/>
    </font>
    <font>
      <sz val="12"/>
      <color theme="1" tint="0.499984740745262"/>
      <name val="Calibri"/>
      <family val="2"/>
    </font>
    <font>
      <b/>
      <sz val="12"/>
      <color theme="1"/>
      <name val="Calibri"/>
      <family val="2"/>
      <scheme val="minor"/>
    </font>
    <font>
      <i/>
      <sz val="11"/>
      <color theme="1" tint="0.499984740745262"/>
      <name val="Calibri"/>
      <family val="2"/>
    </font>
    <font>
      <b/>
      <sz val="14"/>
      <color theme="1"/>
      <name val="Calibri"/>
      <family val="2"/>
      <scheme val="minor"/>
    </font>
    <font>
      <sz val="10"/>
      <color theme="1"/>
      <name val="Calibri"/>
      <family val="2"/>
      <scheme val="minor"/>
    </font>
    <font>
      <i/>
      <sz val="12"/>
      <color theme="1"/>
      <name val="Calibri"/>
      <family val="2"/>
      <scheme val="minor"/>
    </font>
    <font>
      <i/>
      <u/>
      <sz val="12"/>
      <color theme="1"/>
      <name val="Calibri"/>
      <family val="2"/>
    </font>
    <font>
      <b/>
      <sz val="12"/>
      <name val="Calibri"/>
      <family val="2"/>
    </font>
    <font>
      <sz val="12"/>
      <color rgb="FFFF0000"/>
      <name val="Calibri"/>
      <family val="2"/>
    </font>
    <font>
      <sz val="12"/>
      <name val="Calibri"/>
      <family val="2"/>
      <scheme val="minor"/>
    </font>
    <font>
      <sz val="12"/>
      <color rgb="FFFF0000"/>
      <name val="Calibri"/>
      <family val="2"/>
      <scheme val="minor"/>
    </font>
    <font>
      <sz val="11"/>
      <color rgb="FFFF0000"/>
      <name val="Calibri"/>
      <family val="2"/>
      <scheme val="minor"/>
    </font>
    <font>
      <u/>
      <sz val="12"/>
      <color theme="10"/>
      <name val="Calibri"/>
      <family val="2"/>
      <scheme val="minor"/>
    </font>
    <font>
      <sz val="11"/>
      <name val="Calibri"/>
      <family val="2"/>
      <scheme val="minor"/>
    </font>
    <font>
      <vertAlign val="subscript"/>
      <sz val="12"/>
      <color theme="1"/>
      <name val="Calibri"/>
      <family val="2"/>
      <scheme val="minor"/>
    </font>
    <font>
      <sz val="12"/>
      <color rgb="FF000000"/>
      <name val="Calibri"/>
      <family val="2"/>
      <scheme val="minor"/>
    </font>
    <font>
      <vertAlign val="superscript"/>
      <sz val="12"/>
      <color theme="1"/>
      <name val="Calibri"/>
      <family val="2"/>
      <scheme val="minor"/>
    </font>
    <font>
      <b/>
      <u/>
      <sz val="12"/>
      <color theme="1"/>
      <name val="Calibri"/>
      <family val="2"/>
      <scheme val="minor"/>
    </font>
    <font>
      <b/>
      <sz val="14"/>
      <color theme="1"/>
      <name val="Calibri"/>
      <family val="2"/>
    </font>
    <font>
      <sz val="12"/>
      <color theme="1"/>
      <name val="Calibri"/>
      <family val="2"/>
      <scheme val="minor"/>
    </font>
    <font>
      <i/>
      <sz val="12"/>
      <color theme="1" tint="0.499984740745262"/>
      <name val="Calibri"/>
      <family val="2"/>
      <scheme val="minor"/>
    </font>
    <font>
      <b/>
      <sz val="11"/>
      <color theme="1"/>
      <name val="Calibri"/>
      <family val="2"/>
      <scheme val="minor"/>
    </font>
    <font>
      <b/>
      <sz val="11"/>
      <color theme="1"/>
      <name val="Calibri"/>
      <family val="2"/>
    </font>
    <font>
      <sz val="11"/>
      <color theme="1"/>
      <name val="Calibri"/>
      <family val="2"/>
    </font>
    <font>
      <sz val="11"/>
      <name val="Calibri"/>
      <family val="2"/>
    </font>
    <font>
      <i/>
      <sz val="11"/>
      <color theme="1" tint="0.499984740745262"/>
      <name val="Calibri"/>
      <family val="2"/>
      <scheme val="minor"/>
    </font>
    <font>
      <i/>
      <sz val="11"/>
      <color rgb="FFFF0000"/>
      <name val="Calibri"/>
      <family val="2"/>
      <scheme val="minor"/>
    </font>
    <font>
      <i/>
      <sz val="11"/>
      <name val="Calibri"/>
      <family val="2"/>
      <scheme val="minor"/>
    </font>
    <font>
      <i/>
      <sz val="12"/>
      <color rgb="FFFF0000"/>
      <name val="Calibri"/>
      <family val="2"/>
    </font>
    <font>
      <i/>
      <sz val="10"/>
      <color rgb="FFFF0000"/>
      <name val="Calibri"/>
      <family val="2"/>
      <scheme val="minor"/>
    </font>
    <font>
      <sz val="12"/>
      <color rgb="FFFF0000"/>
      <name val="Times New Roman"/>
      <family val="1"/>
    </font>
    <font>
      <sz val="11"/>
      <color theme="0"/>
      <name val="Calibri"/>
      <family val="2"/>
      <scheme val="minor"/>
    </font>
    <font>
      <b/>
      <sz val="12"/>
      <name val="Calibri"/>
      <family val="2"/>
      <scheme val="minor"/>
    </font>
    <font>
      <sz val="14"/>
      <name val="Calibri"/>
      <family val="2"/>
      <scheme val="minor"/>
    </font>
    <font>
      <i/>
      <sz val="10"/>
      <color rgb="FFFF0000"/>
      <name val="Calibri"/>
      <family val="2"/>
    </font>
    <font>
      <i/>
      <sz val="12"/>
      <name val="Calibri"/>
      <family val="2"/>
      <scheme val="minor"/>
    </font>
    <font>
      <sz val="8"/>
      <color rgb="FF000000"/>
      <name val="Arial"/>
      <family val="2"/>
    </font>
    <font>
      <sz val="8"/>
      <color rgb="FF333333"/>
      <name val="Arial"/>
      <family val="2"/>
    </font>
    <font>
      <b/>
      <i/>
      <sz val="12"/>
      <color theme="1"/>
      <name val="Calibri"/>
      <family val="2"/>
      <scheme val="minor"/>
    </font>
    <font>
      <b/>
      <i/>
      <u/>
      <sz val="12"/>
      <color theme="1"/>
      <name val="Calibri"/>
      <family val="2"/>
      <scheme val="minor"/>
    </font>
    <font>
      <i/>
      <u/>
      <sz val="12"/>
      <color rgb="FFFF0000"/>
      <name val="Calibri"/>
      <family val="2"/>
      <scheme val="minor"/>
    </font>
    <font>
      <b/>
      <sz val="18"/>
      <color theme="0"/>
      <name val="Calibri"/>
      <family val="2"/>
    </font>
    <font>
      <sz val="11"/>
      <color rgb="FFFF0000"/>
      <name val="Calibri"/>
      <family val="2"/>
    </font>
  </fonts>
  <fills count="13">
    <fill>
      <patternFill patternType="none"/>
    </fill>
    <fill>
      <patternFill patternType="gray125"/>
    </fill>
    <fill>
      <patternFill patternType="solid">
        <fgColor indexed="65"/>
        <bgColor indexed="64"/>
      </patternFill>
    </fill>
    <fill>
      <patternFill patternType="solid">
        <fgColor rgb="FFE5E5E5"/>
        <bgColor indexed="64"/>
      </patternFill>
    </fill>
    <fill>
      <patternFill patternType="solid">
        <fgColor rgb="FFFFFFFF"/>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rgb="FF73FDD6"/>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4" tint="-0.499984740745262"/>
        <bgColor indexed="64"/>
      </patternFill>
    </fill>
  </fills>
  <borders count="61">
    <border>
      <left/>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indexed="64"/>
      </left>
      <right/>
      <top/>
      <bottom/>
      <diagonal/>
    </border>
    <border>
      <left/>
      <right style="thin">
        <color auto="1"/>
      </right>
      <top/>
      <bottom style="medium">
        <color indexed="64"/>
      </bottom>
      <diagonal/>
    </border>
    <border>
      <left/>
      <right style="medium">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top style="medium">
        <color auto="1"/>
      </top>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s>
  <cellStyleXfs count="4">
    <xf numFmtId="0" fontId="0" fillId="0" borderId="0"/>
    <xf numFmtId="0" fontId="22" fillId="0" borderId="0" applyNumberFormat="0" applyFill="0" applyBorder="0" applyAlignment="0" applyProtection="0"/>
    <xf numFmtId="43" fontId="29" fillId="0" borderId="0" applyFont="0" applyFill="0" applyBorder="0" applyAlignment="0" applyProtection="0"/>
    <xf numFmtId="9" fontId="29" fillId="0" borderId="0" applyFont="0" applyFill="0" applyBorder="0" applyAlignment="0" applyProtection="0"/>
  </cellStyleXfs>
  <cellXfs count="548">
    <xf numFmtId="0" fontId="0" fillId="0" borderId="0" xfId="0"/>
    <xf numFmtId="0" fontId="0" fillId="0" borderId="0" xfId="0" applyFill="1"/>
    <xf numFmtId="0" fontId="0" fillId="7" borderId="0" xfId="0" applyFill="1"/>
    <xf numFmtId="0" fontId="7" fillId="7" borderId="0" xfId="0" applyFont="1" applyFill="1"/>
    <xf numFmtId="0" fontId="8" fillId="7" borderId="0" xfId="0" applyFont="1" applyFill="1"/>
    <xf numFmtId="0" fontId="9" fillId="7" borderId="0" xfId="0" applyFont="1" applyFill="1"/>
    <xf numFmtId="0" fontId="10" fillId="0" borderId="0" xfId="0" applyFont="1" applyFill="1" applyBorder="1" applyAlignment="1">
      <alignment vertical="center" wrapText="1"/>
    </xf>
    <xf numFmtId="0" fontId="0" fillId="0" borderId="0" xfId="0" applyBorder="1"/>
    <xf numFmtId="0" fontId="0" fillId="7" borderId="0" xfId="0" applyFont="1" applyFill="1" applyAlignment="1">
      <alignment horizontal="right"/>
    </xf>
    <xf numFmtId="0" fontId="0" fillId="7" borderId="0" xfId="0" applyFill="1" applyBorder="1"/>
    <xf numFmtId="0" fontId="4" fillId="7" borderId="0" xfId="0" applyFont="1" applyFill="1" applyBorder="1" applyAlignment="1">
      <alignment vertical="center" wrapText="1"/>
    </xf>
    <xf numFmtId="0" fontId="5" fillId="7" borderId="0" xfId="0" applyFont="1" applyFill="1" applyBorder="1" applyAlignment="1">
      <alignment vertical="center" wrapText="1"/>
    </xf>
    <xf numFmtId="0" fontId="3" fillId="7" borderId="18" xfId="0" applyFont="1" applyFill="1" applyBorder="1" applyAlignment="1">
      <alignment vertical="center" wrapText="1"/>
    </xf>
    <xf numFmtId="0" fontId="3" fillId="7" borderId="32" xfId="0" applyFont="1" applyFill="1" applyBorder="1" applyAlignment="1">
      <alignment vertical="center" wrapText="1"/>
    </xf>
    <xf numFmtId="0" fontId="3" fillId="7" borderId="21" xfId="0" applyFont="1" applyFill="1" applyBorder="1" applyAlignment="1">
      <alignment vertical="center" wrapText="1"/>
    </xf>
    <xf numFmtId="0" fontId="14" fillId="7" borderId="16" xfId="0" applyFont="1" applyFill="1" applyBorder="1" applyAlignment="1">
      <alignment horizontal="right"/>
    </xf>
    <xf numFmtId="0" fontId="14" fillId="7" borderId="46" xfId="0" applyFont="1" applyFill="1" applyBorder="1" applyAlignment="1">
      <alignment horizontal="right"/>
    </xf>
    <xf numFmtId="0" fontId="14" fillId="7" borderId="19" xfId="0" applyFont="1" applyFill="1" applyBorder="1" applyAlignment="1">
      <alignment horizontal="right"/>
    </xf>
    <xf numFmtId="0" fontId="14" fillId="7" borderId="22" xfId="0" applyFont="1" applyFill="1" applyBorder="1" applyAlignment="1">
      <alignment horizontal="right"/>
    </xf>
    <xf numFmtId="0" fontId="11" fillId="7" borderId="0" xfId="0" applyFont="1" applyFill="1" applyBorder="1"/>
    <xf numFmtId="0" fontId="0" fillId="7" borderId="0" xfId="0" applyFill="1" applyBorder="1" applyAlignment="1">
      <alignment horizontal="right"/>
    </xf>
    <xf numFmtId="0" fontId="15" fillId="7" borderId="0" xfId="0" applyFont="1" applyFill="1" applyBorder="1"/>
    <xf numFmtId="0" fontId="4" fillId="7" borderId="21" xfId="0" applyFont="1" applyFill="1" applyBorder="1" applyAlignment="1">
      <alignment vertical="top" wrapText="1"/>
    </xf>
    <xf numFmtId="0" fontId="4" fillId="7" borderId="18" xfId="0" applyFont="1" applyFill="1" applyBorder="1" applyAlignment="1">
      <alignment vertical="top" wrapText="1"/>
    </xf>
    <xf numFmtId="0" fontId="4" fillId="7" borderId="32" xfId="0" applyFont="1" applyFill="1" applyBorder="1" applyAlignment="1">
      <alignment vertical="top" wrapText="1"/>
    </xf>
    <xf numFmtId="0" fontId="4" fillId="7" borderId="46" xfId="0" applyFont="1" applyFill="1" applyBorder="1" applyAlignment="1">
      <alignment horizontal="right" vertical="top" wrapText="1"/>
    </xf>
    <xf numFmtId="0" fontId="17" fillId="7" borderId="22" xfId="0" applyFont="1" applyFill="1" applyBorder="1" applyAlignment="1">
      <alignment vertical="top" wrapText="1"/>
    </xf>
    <xf numFmtId="0" fontId="14" fillId="7" borderId="46" xfId="0" applyFont="1" applyFill="1" applyBorder="1" applyAlignment="1">
      <alignment horizontal="right" vertical="top"/>
    </xf>
    <xf numFmtId="0" fontId="4" fillId="7" borderId="18" xfId="0" applyFont="1" applyFill="1" applyBorder="1" applyAlignment="1">
      <alignment vertical="center" wrapText="1"/>
    </xf>
    <xf numFmtId="0" fontId="4" fillId="7" borderId="32" xfId="0" applyFont="1" applyFill="1" applyBorder="1" applyAlignment="1">
      <alignment vertical="center" wrapText="1"/>
    </xf>
    <xf numFmtId="0" fontId="3" fillId="7" borderId="32" xfId="0" applyFont="1" applyFill="1" applyBorder="1" applyAlignment="1">
      <alignment vertical="top" wrapText="1"/>
    </xf>
    <xf numFmtId="0" fontId="14" fillId="7" borderId="0" xfId="0" applyFont="1" applyFill="1" applyBorder="1" applyAlignment="1">
      <alignment horizontal="right"/>
    </xf>
    <xf numFmtId="0" fontId="14" fillId="7" borderId="17" xfId="0" applyFont="1" applyFill="1" applyBorder="1" applyAlignment="1">
      <alignment horizontal="right"/>
    </xf>
    <xf numFmtId="0" fontId="0" fillId="7" borderId="32" xfId="0" applyFill="1" applyBorder="1"/>
    <xf numFmtId="0" fontId="0" fillId="7" borderId="20" xfId="0" applyFill="1" applyBorder="1"/>
    <xf numFmtId="0" fontId="0" fillId="7" borderId="21" xfId="0" applyFill="1" applyBorder="1"/>
    <xf numFmtId="0" fontId="11" fillId="7" borderId="24" xfId="0" applyFont="1" applyFill="1" applyBorder="1"/>
    <xf numFmtId="0" fontId="11" fillId="7" borderId="45" xfId="0" applyFont="1" applyFill="1" applyBorder="1"/>
    <xf numFmtId="0" fontId="11" fillId="7" borderId="25" xfId="0" applyFont="1" applyFill="1" applyBorder="1"/>
    <xf numFmtId="0" fontId="14" fillId="7" borderId="22" xfId="0" applyFont="1" applyFill="1" applyBorder="1" applyAlignment="1">
      <alignment horizontal="right" vertical="top"/>
    </xf>
    <xf numFmtId="0" fontId="20" fillId="7" borderId="0" xfId="0" applyFont="1" applyFill="1" applyBorder="1"/>
    <xf numFmtId="0" fontId="14" fillId="7" borderId="16" xfId="0" applyFont="1" applyFill="1" applyBorder="1" applyAlignment="1">
      <alignment horizontal="right" vertical="top"/>
    </xf>
    <xf numFmtId="0" fontId="3" fillId="7" borderId="18" xfId="0" applyFont="1" applyFill="1" applyBorder="1" applyAlignment="1">
      <alignment vertical="top" wrapText="1"/>
    </xf>
    <xf numFmtId="0" fontId="19" fillId="7" borderId="0" xfId="0" applyFont="1" applyFill="1" applyBorder="1"/>
    <xf numFmtId="0" fontId="3" fillId="7" borderId="0" xfId="0" applyFont="1" applyFill="1" applyBorder="1" applyAlignment="1">
      <alignment vertical="center" wrapText="1"/>
    </xf>
    <xf numFmtId="0" fontId="3" fillId="7" borderId="17" xfId="0" applyFont="1" applyFill="1" applyBorder="1" applyAlignment="1">
      <alignment vertical="center" wrapText="1"/>
    </xf>
    <xf numFmtId="0" fontId="4" fillId="7" borderId="17" xfId="0" applyFont="1" applyFill="1" applyBorder="1" applyAlignment="1">
      <alignment vertical="top" wrapText="1"/>
    </xf>
    <xf numFmtId="0" fontId="4" fillId="7" borderId="0" xfId="0" applyFont="1" applyFill="1" applyBorder="1" applyAlignment="1">
      <alignment vertical="top" wrapText="1"/>
    </xf>
    <xf numFmtId="0" fontId="16" fillId="7" borderId="0" xfId="0" applyFont="1" applyFill="1" applyBorder="1" applyAlignment="1">
      <alignment vertical="top" wrapText="1"/>
    </xf>
    <xf numFmtId="0" fontId="3" fillId="7" borderId="17" xfId="0" applyFont="1" applyFill="1" applyBorder="1" applyAlignment="1">
      <alignment vertical="top" wrapText="1"/>
    </xf>
    <xf numFmtId="0" fontId="0" fillId="7" borderId="46" xfId="0" applyFill="1" applyBorder="1"/>
    <xf numFmtId="0" fontId="0" fillId="7" borderId="19" xfId="0" applyFill="1" applyBorder="1"/>
    <xf numFmtId="0" fontId="14" fillId="7" borderId="19" xfId="0" applyFont="1" applyFill="1" applyBorder="1" applyAlignment="1">
      <alignment horizontal="right" vertical="top"/>
    </xf>
    <xf numFmtId="0" fontId="3" fillId="7" borderId="23" xfId="0" applyFont="1" applyFill="1" applyBorder="1" applyAlignment="1">
      <alignment vertical="center" wrapText="1"/>
    </xf>
    <xf numFmtId="0" fontId="4" fillId="7" borderId="23" xfId="0" applyFont="1" applyFill="1" applyBorder="1" applyAlignment="1">
      <alignment vertical="top" wrapText="1"/>
    </xf>
    <xf numFmtId="0" fontId="17" fillId="7" borderId="22" xfId="0" applyFont="1" applyFill="1" applyBorder="1" applyAlignment="1">
      <alignment vertical="center" wrapText="1"/>
    </xf>
    <xf numFmtId="0" fontId="18" fillId="7" borderId="21" xfId="0" applyFont="1" applyFill="1" applyBorder="1" applyAlignment="1">
      <alignment vertical="center" wrapText="1"/>
    </xf>
    <xf numFmtId="0" fontId="14" fillId="7" borderId="17" xfId="0" applyFont="1" applyFill="1" applyBorder="1" applyAlignment="1">
      <alignment horizontal="right" vertical="top"/>
    </xf>
    <xf numFmtId="0" fontId="3" fillId="7" borderId="21" xfId="0" applyFont="1" applyFill="1" applyBorder="1" applyAlignment="1">
      <alignment vertical="top" wrapText="1"/>
    </xf>
    <xf numFmtId="0" fontId="0" fillId="7" borderId="0" xfId="0" applyFont="1" applyFill="1"/>
    <xf numFmtId="0" fontId="20" fillId="7" borderId="0" xfId="0" applyFont="1" applyFill="1"/>
    <xf numFmtId="0" fontId="15" fillId="7" borderId="0" xfId="0" applyFont="1" applyFill="1"/>
    <xf numFmtId="0" fontId="13" fillId="8" borderId="15" xfId="0" applyFont="1" applyFill="1" applyBorder="1"/>
    <xf numFmtId="0" fontId="5" fillId="7" borderId="20" xfId="0" applyFont="1" applyFill="1" applyBorder="1" applyAlignment="1">
      <alignment vertical="center" wrapText="1"/>
    </xf>
    <xf numFmtId="0" fontId="0" fillId="7" borderId="18" xfId="0" applyFont="1" applyFill="1" applyBorder="1" applyAlignment="1">
      <alignment horizontal="left" vertical="center"/>
    </xf>
    <xf numFmtId="0" fontId="0" fillId="7" borderId="32" xfId="0" applyFont="1" applyFill="1" applyBorder="1" applyAlignment="1">
      <alignment horizontal="left" vertical="center"/>
    </xf>
    <xf numFmtId="0" fontId="0" fillId="7" borderId="21" xfId="0" applyFont="1" applyFill="1" applyBorder="1" applyAlignment="1">
      <alignment horizontal="left" vertical="center"/>
    </xf>
    <xf numFmtId="0" fontId="11" fillId="7" borderId="24" xfId="0" applyFont="1" applyFill="1" applyBorder="1" applyAlignment="1">
      <alignment vertical="top"/>
    </xf>
    <xf numFmtId="0" fontId="7" fillId="7" borderId="16" xfId="0" applyFont="1" applyFill="1" applyBorder="1"/>
    <xf numFmtId="0" fontId="0" fillId="7" borderId="18" xfId="0" applyFont="1" applyFill="1" applyBorder="1" applyAlignment="1">
      <alignment vertical="center" wrapText="1"/>
    </xf>
    <xf numFmtId="0" fontId="7" fillId="7" borderId="46" xfId="0" applyFont="1" applyFill="1" applyBorder="1"/>
    <xf numFmtId="0" fontId="22" fillId="7" borderId="32" xfId="1" applyFill="1" applyBorder="1" applyAlignment="1">
      <alignment vertical="center"/>
    </xf>
    <xf numFmtId="0" fontId="0" fillId="7" borderId="32" xfId="0" applyFont="1" applyFill="1" applyBorder="1" applyAlignment="1">
      <alignment vertical="center" wrapText="1"/>
    </xf>
    <xf numFmtId="0" fontId="0" fillId="7" borderId="32" xfId="0" applyFont="1" applyFill="1" applyBorder="1" applyAlignment="1">
      <alignment horizontal="left" vertical="center" wrapText="1"/>
    </xf>
    <xf numFmtId="0" fontId="25" fillId="7" borderId="46" xfId="0" applyFont="1" applyFill="1" applyBorder="1" applyAlignment="1">
      <alignment vertical="center" wrapText="1"/>
    </xf>
    <xf numFmtId="0" fontId="25" fillId="7" borderId="45" xfId="0" applyFont="1" applyFill="1" applyBorder="1" applyAlignment="1">
      <alignment horizontal="left" vertical="center" wrapText="1"/>
    </xf>
    <xf numFmtId="0" fontId="27" fillId="7" borderId="45" xfId="0" applyFont="1" applyFill="1" applyBorder="1" applyAlignment="1">
      <alignment horizontal="left"/>
    </xf>
    <xf numFmtId="0" fontId="15" fillId="0" borderId="19" xfId="0" applyFont="1" applyFill="1" applyBorder="1"/>
    <xf numFmtId="0" fontId="20" fillId="7" borderId="32" xfId="0" applyFont="1" applyFill="1" applyBorder="1" applyAlignment="1">
      <alignment vertical="center" wrapText="1"/>
    </xf>
    <xf numFmtId="0" fontId="2" fillId="0" borderId="0" xfId="0" applyFont="1"/>
    <xf numFmtId="0" fontId="33" fillId="3" borderId="13" xfId="0" applyFont="1" applyFill="1" applyBorder="1" applyAlignment="1">
      <alignment vertical="center" wrapText="1"/>
    </xf>
    <xf numFmtId="0" fontId="33" fillId="7" borderId="0" xfId="0" applyFont="1" applyFill="1" applyBorder="1" applyAlignment="1" applyProtection="1">
      <alignment vertical="top" wrapText="1"/>
      <protection locked="0"/>
    </xf>
    <xf numFmtId="0" fontId="34" fillId="7" borderId="0" xfId="0" applyFont="1" applyFill="1" applyBorder="1" applyAlignment="1" applyProtection="1">
      <alignment vertical="top" wrapText="1"/>
      <protection locked="0"/>
    </xf>
    <xf numFmtId="0" fontId="32" fillId="7" borderId="0" xfId="0" applyFont="1" applyFill="1" applyBorder="1" applyAlignment="1">
      <alignment vertical="center" wrapText="1"/>
    </xf>
    <xf numFmtId="0" fontId="33" fillId="7" borderId="0" xfId="0" applyFont="1" applyFill="1" applyBorder="1" applyAlignment="1" applyProtection="1">
      <alignment vertical="center" wrapText="1"/>
      <protection locked="0"/>
    </xf>
    <xf numFmtId="0" fontId="31" fillId="7" borderId="0" xfId="0" applyFont="1" applyFill="1" applyBorder="1" applyAlignment="1">
      <alignment vertical="center" wrapText="1"/>
    </xf>
    <xf numFmtId="43" fontId="12" fillId="7" borderId="0" xfId="2" applyFont="1" applyFill="1" applyBorder="1" applyAlignment="1">
      <alignment vertical="center" wrapText="1"/>
    </xf>
    <xf numFmtId="0" fontId="12" fillId="7" borderId="0" xfId="0" applyFont="1" applyFill="1" applyBorder="1" applyAlignment="1">
      <alignment vertical="center" wrapText="1"/>
    </xf>
    <xf numFmtId="0" fontId="34" fillId="7" borderId="0" xfId="0" applyFont="1" applyFill="1" applyBorder="1" applyAlignment="1" applyProtection="1">
      <alignment vertical="center" wrapText="1"/>
      <protection locked="0"/>
    </xf>
    <xf numFmtId="0" fontId="20" fillId="0" borderId="0" xfId="0" applyFont="1"/>
    <xf numFmtId="0" fontId="35" fillId="0" borderId="15" xfId="0" applyFont="1" applyBorder="1" applyAlignment="1">
      <alignment horizontal="center" vertical="top" wrapText="1"/>
    </xf>
    <xf numFmtId="0" fontId="0" fillId="7" borderId="23" xfId="0" applyFill="1" applyBorder="1" applyAlignment="1">
      <alignment vertical="top"/>
    </xf>
    <xf numFmtId="0" fontId="3" fillId="7" borderId="26" xfId="0" applyFont="1" applyFill="1" applyBorder="1" applyAlignment="1">
      <alignment vertical="top" wrapText="1"/>
    </xf>
    <xf numFmtId="0" fontId="19" fillId="7" borderId="0" xfId="0" applyFont="1" applyFill="1" applyAlignment="1">
      <alignment vertical="top" wrapText="1"/>
    </xf>
    <xf numFmtId="0" fontId="0" fillId="7" borderId="22" xfId="0" applyFill="1" applyBorder="1" applyAlignment="1">
      <alignment vertical="top"/>
    </xf>
    <xf numFmtId="0" fontId="3" fillId="7" borderId="23" xfId="0" applyFont="1" applyFill="1" applyBorder="1" applyAlignment="1">
      <alignment vertical="top" wrapText="1"/>
    </xf>
    <xf numFmtId="0" fontId="0" fillId="7" borderId="21" xfId="0" applyFont="1" applyFill="1" applyBorder="1" applyAlignment="1">
      <alignment vertical="top"/>
    </xf>
    <xf numFmtId="0" fontId="33" fillId="3" borderId="14" xfId="0" applyFont="1" applyFill="1" applyBorder="1" applyAlignment="1">
      <alignment vertical="center" wrapText="1"/>
    </xf>
    <xf numFmtId="0" fontId="34" fillId="3" borderId="10" xfId="0" applyFont="1" applyFill="1" applyBorder="1" applyAlignment="1">
      <alignment vertical="center" wrapText="1"/>
    </xf>
    <xf numFmtId="0" fontId="34" fillId="3" borderId="13" xfId="0" applyFont="1" applyFill="1" applyBorder="1" applyAlignment="1">
      <alignment vertical="center" wrapText="1"/>
    </xf>
    <xf numFmtId="0" fontId="38" fillId="7" borderId="32" xfId="0" applyFont="1" applyFill="1" applyBorder="1" applyAlignment="1">
      <alignment vertical="center" wrapText="1"/>
    </xf>
    <xf numFmtId="43" fontId="37" fillId="10" borderId="15" xfId="2" applyFont="1" applyFill="1" applyBorder="1"/>
    <xf numFmtId="43" fontId="23" fillId="7" borderId="15" xfId="2" applyFont="1" applyFill="1" applyBorder="1"/>
    <xf numFmtId="43" fontId="23" fillId="10" borderId="15" xfId="2" applyFont="1" applyFill="1" applyBorder="1"/>
    <xf numFmtId="0" fontId="0" fillId="7" borderId="23" xfId="0" applyFill="1" applyBorder="1" applyAlignment="1">
      <alignment vertical="top" wrapText="1"/>
    </xf>
    <xf numFmtId="0" fontId="5" fillId="7" borderId="15" xfId="0" applyFont="1" applyFill="1" applyBorder="1" applyAlignment="1">
      <alignment vertical="top" wrapText="1"/>
    </xf>
    <xf numFmtId="0" fontId="3" fillId="7" borderId="0" xfId="0" applyFont="1" applyFill="1" applyBorder="1" applyAlignment="1">
      <alignment vertical="top"/>
    </xf>
    <xf numFmtId="0" fontId="0" fillId="7" borderId="0" xfId="0" applyFill="1" applyBorder="1" applyAlignment="1">
      <alignment vertical="top"/>
    </xf>
    <xf numFmtId="0" fontId="0" fillId="7" borderId="32" xfId="0" applyFill="1" applyBorder="1" applyAlignment="1">
      <alignment vertical="top" wrapText="1"/>
    </xf>
    <xf numFmtId="0" fontId="36" fillId="7" borderId="0" xfId="0" applyFont="1" applyFill="1"/>
    <xf numFmtId="0" fontId="6" fillId="7" borderId="0" xfId="0" applyFont="1" applyFill="1"/>
    <xf numFmtId="0" fontId="21" fillId="7" borderId="0" xfId="0" applyFont="1" applyFill="1"/>
    <xf numFmtId="43" fontId="23" fillId="0" borderId="15" xfId="2" applyFont="1" applyBorder="1"/>
    <xf numFmtId="0" fontId="37" fillId="0" borderId="15" xfId="0" applyFont="1" applyBorder="1" applyAlignment="1">
      <alignment horizontal="center"/>
    </xf>
    <xf numFmtId="0" fontId="37" fillId="0" borderId="23" xfId="0" applyFont="1" applyBorder="1" applyAlignment="1">
      <alignment horizontal="center"/>
    </xf>
    <xf numFmtId="0" fontId="40" fillId="7" borderId="0" xfId="0" applyFont="1" applyFill="1" applyAlignment="1">
      <alignment vertical="center"/>
    </xf>
    <xf numFmtId="0" fontId="19" fillId="7" borderId="0" xfId="0" applyFont="1" applyFill="1"/>
    <xf numFmtId="0" fontId="33" fillId="3" borderId="7" xfId="0" applyFont="1" applyFill="1" applyBorder="1" applyAlignment="1">
      <alignment vertical="center" wrapText="1"/>
    </xf>
    <xf numFmtId="0" fontId="33" fillId="3" borderId="8" xfId="0" applyFont="1" applyFill="1" applyBorder="1" applyAlignment="1">
      <alignment vertical="center" wrapText="1"/>
    </xf>
    <xf numFmtId="0" fontId="41" fillId="0" borderId="0" xfId="0" applyFont="1"/>
    <xf numFmtId="0" fontId="41" fillId="0" borderId="0" xfId="0" applyFont="1" applyAlignment="1">
      <alignment horizontal="left" vertical="top" wrapText="1"/>
    </xf>
    <xf numFmtId="0" fontId="0" fillId="0" borderId="0" xfId="0" applyAlignment="1">
      <alignment horizontal="left" vertical="top" wrapText="1"/>
    </xf>
    <xf numFmtId="0" fontId="42" fillId="7" borderId="45" xfId="0" applyFont="1" applyFill="1" applyBorder="1"/>
    <xf numFmtId="0" fontId="43" fillId="7" borderId="0" xfId="0" applyFont="1" applyFill="1" applyBorder="1"/>
    <xf numFmtId="0" fontId="19" fillId="7" borderId="32" xfId="0" applyFont="1" applyFill="1" applyBorder="1"/>
    <xf numFmtId="0" fontId="3" fillId="7" borderId="0" xfId="0" applyFont="1" applyFill="1" applyBorder="1" applyAlignment="1">
      <alignment vertical="top" wrapText="1"/>
    </xf>
    <xf numFmtId="0" fontId="34" fillId="2" borderId="4" xfId="0" applyFont="1" applyFill="1" applyBorder="1" applyAlignment="1" applyProtection="1">
      <alignment vertical="center" wrapText="1"/>
    </xf>
    <xf numFmtId="0" fontId="3" fillId="7" borderId="20" xfId="0" applyFont="1" applyFill="1" applyBorder="1" applyAlignment="1">
      <alignment vertical="top" wrapText="1"/>
    </xf>
    <xf numFmtId="0" fontId="0" fillId="7" borderId="16" xfId="0" applyFill="1" applyBorder="1"/>
    <xf numFmtId="0" fontId="0" fillId="7" borderId="18" xfId="0" applyFill="1" applyBorder="1"/>
    <xf numFmtId="0" fontId="17" fillId="7" borderId="16" xfId="0" applyFont="1" applyFill="1" applyBorder="1" applyAlignment="1">
      <alignment vertical="center" wrapText="1"/>
    </xf>
    <xf numFmtId="0" fontId="38" fillId="7" borderId="32" xfId="0" applyFont="1" applyFill="1" applyBorder="1" applyAlignment="1">
      <alignment vertical="top" wrapText="1"/>
    </xf>
    <xf numFmtId="0" fontId="38" fillId="7" borderId="21" xfId="0" applyFont="1" applyFill="1" applyBorder="1" applyAlignment="1">
      <alignment vertical="center" wrapText="1"/>
    </xf>
    <xf numFmtId="0" fontId="14" fillId="7" borderId="0" xfId="0" applyFont="1" applyFill="1" applyBorder="1" applyAlignment="1">
      <alignment horizontal="right" vertical="top"/>
    </xf>
    <xf numFmtId="0" fontId="0" fillId="4" borderId="0" xfId="0" applyFill="1"/>
    <xf numFmtId="0" fontId="46" fillId="7" borderId="0" xfId="0" applyFont="1" applyFill="1" applyAlignment="1">
      <alignment horizontal="right"/>
    </xf>
    <xf numFmtId="0" fontId="46" fillId="7" borderId="0" xfId="0" applyFont="1" applyFill="1" applyBorder="1" applyAlignment="1">
      <alignment horizontal="right"/>
    </xf>
    <xf numFmtId="0" fontId="25" fillId="7" borderId="46" xfId="0" applyFont="1" applyFill="1" applyBorder="1" applyAlignment="1">
      <alignment horizontal="right" vertical="center" wrapText="1"/>
    </xf>
    <xf numFmtId="0" fontId="49" fillId="7" borderId="0" xfId="0" applyFont="1" applyFill="1"/>
    <xf numFmtId="0" fontId="4" fillId="7" borderId="0" xfId="0" applyFont="1" applyFill="1" applyAlignment="1">
      <alignment horizontal="right"/>
    </xf>
    <xf numFmtId="0" fontId="6" fillId="0" borderId="0" xfId="0" applyFont="1"/>
    <xf numFmtId="0" fontId="45" fillId="0" borderId="0" xfId="0" applyFont="1"/>
    <xf numFmtId="0" fontId="11" fillId="0" borderId="0" xfId="0" applyFont="1"/>
    <xf numFmtId="0" fontId="0" fillId="0" borderId="0" xfId="0" applyAlignment="1">
      <alignment horizontal="left"/>
    </xf>
    <xf numFmtId="14" fontId="0" fillId="0" borderId="0" xfId="0" applyNumberFormat="1" applyAlignment="1">
      <alignment horizontal="left"/>
    </xf>
    <xf numFmtId="164" fontId="1" fillId="0" borderId="30" xfId="2" applyNumberFormat="1" applyFont="1" applyBorder="1" applyAlignment="1">
      <alignment horizontal="center" vertical="center"/>
    </xf>
    <xf numFmtId="164" fontId="33" fillId="0" borderId="30" xfId="2" applyNumberFormat="1" applyFont="1" applyBorder="1" applyAlignment="1">
      <alignment horizontal="center" vertical="center"/>
    </xf>
    <xf numFmtId="164" fontId="1" fillId="0" borderId="31" xfId="2" applyNumberFormat="1" applyFont="1" applyBorder="1" applyAlignment="1">
      <alignment horizontal="center" vertical="center"/>
    </xf>
    <xf numFmtId="164" fontId="33" fillId="0" borderId="15" xfId="2" applyNumberFormat="1" applyFont="1" applyBorder="1" applyAlignment="1">
      <alignment horizontal="center" vertical="center"/>
    </xf>
    <xf numFmtId="0" fontId="0" fillId="7" borderId="17" xfId="0" applyFill="1" applyBorder="1"/>
    <xf numFmtId="14" fontId="0" fillId="7" borderId="46" xfId="0" applyNumberFormat="1" applyFont="1" applyFill="1" applyBorder="1" applyAlignment="1">
      <alignment horizontal="left"/>
    </xf>
    <xf numFmtId="0" fontId="0" fillId="7" borderId="0" xfId="0" applyFont="1" applyFill="1" applyBorder="1"/>
    <xf numFmtId="0" fontId="0" fillId="7" borderId="20" xfId="0" applyFont="1" applyFill="1" applyBorder="1"/>
    <xf numFmtId="14" fontId="0" fillId="7" borderId="16" xfId="0" applyNumberFormat="1" applyFill="1" applyBorder="1" applyAlignment="1">
      <alignment horizontal="left"/>
    </xf>
    <xf numFmtId="0" fontId="0" fillId="7" borderId="17" xfId="0" applyFont="1" applyFill="1" applyBorder="1"/>
    <xf numFmtId="0" fontId="11" fillId="7" borderId="22" xfId="0" applyFont="1" applyFill="1" applyBorder="1"/>
    <xf numFmtId="0" fontId="0" fillId="7" borderId="26" xfId="0" applyFill="1" applyBorder="1"/>
    <xf numFmtId="0" fontId="11" fillId="7" borderId="26" xfId="0" applyFont="1" applyFill="1" applyBorder="1"/>
    <xf numFmtId="0" fontId="0" fillId="7" borderId="23" xfId="0" applyFill="1" applyBorder="1"/>
    <xf numFmtId="0" fontId="47" fillId="7" borderId="0" xfId="0" applyFont="1" applyFill="1" applyBorder="1" applyAlignment="1">
      <alignment horizontal="left" vertical="center"/>
    </xf>
    <xf numFmtId="0" fontId="17" fillId="7" borderId="16" xfId="0" applyFont="1" applyFill="1" applyBorder="1" applyAlignment="1">
      <alignment horizontal="left" vertical="top" wrapText="1"/>
    </xf>
    <xf numFmtId="0" fontId="17" fillId="7" borderId="46" xfId="0" applyFont="1" applyFill="1" applyBorder="1" applyAlignment="1">
      <alignment horizontal="left" vertical="top" wrapText="1"/>
    </xf>
    <xf numFmtId="0" fontId="5" fillId="7" borderId="24" xfId="0" applyFont="1" applyFill="1" applyBorder="1" applyAlignment="1">
      <alignment horizontal="left" vertical="top" wrapText="1"/>
    </xf>
    <xf numFmtId="0" fontId="5" fillId="7" borderId="46" xfId="0" applyFont="1" applyFill="1" applyBorder="1" applyAlignment="1">
      <alignment horizontal="left" vertical="top" wrapText="1"/>
    </xf>
    <xf numFmtId="0" fontId="17" fillId="7" borderId="24" xfId="0" applyFont="1" applyFill="1" applyBorder="1" applyAlignment="1">
      <alignment horizontal="left" vertical="top" wrapText="1"/>
    </xf>
    <xf numFmtId="0" fontId="5" fillId="7" borderId="25" xfId="0" applyFont="1" applyFill="1" applyBorder="1" applyAlignment="1">
      <alignment horizontal="left" vertical="top" wrapText="1"/>
    </xf>
    <xf numFmtId="0" fontId="31" fillId="9" borderId="15" xfId="0" applyFont="1" applyFill="1" applyBorder="1" applyAlignment="1">
      <alignment horizontal="center"/>
    </xf>
    <xf numFmtId="0" fontId="31" fillId="6" borderId="15" xfId="0" applyFont="1" applyFill="1" applyBorder="1" applyAlignment="1">
      <alignment horizontal="center"/>
    </xf>
    <xf numFmtId="0" fontId="31" fillId="6" borderId="15" xfId="0" applyFont="1" applyFill="1" applyBorder="1" applyAlignment="1">
      <alignment horizontal="center" vertical="center" wrapText="1"/>
    </xf>
    <xf numFmtId="0" fontId="31" fillId="6" borderId="36" xfId="0" applyFont="1" applyFill="1" applyBorder="1" applyAlignment="1">
      <alignment horizontal="center" vertical="center" wrapText="1"/>
    </xf>
    <xf numFmtId="0" fontId="1" fillId="6" borderId="12" xfId="0" applyFont="1" applyFill="1" applyBorder="1" applyAlignment="1">
      <alignment horizontal="right" vertical="center"/>
    </xf>
    <xf numFmtId="0" fontId="1" fillId="6" borderId="0" xfId="0" applyFont="1" applyFill="1" applyBorder="1" applyAlignment="1">
      <alignment horizontal="right" vertical="center"/>
    </xf>
    <xf numFmtId="0" fontId="1" fillId="6" borderId="0" xfId="0" applyFont="1" applyFill="1" applyBorder="1" applyAlignment="1">
      <alignment horizontal="right"/>
    </xf>
    <xf numFmtId="164" fontId="1" fillId="0" borderId="41" xfId="2" applyNumberFormat="1" applyFont="1" applyBorder="1" applyAlignment="1">
      <alignment horizontal="center" vertical="center"/>
    </xf>
    <xf numFmtId="164" fontId="1" fillId="0" borderId="40" xfId="2" applyNumberFormat="1" applyFont="1" applyBorder="1" applyAlignment="1">
      <alignment horizontal="center" vertical="center"/>
    </xf>
    <xf numFmtId="164" fontId="1" fillId="0" borderId="15" xfId="2" applyNumberFormat="1" applyFont="1" applyBorder="1" applyAlignment="1">
      <alignment horizontal="center" vertical="center"/>
    </xf>
    <xf numFmtId="164" fontId="1" fillId="0" borderId="23" xfId="2" applyNumberFormat="1" applyFont="1" applyBorder="1" applyAlignment="1">
      <alignment horizontal="center" vertical="center"/>
    </xf>
    <xf numFmtId="164" fontId="1" fillId="0" borderId="29" xfId="2" applyNumberFormat="1" applyFont="1" applyBorder="1" applyAlignment="1">
      <alignment horizontal="center" vertical="center"/>
    </xf>
    <xf numFmtId="164" fontId="1" fillId="0" borderId="49" xfId="2" applyNumberFormat="1" applyFont="1" applyBorder="1" applyAlignment="1">
      <alignment horizontal="center" vertical="center"/>
    </xf>
    <xf numFmtId="0" fontId="1" fillId="7" borderId="0" xfId="0" applyFont="1" applyFill="1"/>
    <xf numFmtId="0" fontId="1" fillId="0" borderId="0" xfId="0" applyFont="1"/>
    <xf numFmtId="0" fontId="0" fillId="7" borderId="26" xfId="0" applyFont="1" applyFill="1" applyBorder="1"/>
    <xf numFmtId="14" fontId="0" fillId="7" borderId="22" xfId="0" applyNumberFormat="1" applyFill="1" applyBorder="1" applyAlignment="1">
      <alignment horizontal="left"/>
    </xf>
    <xf numFmtId="0" fontId="52" fillId="7" borderId="0" xfId="0" applyFont="1" applyFill="1" applyBorder="1" applyAlignment="1" applyProtection="1">
      <alignment vertical="center"/>
      <protection locked="0"/>
    </xf>
    <xf numFmtId="165" fontId="23" fillId="7" borderId="15" xfId="2" applyNumberFormat="1" applyFont="1" applyFill="1" applyBorder="1"/>
    <xf numFmtId="165" fontId="23" fillId="10" borderId="15" xfId="2" applyNumberFormat="1" applyFont="1" applyFill="1" applyBorder="1"/>
    <xf numFmtId="165" fontId="37" fillId="10" borderId="15" xfId="2" applyNumberFormat="1" applyFont="1" applyFill="1" applyBorder="1"/>
    <xf numFmtId="2" fontId="23" fillId="10" borderId="15" xfId="3" applyNumberFormat="1" applyFont="1" applyFill="1" applyBorder="1"/>
    <xf numFmtId="0" fontId="22" fillId="0" borderId="0" xfId="1"/>
    <xf numFmtId="166" fontId="1" fillId="0" borderId="56" xfId="2" applyNumberFormat="1" applyFont="1" applyBorder="1" applyAlignment="1">
      <alignment horizontal="center" vertical="center"/>
    </xf>
    <xf numFmtId="166" fontId="33" fillId="0" borderId="24" xfId="2" applyNumberFormat="1" applyFont="1" applyBorder="1" applyAlignment="1">
      <alignment horizontal="center" vertical="center"/>
    </xf>
    <xf numFmtId="166" fontId="1" fillId="0" borderId="24" xfId="2" applyNumberFormat="1" applyFont="1" applyBorder="1" applyAlignment="1">
      <alignment horizontal="center" vertical="center"/>
    </xf>
    <xf numFmtId="166" fontId="1" fillId="0" borderId="42" xfId="2" applyNumberFormat="1" applyFont="1" applyBorder="1" applyAlignment="1">
      <alignment horizontal="center" vertical="center"/>
    </xf>
    <xf numFmtId="165" fontId="23" fillId="0" borderId="15" xfId="2" applyNumberFormat="1" applyFont="1" applyBorder="1"/>
    <xf numFmtId="1" fontId="2" fillId="0" borderId="0" xfId="0" applyNumberFormat="1" applyFont="1"/>
    <xf numFmtId="165" fontId="37" fillId="0" borderId="15" xfId="0" applyNumberFormat="1" applyFont="1" applyBorder="1" applyAlignment="1">
      <alignment horizontal="center"/>
    </xf>
    <xf numFmtId="166" fontId="1" fillId="0" borderId="40" xfId="2" applyNumberFormat="1" applyFont="1" applyBorder="1" applyAlignment="1">
      <alignment horizontal="center" vertical="center"/>
    </xf>
    <xf numFmtId="166" fontId="33" fillId="0" borderId="15" xfId="2" applyNumberFormat="1" applyFont="1" applyBorder="1" applyAlignment="1">
      <alignment horizontal="center" vertical="center"/>
    </xf>
    <xf numFmtId="166" fontId="1" fillId="0" borderId="15" xfId="2" applyNumberFormat="1" applyFont="1" applyBorder="1" applyAlignment="1">
      <alignment horizontal="center" vertical="center"/>
    </xf>
    <xf numFmtId="166" fontId="1" fillId="0" borderId="23" xfId="2" applyNumberFormat="1" applyFont="1" applyBorder="1" applyAlignment="1">
      <alignment horizontal="center" vertical="center"/>
    </xf>
    <xf numFmtId="166" fontId="1" fillId="0" borderId="29" xfId="2" applyNumberFormat="1" applyFont="1" applyBorder="1" applyAlignment="1">
      <alignment horizontal="center" vertical="center"/>
    </xf>
    <xf numFmtId="168" fontId="23" fillId="0" borderId="15" xfId="2" applyNumberFormat="1" applyFont="1" applyBorder="1"/>
    <xf numFmtId="9" fontId="23" fillId="0" borderId="15" xfId="3" applyFont="1" applyBorder="1"/>
    <xf numFmtId="0" fontId="31" fillId="6" borderId="15" xfId="0" applyFont="1" applyFill="1" applyBorder="1" applyAlignment="1">
      <alignment horizontal="center"/>
    </xf>
    <xf numFmtId="0" fontId="31" fillId="9" borderId="15" xfId="0" applyFont="1" applyFill="1" applyBorder="1" applyAlignment="1">
      <alignment horizontal="center"/>
    </xf>
    <xf numFmtId="0" fontId="31" fillId="6" borderId="15" xfId="0" applyFont="1" applyFill="1" applyBorder="1" applyAlignment="1">
      <alignment horizontal="center" vertical="center" wrapText="1"/>
    </xf>
    <xf numFmtId="0" fontId="11" fillId="0" borderId="60" xfId="0" applyFont="1" applyBorder="1"/>
    <xf numFmtId="14" fontId="0" fillId="0" borderId="0" xfId="0" applyNumberFormat="1"/>
    <xf numFmtId="169" fontId="0" fillId="0" borderId="0" xfId="0" applyNumberFormat="1"/>
    <xf numFmtId="2" fontId="0" fillId="0" borderId="0" xfId="0" applyNumberFormat="1"/>
    <xf numFmtId="43" fontId="23" fillId="10" borderId="15" xfId="2" applyNumberFormat="1" applyFont="1" applyFill="1" applyBorder="1"/>
    <xf numFmtId="43" fontId="37" fillId="0" borderId="15" xfId="0" applyNumberFormat="1" applyFont="1" applyBorder="1" applyAlignment="1">
      <alignment horizontal="center"/>
    </xf>
    <xf numFmtId="43" fontId="2" fillId="0" borderId="0" xfId="0" applyNumberFormat="1" applyFont="1"/>
    <xf numFmtId="43" fontId="23" fillId="0" borderId="15" xfId="2" applyNumberFormat="1" applyFont="1" applyBorder="1"/>
    <xf numFmtId="0" fontId="25" fillId="7" borderId="46" xfId="0" applyFont="1" applyFill="1" applyBorder="1" applyAlignment="1">
      <alignment horizontal="left" vertical="center" wrapText="1"/>
    </xf>
    <xf numFmtId="0" fontId="25" fillId="7" borderId="32" xfId="0" applyFont="1" applyFill="1" applyBorder="1" applyAlignment="1">
      <alignment horizontal="left" vertical="center" wrapText="1"/>
    </xf>
    <xf numFmtId="0" fontId="47" fillId="7" borderId="0" xfId="0" applyFont="1" applyFill="1" applyAlignment="1">
      <alignment horizontal="left" vertical="center"/>
    </xf>
    <xf numFmtId="0" fontId="47" fillId="7" borderId="0" xfId="0" applyFont="1" applyFill="1" applyBorder="1" applyAlignment="1">
      <alignment horizontal="left" vertical="center"/>
    </xf>
    <xf numFmtId="0" fontId="11" fillId="7" borderId="24" xfId="0" applyFont="1" applyFill="1" applyBorder="1" applyAlignment="1">
      <alignment horizontal="left" vertical="top"/>
    </xf>
    <xf numFmtId="0" fontId="11" fillId="7" borderId="45" xfId="0" applyFont="1" applyFill="1" applyBorder="1" applyAlignment="1">
      <alignment horizontal="left" vertical="top"/>
    </xf>
    <xf numFmtId="0" fontId="11" fillId="7" borderId="25" xfId="0" applyFont="1" applyFill="1" applyBorder="1" applyAlignment="1">
      <alignment horizontal="left" vertical="top"/>
    </xf>
    <xf numFmtId="0" fontId="28" fillId="6" borderId="22"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1" xfId="0" applyFont="1" applyFill="1" applyBorder="1" applyAlignment="1">
      <alignment horizontal="left" vertical="center" wrapText="1"/>
    </xf>
    <xf numFmtId="0" fontId="13" fillId="8" borderId="22" xfId="0" applyFont="1" applyFill="1" applyBorder="1" applyAlignment="1">
      <alignment horizontal="left"/>
    </xf>
    <xf numFmtId="0" fontId="13" fillId="8" borderId="26" xfId="0" applyFont="1" applyFill="1" applyBorder="1" applyAlignment="1">
      <alignment horizontal="left"/>
    </xf>
    <xf numFmtId="0" fontId="13" fillId="8" borderId="23" xfId="0" applyFont="1" applyFill="1" applyBorder="1" applyAlignment="1">
      <alignment horizontal="left"/>
    </xf>
    <xf numFmtId="0" fontId="28" fillId="6" borderId="23" xfId="0" applyFont="1" applyFill="1" applyBorder="1" applyAlignment="1">
      <alignment horizontal="left" vertical="center" wrapText="1"/>
    </xf>
    <xf numFmtId="0" fontId="28" fillId="6" borderId="16" xfId="0" applyFont="1" applyFill="1" applyBorder="1" applyAlignment="1">
      <alignment horizontal="left" vertical="center" wrapText="1"/>
    </xf>
    <xf numFmtId="0" fontId="28" fillId="6" borderId="17"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17" fillId="7" borderId="16" xfId="0" applyFont="1" applyFill="1" applyBorder="1" applyAlignment="1">
      <alignment horizontal="left" vertical="top" wrapText="1"/>
    </xf>
    <xf numFmtId="0" fontId="17" fillId="7" borderId="46" xfId="0" applyFont="1" applyFill="1" applyBorder="1" applyAlignment="1">
      <alignment horizontal="left" vertical="top" wrapText="1"/>
    </xf>
    <xf numFmtId="0" fontId="5" fillId="7" borderId="24" xfId="0" applyFont="1" applyFill="1" applyBorder="1" applyAlignment="1">
      <alignment horizontal="left" vertical="top" wrapText="1"/>
    </xf>
    <xf numFmtId="0" fontId="5" fillId="7" borderId="45" xfId="0" applyFont="1" applyFill="1" applyBorder="1" applyAlignment="1">
      <alignment horizontal="left" vertical="top" wrapText="1"/>
    </xf>
    <xf numFmtId="0" fontId="5" fillId="7" borderId="16" xfId="0" applyFont="1" applyFill="1" applyBorder="1" applyAlignment="1">
      <alignment horizontal="left" vertical="top" wrapText="1"/>
    </xf>
    <xf numFmtId="0" fontId="5" fillId="7" borderId="46" xfId="0" applyFont="1" applyFill="1" applyBorder="1" applyAlignment="1">
      <alignment horizontal="left" vertical="top" wrapText="1"/>
    </xf>
    <xf numFmtId="0" fontId="17" fillId="7" borderId="24" xfId="0" applyFont="1" applyFill="1" applyBorder="1" applyAlignment="1">
      <alignment horizontal="left" vertical="top" wrapText="1"/>
    </xf>
    <xf numFmtId="0" fontId="17" fillId="7" borderId="45" xfId="0" applyFont="1" applyFill="1" applyBorder="1" applyAlignment="1">
      <alignment horizontal="left" vertical="top" wrapText="1"/>
    </xf>
    <xf numFmtId="0" fontId="3" fillId="7" borderId="32" xfId="0" applyFont="1" applyFill="1" applyBorder="1" applyAlignment="1">
      <alignment horizontal="left" vertical="top" wrapText="1"/>
    </xf>
    <xf numFmtId="0" fontId="3" fillId="7" borderId="21" xfId="0" applyFont="1" applyFill="1" applyBorder="1" applyAlignment="1">
      <alignment horizontal="left" vertical="top" wrapText="1"/>
    </xf>
    <xf numFmtId="0" fontId="0" fillId="7" borderId="26" xfId="0" applyFill="1" applyBorder="1" applyAlignment="1">
      <alignment horizontal="left" wrapText="1"/>
    </xf>
    <xf numFmtId="0" fontId="0" fillId="7" borderId="23" xfId="0" applyFill="1" applyBorder="1" applyAlignment="1">
      <alignment horizontal="left" wrapText="1"/>
    </xf>
    <xf numFmtId="0" fontId="5" fillId="7" borderId="25" xfId="0" applyFont="1" applyFill="1" applyBorder="1" applyAlignment="1">
      <alignment horizontal="left" vertical="top" wrapText="1"/>
    </xf>
    <xf numFmtId="0" fontId="4" fillId="7" borderId="32" xfId="0" applyFont="1" applyFill="1" applyBorder="1" applyAlignment="1">
      <alignment horizontal="left" vertical="top" wrapText="1"/>
    </xf>
    <xf numFmtId="0" fontId="5" fillId="5" borderId="22"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33" fillId="3" borderId="15" xfId="0" applyFont="1" applyFill="1" applyBorder="1" applyAlignment="1">
      <alignment vertical="center" wrapText="1"/>
    </xf>
    <xf numFmtId="0" fontId="34" fillId="2" borderId="22" xfId="0" applyFont="1" applyFill="1" applyBorder="1" applyAlignment="1" applyProtection="1">
      <alignment horizontal="left" vertical="center" wrapText="1"/>
      <protection locked="0"/>
    </xf>
    <xf numFmtId="0" fontId="34" fillId="2" borderId="26" xfId="0" applyFont="1" applyFill="1" applyBorder="1" applyAlignment="1" applyProtection="1">
      <alignment horizontal="left" vertical="center" wrapText="1"/>
      <protection locked="0"/>
    </xf>
    <xf numFmtId="0" fontId="34" fillId="2" borderId="23" xfId="0" applyFont="1" applyFill="1" applyBorder="1" applyAlignment="1" applyProtection="1">
      <alignment horizontal="left" vertical="center" wrapText="1"/>
      <protection locked="0"/>
    </xf>
    <xf numFmtId="14" fontId="33" fillId="2" borderId="22" xfId="0" applyNumberFormat="1" applyFont="1" applyFill="1" applyBorder="1" applyAlignment="1" applyProtection="1">
      <alignment horizontal="left" vertical="center" wrapText="1"/>
      <protection locked="0"/>
    </xf>
    <xf numFmtId="0" fontId="33" fillId="2" borderId="26" xfId="0" applyFont="1" applyFill="1" applyBorder="1" applyAlignment="1" applyProtection="1">
      <alignment horizontal="left" vertical="center" wrapText="1"/>
      <protection locked="0"/>
    </xf>
    <xf numFmtId="0" fontId="33" fillId="2" borderId="23" xfId="0" applyFont="1" applyFill="1" applyBorder="1" applyAlignment="1" applyProtection="1">
      <alignment horizontal="left" vertical="center" wrapText="1"/>
      <protection locked="0"/>
    </xf>
    <xf numFmtId="0" fontId="33" fillId="3" borderId="22" xfId="0" applyFont="1" applyFill="1" applyBorder="1" applyAlignment="1">
      <alignment horizontal="left" vertical="center" wrapText="1"/>
    </xf>
    <xf numFmtId="0" fontId="33" fillId="3" borderId="23" xfId="0" applyFont="1" applyFill="1" applyBorder="1" applyAlignment="1">
      <alignment horizontal="left" vertical="center" wrapText="1"/>
    </xf>
    <xf numFmtId="0" fontId="33" fillId="3" borderId="15" xfId="0" applyFont="1" applyFill="1" applyBorder="1" applyAlignment="1">
      <alignment vertical="top" wrapText="1"/>
    </xf>
    <xf numFmtId="0" fontId="33" fillId="2" borderId="16" xfId="0" applyFont="1" applyFill="1" applyBorder="1" applyAlignment="1" applyProtection="1">
      <alignment horizontal="left" vertical="top" wrapText="1"/>
      <protection locked="0"/>
    </xf>
    <xf numFmtId="0" fontId="33" fillId="2" borderId="17" xfId="0" applyFont="1" applyFill="1" applyBorder="1" applyAlignment="1" applyProtection="1">
      <alignment horizontal="left" vertical="top" wrapText="1"/>
      <protection locked="0"/>
    </xf>
    <xf numFmtId="0" fontId="33" fillId="2" borderId="18" xfId="0" applyFont="1" applyFill="1" applyBorder="1" applyAlignment="1" applyProtection="1">
      <alignment horizontal="left" vertical="top" wrapText="1"/>
      <protection locked="0"/>
    </xf>
    <xf numFmtId="0" fontId="33" fillId="3" borderId="15" xfId="0" applyFont="1" applyFill="1" applyBorder="1" applyAlignment="1">
      <alignment horizontal="left" vertical="top" wrapText="1"/>
    </xf>
    <xf numFmtId="0" fontId="33" fillId="2" borderId="22" xfId="0" applyFont="1" applyFill="1" applyBorder="1" applyAlignment="1" applyProtection="1">
      <alignment horizontal="left" vertical="center" wrapText="1"/>
      <protection locked="0"/>
    </xf>
    <xf numFmtId="0" fontId="34" fillId="2" borderId="22" xfId="0" applyFont="1" applyFill="1" applyBorder="1" applyAlignment="1" applyProtection="1">
      <alignment horizontal="left" vertical="top" wrapText="1"/>
      <protection locked="0"/>
    </xf>
    <xf numFmtId="0" fontId="34" fillId="2" borderId="26" xfId="0" applyFont="1" applyFill="1" applyBorder="1" applyAlignment="1" applyProtection="1">
      <alignment horizontal="left" vertical="top" wrapText="1"/>
      <protection locked="0"/>
    </xf>
    <xf numFmtId="0" fontId="34" fillId="2" borderId="23" xfId="0" applyFont="1" applyFill="1" applyBorder="1" applyAlignment="1" applyProtection="1">
      <alignment horizontal="left" vertical="top" wrapText="1"/>
      <protection locked="0"/>
    </xf>
    <xf numFmtId="0" fontId="34" fillId="3" borderId="16" xfId="0" applyFont="1" applyFill="1" applyBorder="1" applyAlignment="1">
      <alignment horizontal="left" vertical="top" wrapText="1"/>
    </xf>
    <xf numFmtId="0" fontId="34" fillId="3" borderId="18" xfId="0" applyFont="1" applyFill="1" applyBorder="1" applyAlignment="1">
      <alignment horizontal="left" vertical="top" wrapText="1"/>
    </xf>
    <xf numFmtId="0" fontId="34" fillId="3" borderId="19" xfId="0" applyFont="1" applyFill="1" applyBorder="1" applyAlignment="1">
      <alignment horizontal="left" vertical="top" wrapText="1"/>
    </xf>
    <xf numFmtId="0" fontId="34" fillId="3" borderId="21" xfId="0" applyFont="1" applyFill="1" applyBorder="1" applyAlignment="1">
      <alignment horizontal="left" vertical="top" wrapText="1"/>
    </xf>
    <xf numFmtId="0" fontId="33" fillId="7" borderId="22" xfId="0" applyFont="1" applyFill="1" applyBorder="1" applyAlignment="1" applyProtection="1">
      <alignment horizontal="left" vertical="top" wrapText="1"/>
      <protection locked="0"/>
    </xf>
    <xf numFmtId="0" fontId="33" fillId="7" borderId="26" xfId="0" applyFont="1" applyFill="1" applyBorder="1" applyAlignment="1" applyProtection="1">
      <alignment horizontal="left" vertical="top" wrapText="1"/>
      <protection locked="0"/>
    </xf>
    <xf numFmtId="0" fontId="33" fillId="7" borderId="23" xfId="0" applyFont="1" applyFill="1" applyBorder="1" applyAlignment="1" applyProtection="1">
      <alignment horizontal="left" vertical="top" wrapText="1"/>
      <protection locked="0"/>
    </xf>
    <xf numFmtId="0" fontId="34" fillId="3" borderId="15" xfId="0" applyFont="1" applyFill="1" applyBorder="1" applyAlignment="1">
      <alignment vertical="center" wrapText="1"/>
    </xf>
    <xf numFmtId="0" fontId="34" fillId="7" borderId="22" xfId="0" applyFont="1" applyFill="1" applyBorder="1" applyAlignment="1" applyProtection="1">
      <alignment horizontal="left" vertical="top" wrapText="1"/>
      <protection locked="0"/>
    </xf>
    <xf numFmtId="0" fontId="34" fillId="7" borderId="26" xfId="0" applyFont="1" applyFill="1" applyBorder="1" applyAlignment="1" applyProtection="1">
      <alignment horizontal="left" vertical="top" wrapText="1"/>
      <protection locked="0"/>
    </xf>
    <xf numFmtId="0" fontId="34" fillId="7" borderId="23" xfId="0" applyFont="1" applyFill="1" applyBorder="1" applyAlignment="1" applyProtection="1">
      <alignment horizontal="left" vertical="top" wrapText="1"/>
      <protection locked="0"/>
    </xf>
    <xf numFmtId="0" fontId="31" fillId="9" borderId="15" xfId="0" applyFont="1" applyFill="1" applyBorder="1" applyAlignment="1">
      <alignment horizontal="center"/>
    </xf>
    <xf numFmtId="0" fontId="31" fillId="6" borderId="15" xfId="0" applyFont="1" applyFill="1" applyBorder="1" applyAlignment="1">
      <alignment horizontal="center"/>
    </xf>
    <xf numFmtId="0" fontId="34" fillId="3" borderId="16" xfId="0" applyFont="1" applyFill="1" applyBorder="1" applyAlignment="1">
      <alignment horizontal="left" vertical="center" wrapText="1"/>
    </xf>
    <xf numFmtId="0" fontId="34" fillId="3" borderId="18" xfId="0" applyFont="1" applyFill="1" applyBorder="1" applyAlignment="1">
      <alignment horizontal="left" vertical="center" wrapText="1"/>
    </xf>
    <xf numFmtId="0" fontId="34" fillId="3" borderId="46" xfId="0" applyFont="1" applyFill="1" applyBorder="1" applyAlignment="1">
      <alignment horizontal="left" vertical="center" wrapText="1"/>
    </xf>
    <xf numFmtId="0" fontId="34" fillId="3" borderId="32" xfId="0" applyFont="1" applyFill="1" applyBorder="1" applyAlignment="1">
      <alignment horizontal="left" vertical="center" wrapText="1"/>
    </xf>
    <xf numFmtId="0" fontId="34" fillId="3" borderId="19"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4" fillId="7" borderId="16" xfId="0" applyFont="1" applyFill="1" applyBorder="1" applyAlignment="1">
      <alignment horizontal="left" vertical="center" wrapText="1"/>
    </xf>
    <xf numFmtId="0" fontId="34" fillId="7" borderId="18" xfId="0" applyFont="1" applyFill="1" applyBorder="1" applyAlignment="1">
      <alignment horizontal="left" vertical="center" wrapText="1"/>
    </xf>
    <xf numFmtId="0" fontId="34" fillId="7" borderId="46" xfId="0" applyFont="1" applyFill="1" applyBorder="1" applyAlignment="1">
      <alignment horizontal="left" vertical="center" wrapText="1"/>
    </xf>
    <xf numFmtId="0" fontId="34" fillId="7" borderId="32" xfId="0" applyFont="1" applyFill="1" applyBorder="1" applyAlignment="1">
      <alignment horizontal="left" vertical="center" wrapText="1"/>
    </xf>
    <xf numFmtId="0" fontId="34" fillId="7" borderId="24" xfId="0" applyFont="1" applyFill="1" applyBorder="1" applyAlignment="1">
      <alignment horizontal="left" vertical="center" wrapText="1"/>
    </xf>
    <xf numFmtId="0" fontId="34" fillId="7" borderId="45" xfId="0" applyFont="1" applyFill="1" applyBorder="1" applyAlignment="1">
      <alignment horizontal="left" vertical="center" wrapText="1"/>
    </xf>
    <xf numFmtId="0" fontId="34" fillId="7" borderId="25" xfId="0" applyFont="1" applyFill="1" applyBorder="1" applyAlignment="1">
      <alignment horizontal="left" vertical="center" wrapText="1"/>
    </xf>
    <xf numFmtId="0" fontId="34" fillId="3" borderId="15" xfId="0" applyFont="1" applyFill="1" applyBorder="1" applyAlignment="1">
      <alignment horizontal="left" vertical="top" wrapText="1"/>
    </xf>
    <xf numFmtId="0" fontId="34" fillId="7" borderId="16" xfId="0" applyFont="1" applyFill="1" applyBorder="1" applyAlignment="1">
      <alignment horizontal="left" vertical="top" wrapText="1"/>
    </xf>
    <xf numFmtId="0" fontId="34" fillId="7" borderId="17" xfId="0" applyFont="1" applyFill="1" applyBorder="1" applyAlignment="1">
      <alignment horizontal="left" vertical="top" wrapText="1"/>
    </xf>
    <xf numFmtId="0" fontId="34" fillId="7" borderId="18" xfId="0" applyFont="1" applyFill="1" applyBorder="1" applyAlignment="1">
      <alignment horizontal="left" vertical="top" wrapText="1"/>
    </xf>
    <xf numFmtId="0" fontId="34" fillId="7" borderId="19" xfId="0" applyFont="1" applyFill="1" applyBorder="1" applyAlignment="1">
      <alignment horizontal="left" vertical="top" wrapText="1"/>
    </xf>
    <xf numFmtId="0" fontId="34" fillId="7" borderId="20" xfId="0" applyFont="1" applyFill="1" applyBorder="1" applyAlignment="1">
      <alignment horizontal="left" vertical="top" wrapText="1"/>
    </xf>
    <xf numFmtId="0" fontId="34" fillId="7" borderId="21" xfId="0" applyFont="1" applyFill="1" applyBorder="1" applyAlignment="1">
      <alignment horizontal="left" vertical="top" wrapText="1"/>
    </xf>
    <xf numFmtId="0" fontId="34" fillId="11" borderId="15" xfId="0" applyFont="1" applyFill="1" applyBorder="1" applyAlignment="1">
      <alignment horizontal="left" vertical="center" wrapText="1"/>
    </xf>
    <xf numFmtId="0" fontId="31" fillId="6" borderId="15" xfId="0" applyFont="1" applyFill="1" applyBorder="1" applyAlignment="1">
      <alignment horizontal="center" vertical="center" wrapText="1"/>
    </xf>
    <xf numFmtId="0" fontId="34" fillId="7" borderId="15" xfId="0" applyFont="1" applyFill="1" applyBorder="1" applyAlignment="1">
      <alignment horizontal="left" vertical="top" wrapText="1"/>
    </xf>
    <xf numFmtId="0" fontId="34" fillId="7" borderId="24" xfId="0" applyFont="1" applyFill="1" applyBorder="1" applyAlignment="1">
      <alignment horizontal="left" vertical="top" wrapText="1"/>
    </xf>
    <xf numFmtId="0" fontId="34" fillId="7" borderId="25" xfId="0" applyFont="1" applyFill="1" applyBorder="1" applyAlignment="1">
      <alignment horizontal="left" vertical="top" wrapText="1"/>
    </xf>
    <xf numFmtId="0" fontId="34" fillId="3" borderId="15" xfId="0" applyFont="1" applyFill="1" applyBorder="1" applyAlignment="1">
      <alignment horizontal="left" vertical="center" wrapText="1"/>
    </xf>
    <xf numFmtId="43" fontId="34" fillId="2" borderId="22" xfId="2" applyFont="1" applyFill="1" applyBorder="1" applyAlignment="1" applyProtection="1">
      <alignment horizontal="left" vertical="center" wrapText="1"/>
      <protection locked="0"/>
    </xf>
    <xf numFmtId="43" fontId="34" fillId="2" borderId="26" xfId="2" applyFont="1" applyFill="1" applyBorder="1" applyAlignment="1" applyProtection="1">
      <alignment horizontal="left" vertical="center" wrapText="1"/>
      <protection locked="0"/>
    </xf>
    <xf numFmtId="43" fontId="34" fillId="2" borderId="23" xfId="2" applyFont="1" applyFill="1" applyBorder="1" applyAlignment="1" applyProtection="1">
      <alignment horizontal="left" vertical="center" wrapText="1"/>
      <protection locked="0"/>
    </xf>
    <xf numFmtId="0" fontId="31" fillId="6" borderId="22"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4" fillId="2" borderId="16" xfId="0" applyFont="1" applyFill="1" applyBorder="1" applyAlignment="1" applyProtection="1">
      <alignment horizontal="left" vertical="top" wrapText="1"/>
      <protection locked="0"/>
    </xf>
    <xf numFmtId="0" fontId="34" fillId="2" borderId="17" xfId="0" applyFont="1" applyFill="1" applyBorder="1" applyAlignment="1" applyProtection="1">
      <alignment horizontal="left" vertical="top" wrapText="1"/>
      <protection locked="0"/>
    </xf>
    <xf numFmtId="0" fontId="34" fillId="2" borderId="18" xfId="0" applyFont="1" applyFill="1" applyBorder="1" applyAlignment="1" applyProtection="1">
      <alignment horizontal="left" vertical="top" wrapText="1"/>
      <protection locked="0"/>
    </xf>
    <xf numFmtId="165" fontId="34" fillId="2" borderId="22" xfId="2" applyNumberFormat="1" applyFont="1" applyFill="1" applyBorder="1" applyAlignment="1" applyProtection="1">
      <alignment horizontal="left" vertical="center" wrapText="1"/>
      <protection locked="0"/>
    </xf>
    <xf numFmtId="165" fontId="34" fillId="2" borderId="26" xfId="2" applyNumberFormat="1" applyFont="1" applyFill="1" applyBorder="1" applyAlignment="1" applyProtection="1">
      <alignment horizontal="left" vertical="center" wrapText="1"/>
      <protection locked="0"/>
    </xf>
    <xf numFmtId="165" fontId="34" fillId="2" borderId="23" xfId="2" applyNumberFormat="1" applyFont="1" applyFill="1" applyBorder="1" applyAlignment="1" applyProtection="1">
      <alignment horizontal="left" vertical="center" wrapText="1"/>
      <protection locked="0"/>
    </xf>
    <xf numFmtId="0" fontId="3" fillId="7" borderId="16" xfId="0" applyFont="1" applyFill="1" applyBorder="1" applyAlignment="1">
      <alignment horizontal="right" vertical="top" wrapText="1"/>
    </xf>
    <xf numFmtId="0" fontId="3" fillId="7" borderId="19" xfId="0" applyFont="1" applyFill="1" applyBorder="1" applyAlignment="1">
      <alignment horizontal="right" vertical="top" wrapText="1"/>
    </xf>
    <xf numFmtId="0" fontId="3" fillId="7" borderId="17" xfId="0" applyFont="1" applyFill="1" applyBorder="1" applyAlignment="1">
      <alignment horizontal="left" vertical="top" wrapText="1"/>
    </xf>
    <xf numFmtId="0" fontId="3" fillId="7" borderId="18" xfId="0" applyFont="1" applyFill="1" applyBorder="1" applyAlignment="1">
      <alignment horizontal="left" vertical="top" wrapText="1"/>
    </xf>
    <xf numFmtId="0" fontId="3" fillId="7" borderId="20" xfId="0" applyFont="1" applyFill="1" applyBorder="1" applyAlignment="1">
      <alignment horizontal="left" vertical="top" wrapText="1"/>
    </xf>
    <xf numFmtId="0" fontId="32" fillId="5" borderId="15" xfId="0" applyFont="1" applyFill="1" applyBorder="1" applyAlignment="1">
      <alignment horizontal="left" vertical="center" wrapText="1"/>
    </xf>
    <xf numFmtId="0" fontId="39" fillId="6" borderId="15" xfId="0" applyFont="1" applyFill="1" applyBorder="1" applyAlignment="1">
      <alignment horizontal="left" vertical="center" wrapText="1"/>
    </xf>
    <xf numFmtId="0" fontId="39" fillId="6" borderId="24" xfId="0" applyFont="1" applyFill="1" applyBorder="1" applyAlignment="1">
      <alignment horizontal="left" vertical="center" wrapText="1"/>
    </xf>
    <xf numFmtId="0" fontId="33" fillId="3" borderId="22" xfId="0" applyFont="1" applyFill="1" applyBorder="1" applyAlignment="1">
      <alignment horizontal="left" vertical="top" wrapText="1"/>
    </xf>
    <xf numFmtId="0" fontId="44" fillId="3" borderId="16" xfId="0" applyFont="1" applyFill="1" applyBorder="1" applyAlignment="1">
      <alignment horizontal="left" vertical="center" wrapText="1"/>
    </xf>
    <xf numFmtId="0" fontId="44" fillId="3" borderId="18" xfId="0" applyFont="1" applyFill="1" applyBorder="1" applyAlignment="1">
      <alignment horizontal="left" vertical="center" wrapText="1"/>
    </xf>
    <xf numFmtId="0" fontId="44" fillId="3" borderId="19" xfId="0" applyFont="1" applyFill="1" applyBorder="1" applyAlignment="1">
      <alignment horizontal="left" vertical="center" wrapText="1"/>
    </xf>
    <xf numFmtId="0" fontId="44" fillId="3" borderId="21" xfId="0" applyFont="1" applyFill="1" applyBorder="1" applyAlignment="1">
      <alignment horizontal="left" vertical="center" wrapText="1"/>
    </xf>
    <xf numFmtId="0" fontId="31" fillId="6" borderId="15" xfId="0" applyFont="1" applyFill="1" applyBorder="1" applyAlignment="1">
      <alignment horizontal="center" wrapText="1"/>
    </xf>
    <xf numFmtId="0" fontId="33" fillId="2" borderId="15" xfId="0" applyFont="1" applyFill="1" applyBorder="1" applyAlignment="1" applyProtection="1">
      <alignment horizontal="left" vertical="top" wrapText="1"/>
      <protection locked="0"/>
    </xf>
    <xf numFmtId="0" fontId="33" fillId="3" borderId="16" xfId="0" applyFont="1" applyFill="1" applyBorder="1" applyAlignment="1">
      <alignment horizontal="left" vertical="center" wrapText="1"/>
    </xf>
    <xf numFmtId="0" fontId="33" fillId="3" borderId="18" xfId="0" applyFont="1" applyFill="1" applyBorder="1" applyAlignment="1">
      <alignment horizontal="left" vertical="center" wrapText="1"/>
    </xf>
    <xf numFmtId="0" fontId="33" fillId="3" borderId="46" xfId="0" applyFont="1" applyFill="1" applyBorder="1" applyAlignment="1">
      <alignment horizontal="left" vertical="center" wrapText="1"/>
    </xf>
    <xf numFmtId="0" fontId="33" fillId="3" borderId="32" xfId="0" applyFont="1" applyFill="1" applyBorder="1" applyAlignment="1">
      <alignment horizontal="left" vertical="center" wrapText="1"/>
    </xf>
    <xf numFmtId="0" fontId="33" fillId="3" borderId="19" xfId="0" applyFont="1" applyFill="1" applyBorder="1" applyAlignment="1">
      <alignment horizontal="left" vertical="center" wrapText="1"/>
    </xf>
    <xf numFmtId="0" fontId="33" fillId="3" borderId="21" xfId="0" applyFont="1" applyFill="1" applyBorder="1" applyAlignment="1">
      <alignment horizontal="left" vertical="center" wrapText="1"/>
    </xf>
    <xf numFmtId="0" fontId="33" fillId="0" borderId="15" xfId="0" applyFont="1" applyFill="1" applyBorder="1" applyAlignment="1" applyProtection="1">
      <alignment horizontal="left" vertical="top" wrapText="1"/>
      <protection locked="0"/>
    </xf>
    <xf numFmtId="0" fontId="34" fillId="7" borderId="15" xfId="0" applyFont="1" applyFill="1" applyBorder="1" applyAlignment="1">
      <alignment horizontal="center" vertical="top" wrapText="1"/>
    </xf>
    <xf numFmtId="0" fontId="33" fillId="0" borderId="16" xfId="0" applyFont="1" applyFill="1" applyBorder="1" applyAlignment="1" applyProtection="1">
      <alignment horizontal="left" vertical="top" wrapText="1"/>
      <protection locked="0"/>
    </xf>
    <xf numFmtId="0" fontId="33" fillId="0" borderId="18" xfId="0" applyFont="1" applyFill="1" applyBorder="1" applyAlignment="1" applyProtection="1">
      <alignment horizontal="left" vertical="top" wrapText="1"/>
      <protection locked="0"/>
    </xf>
    <xf numFmtId="0" fontId="33" fillId="0" borderId="19" xfId="0" applyFont="1" applyFill="1" applyBorder="1" applyAlignment="1" applyProtection="1">
      <alignment horizontal="left" vertical="top" wrapText="1"/>
      <protection locked="0"/>
    </xf>
    <xf numFmtId="0" fontId="33" fillId="0" borderId="21" xfId="0" applyFont="1" applyFill="1" applyBorder="1" applyAlignment="1" applyProtection="1">
      <alignment horizontal="left" vertical="top" wrapText="1"/>
      <protection locked="0"/>
    </xf>
    <xf numFmtId="0" fontId="33" fillId="7" borderId="15" xfId="0" applyFont="1" applyFill="1" applyBorder="1" applyAlignment="1">
      <alignment horizontal="left" vertical="top" wrapText="1"/>
    </xf>
    <xf numFmtId="0" fontId="32" fillId="5" borderId="16" xfId="0" applyFont="1" applyFill="1" applyBorder="1" applyAlignment="1">
      <alignment horizontal="left" vertical="top" wrapText="1"/>
    </xf>
    <xf numFmtId="0" fontId="32" fillId="5" borderId="17" xfId="0" applyFont="1" applyFill="1" applyBorder="1" applyAlignment="1">
      <alignment horizontal="left" vertical="top" wrapText="1"/>
    </xf>
    <xf numFmtId="0" fontId="31" fillId="6" borderId="16" xfId="0" applyFont="1" applyFill="1" applyBorder="1" applyAlignment="1">
      <alignment horizontal="center" wrapText="1"/>
    </xf>
    <xf numFmtId="0" fontId="31" fillId="6" borderId="18" xfId="0" applyFont="1" applyFill="1" applyBorder="1" applyAlignment="1">
      <alignment horizontal="center" wrapText="1"/>
    </xf>
    <xf numFmtId="0" fontId="31" fillId="6" borderId="19" xfId="0" applyFont="1" applyFill="1" applyBorder="1" applyAlignment="1">
      <alignment horizontal="center" wrapText="1"/>
    </xf>
    <xf numFmtId="0" fontId="31" fillId="6" borderId="21" xfId="0" applyFont="1" applyFill="1" applyBorder="1" applyAlignment="1">
      <alignment horizontal="center" wrapText="1"/>
    </xf>
    <xf numFmtId="0" fontId="31" fillId="6" borderId="24" xfId="0" applyFont="1" applyFill="1" applyBorder="1" applyAlignment="1">
      <alignment horizontal="center" wrapText="1"/>
    </xf>
    <xf numFmtId="0" fontId="31" fillId="6" borderId="25" xfId="0" applyFont="1" applyFill="1" applyBorder="1" applyAlignment="1">
      <alignment horizontal="center" wrapText="1"/>
    </xf>
    <xf numFmtId="0" fontId="32" fillId="5" borderId="22" xfId="0" applyFont="1" applyFill="1" applyBorder="1" applyAlignment="1">
      <alignment horizontal="left" vertical="center" wrapText="1"/>
    </xf>
    <xf numFmtId="0" fontId="32" fillId="5" borderId="26" xfId="0" applyFont="1" applyFill="1" applyBorder="1" applyAlignment="1">
      <alignment horizontal="left" vertical="center" wrapText="1"/>
    </xf>
    <xf numFmtId="0" fontId="32" fillId="5" borderId="23" xfId="0" applyFont="1" applyFill="1" applyBorder="1" applyAlignment="1">
      <alignment horizontal="left" vertical="center" wrapText="1"/>
    </xf>
    <xf numFmtId="0" fontId="32" fillId="6" borderId="16" xfId="0" applyFont="1" applyFill="1" applyBorder="1" applyAlignment="1">
      <alignment horizontal="center" wrapText="1"/>
    </xf>
    <xf numFmtId="0" fontId="32" fillId="6" borderId="17" xfId="0" applyFont="1" applyFill="1" applyBorder="1" applyAlignment="1">
      <alignment horizontal="center" wrapText="1"/>
    </xf>
    <xf numFmtId="0" fontId="32" fillId="6" borderId="18" xfId="0" applyFont="1" applyFill="1" applyBorder="1" applyAlignment="1">
      <alignment horizontal="center" wrapText="1"/>
    </xf>
    <xf numFmtId="0" fontId="32" fillId="6" borderId="19" xfId="0" applyFont="1" applyFill="1" applyBorder="1" applyAlignment="1">
      <alignment horizontal="center" wrapText="1"/>
    </xf>
    <xf numFmtId="0" fontId="32" fillId="6" borderId="20" xfId="0" applyFont="1" applyFill="1" applyBorder="1" applyAlignment="1">
      <alignment horizontal="center" wrapText="1"/>
    </xf>
    <xf numFmtId="0" fontId="32" fillId="6" borderId="21" xfId="0" applyFont="1" applyFill="1" applyBorder="1" applyAlignment="1">
      <alignment horizontal="center" wrapText="1"/>
    </xf>
    <xf numFmtId="0" fontId="33" fillId="3" borderId="15" xfId="0" applyFont="1" applyFill="1" applyBorder="1" applyAlignment="1">
      <alignment horizontal="left" vertical="center" wrapText="1"/>
    </xf>
    <xf numFmtId="0" fontId="34" fillId="6" borderId="16" xfId="0" applyFont="1" applyFill="1" applyBorder="1" applyAlignment="1">
      <alignment horizontal="left" vertical="top" wrapText="1"/>
    </xf>
    <xf numFmtId="0" fontId="34" fillId="6" borderId="18" xfId="0" applyFont="1" applyFill="1" applyBorder="1" applyAlignment="1">
      <alignment horizontal="left" vertical="top" wrapText="1"/>
    </xf>
    <xf numFmtId="0" fontId="34" fillId="6" borderId="19" xfId="0" applyFont="1" applyFill="1" applyBorder="1" applyAlignment="1">
      <alignment horizontal="left" vertical="top" wrapText="1"/>
    </xf>
    <xf numFmtId="0" fontId="34" fillId="6" borderId="21" xfId="0" applyFont="1" applyFill="1" applyBorder="1" applyAlignment="1">
      <alignment horizontal="left" vertical="top" wrapText="1"/>
    </xf>
    <xf numFmtId="0" fontId="23" fillId="0" borderId="15" xfId="0" applyFont="1" applyBorder="1" applyAlignment="1">
      <alignment horizontal="left" vertical="top" wrapText="1"/>
    </xf>
    <xf numFmtId="0" fontId="35" fillId="0" borderId="15" xfId="0" applyFont="1" applyBorder="1" applyAlignment="1">
      <alignment horizontal="center" vertical="top"/>
    </xf>
    <xf numFmtId="0" fontId="33" fillId="0" borderId="40" xfId="0" applyFont="1" applyFill="1" applyBorder="1" applyAlignment="1" applyProtection="1">
      <alignment horizontal="left" vertical="top" wrapText="1"/>
    </xf>
    <xf numFmtId="0" fontId="33" fillId="0" borderId="15" xfId="0" applyFont="1" applyFill="1" applyBorder="1" applyAlignment="1" applyProtection="1">
      <alignment horizontal="left" vertical="top" wrapText="1"/>
    </xf>
    <xf numFmtId="0" fontId="33" fillId="0" borderId="41" xfId="0" applyFont="1" applyFill="1" applyBorder="1" applyAlignment="1" applyProtection="1">
      <alignment horizontal="left" vertical="top" wrapText="1"/>
    </xf>
    <xf numFmtId="0" fontId="33" fillId="0" borderId="30" xfId="0" applyFont="1" applyFill="1" applyBorder="1" applyAlignment="1" applyProtection="1">
      <alignment horizontal="left" vertical="top" wrapText="1"/>
    </xf>
    <xf numFmtId="0" fontId="33" fillId="7" borderId="22" xfId="0" applyFont="1" applyFill="1" applyBorder="1" applyAlignment="1">
      <alignment horizontal="center" vertical="top" wrapText="1"/>
    </xf>
    <xf numFmtId="0" fontId="33" fillId="7" borderId="59" xfId="0" applyFont="1" applyFill="1" applyBorder="1" applyAlignment="1">
      <alignment horizontal="center" vertical="top" wrapText="1"/>
    </xf>
    <xf numFmtId="0" fontId="32" fillId="5" borderId="4" xfId="0" applyFont="1" applyFill="1" applyBorder="1" applyAlignment="1">
      <alignment vertical="center" wrapText="1"/>
    </xf>
    <xf numFmtId="0" fontId="32" fillId="5" borderId="5" xfId="0" applyFont="1" applyFill="1" applyBorder="1" applyAlignment="1">
      <alignment vertical="center" wrapText="1"/>
    </xf>
    <xf numFmtId="0" fontId="32" fillId="5" borderId="9" xfId="0" applyFont="1" applyFill="1" applyBorder="1" applyAlignment="1">
      <alignment vertical="center" wrapText="1"/>
    </xf>
    <xf numFmtId="0" fontId="32" fillId="5" borderId="8" xfId="0" applyFont="1" applyFill="1" applyBorder="1" applyAlignment="1">
      <alignment vertical="center" wrapText="1"/>
    </xf>
    <xf numFmtId="0" fontId="33" fillId="3" borderId="7" xfId="0" applyFont="1" applyFill="1" applyBorder="1" applyAlignment="1">
      <alignment horizontal="left" vertical="center" wrapText="1"/>
    </xf>
    <xf numFmtId="0" fontId="33" fillId="3" borderId="9" xfId="0" applyFont="1" applyFill="1" applyBorder="1" applyAlignment="1">
      <alignment horizontal="left" vertical="center" wrapText="1"/>
    </xf>
    <xf numFmtId="0" fontId="33" fillId="3" borderId="13"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31" fillId="6" borderId="39" xfId="0" applyFont="1" applyFill="1" applyBorder="1" applyAlignment="1">
      <alignment horizontal="center" vertical="center" wrapText="1"/>
    </xf>
    <xf numFmtId="0" fontId="31" fillId="6" borderId="27" xfId="0" applyFont="1" applyFill="1" applyBorder="1" applyAlignment="1">
      <alignment horizontal="center" vertical="center" wrapText="1"/>
    </xf>
    <xf numFmtId="164" fontId="1" fillId="0" borderId="40" xfId="2" applyNumberFormat="1" applyFont="1" applyBorder="1" applyAlignment="1">
      <alignment horizontal="center"/>
    </xf>
    <xf numFmtId="164" fontId="1" fillId="0" borderId="15" xfId="2" applyNumberFormat="1" applyFont="1" applyBorder="1" applyAlignment="1">
      <alignment horizontal="center"/>
    </xf>
    <xf numFmtId="0" fontId="33" fillId="2" borderId="7" xfId="0" applyFont="1" applyFill="1" applyBorder="1" applyAlignment="1" applyProtection="1">
      <alignment horizontal="left" vertical="top" wrapText="1"/>
    </xf>
    <xf numFmtId="0" fontId="33" fillId="2" borderId="9" xfId="0" applyFont="1" applyFill="1" applyBorder="1" applyAlignment="1" applyProtection="1">
      <alignment horizontal="left" vertical="top" wrapText="1"/>
    </xf>
    <xf numFmtId="0" fontId="33" fillId="2" borderId="8" xfId="0" applyFont="1" applyFill="1" applyBorder="1" applyAlignment="1" applyProtection="1">
      <alignment horizontal="left" vertical="top" wrapText="1"/>
    </xf>
    <xf numFmtId="0" fontId="32" fillId="5" borderId="13" xfId="0" applyFont="1" applyFill="1" applyBorder="1" applyAlignment="1">
      <alignment vertical="center" wrapText="1"/>
    </xf>
    <xf numFmtId="0" fontId="32" fillId="5" borderId="0" xfId="0" applyFont="1" applyFill="1" applyBorder="1" applyAlignment="1">
      <alignment vertical="center" wrapText="1"/>
    </xf>
    <xf numFmtId="0" fontId="32" fillId="5" borderId="14" xfId="0" applyFont="1" applyFill="1" applyBorder="1" applyAlignment="1">
      <alignment vertical="center" wrapText="1"/>
    </xf>
    <xf numFmtId="0" fontId="32" fillId="5" borderId="7" xfId="0" applyFont="1" applyFill="1" applyBorder="1" applyAlignment="1">
      <alignment vertical="center" wrapText="1"/>
    </xf>
    <xf numFmtId="0" fontId="31" fillId="6" borderId="28" xfId="0" applyFont="1" applyFill="1" applyBorder="1" applyAlignment="1">
      <alignment horizontal="center" vertical="center" wrapText="1"/>
    </xf>
    <xf numFmtId="164" fontId="1" fillId="0" borderId="29" xfId="2" applyNumberFormat="1" applyFont="1" applyBorder="1" applyAlignment="1">
      <alignment horizontal="center"/>
    </xf>
    <xf numFmtId="0" fontId="33" fillId="3" borderId="8" xfId="0" applyFont="1" applyFill="1" applyBorder="1" applyAlignment="1">
      <alignment horizontal="left" vertical="center" wrapText="1"/>
    </xf>
    <xf numFmtId="0" fontId="33" fillId="3" borderId="40" xfId="0" applyFont="1" applyFill="1" applyBorder="1" applyAlignment="1">
      <alignment horizontal="left" vertical="center" wrapText="1"/>
    </xf>
    <xf numFmtId="0" fontId="33" fillId="3" borderId="56" xfId="0" applyFont="1" applyFill="1" applyBorder="1" applyAlignment="1">
      <alignment horizontal="left" vertical="center" wrapText="1"/>
    </xf>
    <xf numFmtId="0" fontId="34" fillId="7" borderId="38" xfId="0" applyFont="1" applyFill="1" applyBorder="1" applyAlignment="1">
      <alignment horizontal="left" vertical="center" wrapText="1"/>
    </xf>
    <xf numFmtId="0" fontId="34" fillId="7" borderId="17" xfId="0" applyFont="1" applyFill="1" applyBorder="1" applyAlignment="1">
      <alignment horizontal="left" vertical="center" wrapText="1"/>
    </xf>
    <xf numFmtId="0" fontId="34" fillId="7" borderId="33" xfId="0" applyFont="1" applyFill="1" applyBorder="1" applyAlignment="1">
      <alignment horizontal="left" vertical="center" wrapText="1"/>
    </xf>
    <xf numFmtId="0" fontId="34" fillId="7" borderId="20" xfId="0" applyFont="1" applyFill="1" applyBorder="1" applyAlignment="1">
      <alignment horizontal="left" vertical="center" wrapText="1"/>
    </xf>
    <xf numFmtId="0" fontId="33" fillId="3" borderId="4" xfId="0" applyFont="1" applyFill="1" applyBorder="1" applyAlignment="1">
      <alignment horizontal="left" vertical="center" wrapText="1"/>
    </xf>
    <xf numFmtId="0" fontId="33" fillId="3" borderId="6" xfId="0" applyFont="1" applyFill="1" applyBorder="1" applyAlignment="1">
      <alignment horizontal="left" vertical="center" wrapText="1"/>
    </xf>
    <xf numFmtId="0" fontId="33" fillId="2" borderId="44" xfId="0" applyFont="1" applyFill="1" applyBorder="1" applyAlignment="1" applyProtection="1">
      <alignment horizontal="left" vertical="top" wrapText="1"/>
    </xf>
    <xf numFmtId="0" fontId="33" fillId="2" borderId="57" xfId="0" applyFont="1" applyFill="1" applyBorder="1" applyAlignment="1" applyProtection="1">
      <alignment horizontal="left" vertical="top" wrapText="1"/>
    </xf>
    <xf numFmtId="0" fontId="33" fillId="2" borderId="55" xfId="0" applyFont="1" applyFill="1" applyBorder="1" applyAlignment="1" applyProtection="1">
      <alignment horizontal="left" vertical="top" wrapText="1"/>
    </xf>
    <xf numFmtId="0" fontId="33" fillId="3" borderId="10" xfId="0" applyFont="1" applyFill="1" applyBorder="1" applyAlignment="1">
      <alignment horizontal="left" vertical="center" wrapText="1"/>
    </xf>
    <xf numFmtId="0" fontId="33" fillId="3" borderId="12" xfId="0" applyFont="1" applyFill="1" applyBorder="1" applyAlignment="1">
      <alignment horizontal="left" vertical="center" wrapText="1"/>
    </xf>
    <xf numFmtId="0" fontId="33" fillId="3" borderId="4" xfId="0" applyFont="1" applyFill="1" applyBorder="1" applyAlignment="1">
      <alignment vertical="center" wrapText="1"/>
    </xf>
    <xf numFmtId="0" fontId="33" fillId="3" borderId="5" xfId="0" applyFont="1" applyFill="1" applyBorder="1" applyAlignment="1">
      <alignment vertical="center" wrapText="1"/>
    </xf>
    <xf numFmtId="0" fontId="32" fillId="5" borderId="10" xfId="0" applyFont="1" applyFill="1" applyBorder="1" applyAlignment="1">
      <alignment vertical="center" wrapText="1"/>
    </xf>
    <xf numFmtId="0" fontId="32" fillId="5" borderId="12" xfId="0" applyFont="1" applyFill="1" applyBorder="1" applyAlignment="1">
      <alignment vertical="center" wrapText="1"/>
    </xf>
    <xf numFmtId="0" fontId="33" fillId="2" borderId="10" xfId="0" applyFont="1" applyFill="1" applyBorder="1" applyAlignment="1" applyProtection="1">
      <alignment horizontal="left" vertical="top" wrapText="1"/>
    </xf>
    <xf numFmtId="0" fontId="33" fillId="2" borderId="12" xfId="0" applyFont="1" applyFill="1" applyBorder="1" applyAlignment="1" applyProtection="1">
      <alignment horizontal="left" vertical="top" wrapText="1"/>
    </xf>
    <xf numFmtId="0" fontId="33" fillId="2" borderId="11" xfId="0" applyFont="1" applyFill="1" applyBorder="1" applyAlignment="1" applyProtection="1">
      <alignment horizontal="left" vertical="top" wrapText="1"/>
    </xf>
    <xf numFmtId="0" fontId="33" fillId="7" borderId="22" xfId="0" applyFont="1" applyFill="1" applyBorder="1" applyAlignment="1" applyProtection="1">
      <alignment horizontal="center" vertical="center" wrapText="1"/>
    </xf>
    <xf numFmtId="0" fontId="51" fillId="12" borderId="1" xfId="0" applyFont="1" applyFill="1" applyBorder="1" applyAlignment="1">
      <alignment vertical="center" wrapText="1"/>
    </xf>
    <xf numFmtId="0" fontId="51" fillId="12" borderId="2" xfId="0" applyFont="1" applyFill="1" applyBorder="1" applyAlignment="1">
      <alignment vertical="center" wrapText="1"/>
    </xf>
    <xf numFmtId="0" fontId="51" fillId="12" borderId="3" xfId="0" applyFont="1" applyFill="1" applyBorder="1" applyAlignment="1">
      <alignment vertical="center" wrapText="1"/>
    </xf>
    <xf numFmtId="0" fontId="33" fillId="3" borderId="6" xfId="0" applyFont="1" applyFill="1" applyBorder="1" applyAlignment="1">
      <alignment vertical="center" wrapText="1"/>
    </xf>
    <xf numFmtId="14" fontId="33" fillId="2" borderId="7" xfId="0" applyNumberFormat="1" applyFont="1" applyFill="1" applyBorder="1" applyAlignment="1" applyProtection="1">
      <alignment horizontal="left" vertical="center" wrapText="1"/>
    </xf>
    <xf numFmtId="14" fontId="33" fillId="2" borderId="9" xfId="0" applyNumberFormat="1" applyFont="1" applyFill="1" applyBorder="1" applyAlignment="1" applyProtection="1">
      <alignment horizontal="left" vertical="center" wrapText="1"/>
    </xf>
    <xf numFmtId="14" fontId="33" fillId="2" borderId="8" xfId="0" applyNumberFormat="1" applyFont="1" applyFill="1" applyBorder="1" applyAlignment="1" applyProtection="1">
      <alignment horizontal="left" vertical="center" wrapText="1"/>
    </xf>
    <xf numFmtId="0" fontId="33" fillId="7" borderId="41" xfId="0" applyFont="1" applyFill="1" applyBorder="1" applyAlignment="1" applyProtection="1">
      <alignment horizontal="left" vertical="top" wrapText="1"/>
    </xf>
    <xf numFmtId="0" fontId="33" fillId="7" borderId="30" xfId="0" applyFont="1" applyFill="1" applyBorder="1" applyAlignment="1" applyProtection="1">
      <alignment horizontal="left" vertical="top" wrapText="1"/>
    </xf>
    <xf numFmtId="0" fontId="33" fillId="7" borderId="31" xfId="0" applyFont="1" applyFill="1" applyBorder="1" applyAlignment="1" applyProtection="1">
      <alignment horizontal="left" vertical="top" wrapText="1"/>
    </xf>
    <xf numFmtId="0" fontId="34" fillId="3" borderId="4" xfId="0" applyFont="1" applyFill="1" applyBorder="1" applyAlignment="1">
      <alignment vertical="center" wrapText="1"/>
    </xf>
    <xf numFmtId="0" fontId="34" fillId="3" borderId="6" xfId="0" applyFont="1" applyFill="1" applyBorder="1" applyAlignment="1">
      <alignment vertical="center" wrapText="1"/>
    </xf>
    <xf numFmtId="0" fontId="34" fillId="3" borderId="7"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34" fillId="3" borderId="12" xfId="0" applyFont="1" applyFill="1" applyBorder="1" applyAlignment="1">
      <alignment horizontal="left" vertical="center" wrapText="1"/>
    </xf>
    <xf numFmtId="0" fontId="33" fillId="7" borderId="39" xfId="0" applyFont="1" applyFill="1" applyBorder="1" applyAlignment="1" applyProtection="1">
      <alignment horizontal="left" vertical="top" wrapText="1"/>
    </xf>
    <xf numFmtId="0" fontId="33" fillId="7" borderId="27" xfId="0" applyFont="1" applyFill="1" applyBorder="1" applyAlignment="1" applyProtection="1">
      <alignment horizontal="left" vertical="top" wrapText="1"/>
    </xf>
    <xf numFmtId="0" fontId="33" fillId="7" borderId="28" xfId="0" applyFont="1" applyFill="1" applyBorder="1" applyAlignment="1" applyProtection="1">
      <alignment horizontal="left" vertical="top" wrapText="1"/>
    </xf>
    <xf numFmtId="0" fontId="33" fillId="3" borderId="7" xfId="0" applyFont="1" applyFill="1" applyBorder="1" applyAlignment="1">
      <alignment vertical="top" wrapText="1"/>
    </xf>
    <xf numFmtId="0" fontId="33" fillId="3" borderId="8" xfId="0" applyFont="1" applyFill="1" applyBorder="1" applyAlignment="1">
      <alignment vertical="top" wrapText="1"/>
    </xf>
    <xf numFmtId="0" fontId="33" fillId="2" borderId="4" xfId="0" applyFont="1" applyFill="1" applyBorder="1" applyAlignment="1" applyProtection="1">
      <alignment horizontal="left" vertical="center" wrapText="1"/>
    </xf>
    <xf numFmtId="0" fontId="33" fillId="2" borderId="5" xfId="0" applyFont="1" applyFill="1" applyBorder="1" applyAlignment="1" applyProtection="1">
      <alignment horizontal="left" vertical="center" wrapText="1"/>
    </xf>
    <xf numFmtId="0" fontId="33" fillId="2" borderId="6" xfId="0" applyFont="1" applyFill="1" applyBorder="1" applyAlignment="1" applyProtection="1">
      <alignment horizontal="left" vertical="center" wrapText="1"/>
    </xf>
    <xf numFmtId="14" fontId="33" fillId="2" borderId="4" xfId="0" applyNumberFormat="1" applyFont="1" applyFill="1" applyBorder="1" applyAlignment="1" applyProtection="1">
      <alignment horizontal="left" vertical="center" wrapText="1"/>
    </xf>
    <xf numFmtId="14" fontId="33" fillId="2" borderId="5" xfId="0" applyNumberFormat="1" applyFont="1" applyFill="1" applyBorder="1" applyAlignment="1" applyProtection="1">
      <alignment horizontal="left" vertical="center" wrapText="1"/>
    </xf>
    <xf numFmtId="14" fontId="33" fillId="2" borderId="6" xfId="0" applyNumberFormat="1" applyFont="1" applyFill="1" applyBorder="1" applyAlignment="1" applyProtection="1">
      <alignment horizontal="left" vertical="center" wrapText="1"/>
    </xf>
    <xf numFmtId="0" fontId="31" fillId="6" borderId="35" xfId="0" applyFont="1" applyFill="1" applyBorder="1" applyAlignment="1">
      <alignment horizontal="center" vertical="center" wrapText="1"/>
    </xf>
    <xf numFmtId="0" fontId="31" fillId="6" borderId="36" xfId="0" applyFont="1" applyFill="1" applyBorder="1" applyAlignment="1">
      <alignment horizontal="center" vertical="center" wrapText="1"/>
    </xf>
    <xf numFmtId="0" fontId="31" fillId="6" borderId="34" xfId="0" applyFont="1" applyFill="1" applyBorder="1" applyAlignment="1">
      <alignment horizontal="center" vertical="center" wrapText="1"/>
    </xf>
    <xf numFmtId="0" fontId="31" fillId="6" borderId="37" xfId="0" applyFont="1" applyFill="1" applyBorder="1" applyAlignment="1">
      <alignment horizontal="center" vertical="center" wrapText="1"/>
    </xf>
    <xf numFmtId="0" fontId="31" fillId="6" borderId="52" xfId="0" applyFont="1" applyFill="1" applyBorder="1" applyAlignment="1">
      <alignment horizontal="center" vertical="center" wrapText="1"/>
    </xf>
    <xf numFmtId="0" fontId="34" fillId="3" borderId="4" xfId="0" applyFont="1" applyFill="1" applyBorder="1" applyAlignment="1">
      <alignment horizontal="left" vertical="center" wrapText="1"/>
    </xf>
    <xf numFmtId="0" fontId="34" fillId="3" borderId="44" xfId="0" applyFont="1" applyFill="1" applyBorder="1" applyAlignment="1">
      <alignment horizontal="left" vertical="center" wrapText="1"/>
    </xf>
    <xf numFmtId="166" fontId="1" fillId="0" borderId="15" xfId="2" applyNumberFormat="1" applyFont="1" applyBorder="1" applyAlignment="1">
      <alignment horizontal="center"/>
    </xf>
    <xf numFmtId="166" fontId="1" fillId="0" borderId="29" xfId="2" applyNumberFormat="1" applyFont="1" applyBorder="1" applyAlignment="1">
      <alignment horizontal="center"/>
    </xf>
    <xf numFmtId="165" fontId="34" fillId="2" borderId="10" xfId="2" applyNumberFormat="1" applyFont="1" applyFill="1" applyBorder="1" applyAlignment="1" applyProtection="1">
      <alignment horizontal="left" vertical="center" wrapText="1"/>
    </xf>
    <xf numFmtId="165" fontId="34" fillId="2" borderId="12" xfId="2" applyNumberFormat="1" applyFont="1" applyFill="1" applyBorder="1" applyAlignment="1" applyProtection="1">
      <alignment horizontal="left" vertical="center" wrapText="1"/>
    </xf>
    <xf numFmtId="165" fontId="34" fillId="2" borderId="11" xfId="2" applyNumberFormat="1" applyFont="1" applyFill="1" applyBorder="1" applyAlignment="1" applyProtection="1">
      <alignment horizontal="left" vertical="center" wrapText="1"/>
    </xf>
    <xf numFmtId="0" fontId="34" fillId="3" borderId="13"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33" fillId="6" borderId="4" xfId="0" applyFont="1" applyFill="1" applyBorder="1" applyAlignment="1">
      <alignment horizontal="left" vertical="center" wrapText="1"/>
    </xf>
    <xf numFmtId="0" fontId="33" fillId="6" borderId="6" xfId="0" applyFont="1" applyFill="1" applyBorder="1" applyAlignment="1">
      <alignment horizontal="left" vertical="center" wrapText="1"/>
    </xf>
    <xf numFmtId="166" fontId="1" fillId="0" borderId="40" xfId="2" applyNumberFormat="1" applyFont="1" applyBorder="1" applyAlignment="1">
      <alignment horizontal="center"/>
    </xf>
    <xf numFmtId="164" fontId="1" fillId="0" borderId="39" xfId="2" applyNumberFormat="1" applyFont="1" applyBorder="1" applyAlignment="1">
      <alignment horizontal="center"/>
    </xf>
    <xf numFmtId="164" fontId="1" fillId="0" borderId="27" xfId="2" applyNumberFormat="1" applyFont="1" applyBorder="1" applyAlignment="1">
      <alignment horizontal="center"/>
    </xf>
    <xf numFmtId="164" fontId="1" fillId="0" borderId="28" xfId="2" applyNumberFormat="1" applyFont="1" applyBorder="1" applyAlignment="1">
      <alignment horizontal="center"/>
    </xf>
    <xf numFmtId="0" fontId="34" fillId="7" borderId="7" xfId="0" applyFont="1" applyFill="1" applyBorder="1" applyAlignment="1">
      <alignment horizontal="left" vertical="top" wrapText="1"/>
    </xf>
    <xf numFmtId="0" fontId="34" fillId="7" borderId="9" xfId="0" applyFont="1" applyFill="1" applyBorder="1" applyAlignment="1">
      <alignment horizontal="left" vertical="top" wrapText="1"/>
    </xf>
    <xf numFmtId="0" fontId="34" fillId="7" borderId="13" xfId="0" applyFont="1" applyFill="1" applyBorder="1" applyAlignment="1">
      <alignment horizontal="left" vertical="top" wrapText="1"/>
    </xf>
    <xf numFmtId="0" fontId="34" fillId="7" borderId="0" xfId="0" applyFont="1" applyFill="1" applyBorder="1" applyAlignment="1">
      <alignment horizontal="left" vertical="top" wrapText="1"/>
    </xf>
    <xf numFmtId="0" fontId="34" fillId="7" borderId="38" xfId="0" applyFont="1" applyFill="1" applyBorder="1" applyAlignment="1">
      <alignment horizontal="center" vertical="top" wrapText="1"/>
    </xf>
    <xf numFmtId="0" fontId="34" fillId="7" borderId="17" xfId="0" applyFont="1" applyFill="1" applyBorder="1" applyAlignment="1">
      <alignment horizontal="center" vertical="top" wrapText="1"/>
    </xf>
    <xf numFmtId="0" fontId="34" fillId="7" borderId="53" xfId="0" applyFont="1" applyFill="1" applyBorder="1" applyAlignment="1">
      <alignment horizontal="center" vertical="top" wrapText="1"/>
    </xf>
    <xf numFmtId="0" fontId="34" fillId="7" borderId="10" xfId="0" applyFont="1" applyFill="1" applyBorder="1" applyAlignment="1">
      <alignment horizontal="center" vertical="top" wrapText="1"/>
    </xf>
    <xf numFmtId="0" fontId="34" fillId="7" borderId="12" xfId="0" applyFont="1" applyFill="1" applyBorder="1" applyAlignment="1">
      <alignment horizontal="center" vertical="top" wrapText="1"/>
    </xf>
    <xf numFmtId="0" fontId="34" fillId="7" borderId="11" xfId="0" applyFont="1" applyFill="1" applyBorder="1" applyAlignment="1">
      <alignment horizontal="center" vertical="top" wrapText="1"/>
    </xf>
    <xf numFmtId="0" fontId="32" fillId="5" borderId="6" xfId="0" applyFont="1" applyFill="1" applyBorder="1" applyAlignment="1">
      <alignment vertical="center" wrapText="1"/>
    </xf>
    <xf numFmtId="167" fontId="34" fillId="2" borderId="23" xfId="2" applyNumberFormat="1" applyFont="1" applyFill="1" applyBorder="1" applyAlignment="1">
      <alignment horizontal="center" vertical="center" wrapText="1"/>
    </xf>
    <xf numFmtId="167" fontId="34" fillId="2" borderId="15" xfId="2" applyNumberFormat="1" applyFont="1" applyFill="1" applyBorder="1" applyAlignment="1">
      <alignment horizontal="center" vertical="center" wrapText="1"/>
    </xf>
    <xf numFmtId="167" fontId="34" fillId="2" borderId="22" xfId="2" applyNumberFormat="1" applyFont="1" applyFill="1" applyBorder="1" applyAlignment="1">
      <alignment horizontal="center" vertical="center" wrapText="1"/>
    </xf>
    <xf numFmtId="167" fontId="34" fillId="2" borderId="29" xfId="2" applyNumberFormat="1" applyFont="1" applyFill="1" applyBorder="1" applyAlignment="1">
      <alignment horizontal="center" vertical="center" wrapText="1"/>
    </xf>
    <xf numFmtId="0" fontId="33" fillId="7" borderId="4" xfId="0" applyFont="1" applyFill="1" applyBorder="1" applyAlignment="1" applyProtection="1">
      <alignment horizontal="left" vertical="center" wrapText="1"/>
      <protection locked="0"/>
    </xf>
    <xf numFmtId="0" fontId="33" fillId="7" borderId="5" xfId="0" applyFont="1" applyFill="1" applyBorder="1" applyAlignment="1" applyProtection="1">
      <alignment horizontal="left" vertical="center" wrapText="1"/>
      <protection locked="0"/>
    </xf>
    <xf numFmtId="0" fontId="33" fillId="7" borderId="6" xfId="0" applyFont="1" applyFill="1" applyBorder="1" applyAlignment="1" applyProtection="1">
      <alignment horizontal="left" vertical="center" wrapText="1"/>
      <protection locked="0"/>
    </xf>
    <xf numFmtId="0" fontId="31" fillId="6" borderId="7" xfId="0" applyFont="1" applyFill="1" applyBorder="1" applyAlignment="1">
      <alignment horizontal="center" vertical="center" wrapText="1"/>
    </xf>
    <xf numFmtId="0" fontId="31" fillId="6" borderId="9" xfId="0" applyFont="1" applyFill="1" applyBorder="1" applyAlignment="1">
      <alignment horizontal="center" vertical="center" wrapText="1"/>
    </xf>
    <xf numFmtId="167" fontId="34" fillId="2" borderId="18" xfId="2" applyNumberFormat="1" applyFont="1" applyFill="1" applyBorder="1" applyAlignment="1">
      <alignment horizontal="center" vertical="center" wrapText="1"/>
    </xf>
    <xf numFmtId="167" fontId="34" fillId="2" borderId="24" xfId="2" applyNumberFormat="1" applyFont="1" applyFill="1" applyBorder="1" applyAlignment="1">
      <alignment horizontal="center" vertical="center" wrapText="1"/>
    </xf>
    <xf numFmtId="167" fontId="34" fillId="2" borderId="16" xfId="2" applyNumberFormat="1" applyFont="1" applyFill="1" applyBorder="1" applyAlignment="1">
      <alignment horizontal="center" vertical="center" wrapText="1"/>
    </xf>
    <xf numFmtId="167" fontId="34" fillId="2" borderId="42" xfId="2" applyNumberFormat="1" applyFont="1" applyFill="1" applyBorder="1" applyAlignment="1">
      <alignment horizontal="center" vertical="center" wrapText="1"/>
    </xf>
    <xf numFmtId="0" fontId="34" fillId="7" borderId="51" xfId="0" applyFont="1" applyFill="1" applyBorder="1" applyAlignment="1">
      <alignment horizontal="left" vertical="top" wrapText="1"/>
    </xf>
    <xf numFmtId="0" fontId="34" fillId="7" borderId="46" xfId="0" applyFont="1" applyFill="1" applyBorder="1" applyAlignment="1">
      <alignment horizontal="left" vertical="top" wrapText="1"/>
    </xf>
    <xf numFmtId="43" fontId="34" fillId="2" borderId="7" xfId="2" applyFont="1" applyFill="1" applyBorder="1" applyAlignment="1" applyProtection="1">
      <alignment horizontal="left" vertical="center" wrapText="1"/>
    </xf>
    <xf numFmtId="43" fontId="34" fillId="2" borderId="9" xfId="2" applyFont="1" applyFill="1" applyBorder="1" applyAlignment="1" applyProtection="1">
      <alignment horizontal="left" vertical="center" wrapText="1"/>
    </xf>
    <xf numFmtId="43" fontId="34" fillId="2" borderId="8" xfId="2" applyFont="1" applyFill="1" applyBorder="1" applyAlignment="1" applyProtection="1">
      <alignment horizontal="left" vertical="center" wrapText="1"/>
    </xf>
    <xf numFmtId="43" fontId="34" fillId="2" borderId="4" xfId="2" applyFont="1" applyFill="1" applyBorder="1" applyAlignment="1" applyProtection="1">
      <alignment horizontal="left" vertical="center" wrapText="1"/>
    </xf>
    <xf numFmtId="43" fontId="34" fillId="2" borderId="5" xfId="2" applyFont="1" applyFill="1" applyBorder="1" applyAlignment="1" applyProtection="1">
      <alignment horizontal="left" vertical="center" wrapText="1"/>
    </xf>
    <xf numFmtId="43" fontId="34" fillId="2" borderId="6" xfId="2" applyFont="1" applyFill="1" applyBorder="1" applyAlignment="1" applyProtection="1">
      <alignment horizontal="left" vertical="center" wrapText="1"/>
    </xf>
    <xf numFmtId="0" fontId="3" fillId="7" borderId="38" xfId="0" applyFont="1" applyFill="1" applyBorder="1" applyAlignment="1">
      <alignment horizontal="right" vertical="top" wrapText="1"/>
    </xf>
    <xf numFmtId="0" fontId="3" fillId="7" borderId="33" xfId="0" applyFont="1" applyFill="1" applyBorder="1" applyAlignment="1">
      <alignment horizontal="right" vertical="top" wrapText="1"/>
    </xf>
    <xf numFmtId="0" fontId="34" fillId="3" borderId="7" xfId="0" applyFont="1" applyFill="1" applyBorder="1" applyAlignment="1">
      <alignment horizontal="left" vertical="top" wrapText="1"/>
    </xf>
    <xf numFmtId="0" fontId="34" fillId="3" borderId="8" xfId="0" applyFont="1" applyFill="1" applyBorder="1" applyAlignment="1">
      <alignment horizontal="left" vertical="top" wrapText="1"/>
    </xf>
    <xf numFmtId="0" fontId="34" fillId="2" borderId="4" xfId="0" applyFont="1" applyFill="1" applyBorder="1" applyAlignment="1" applyProtection="1">
      <alignment horizontal="left" vertical="center" wrapText="1"/>
    </xf>
    <xf numFmtId="0" fontId="34" fillId="2" borderId="5" xfId="0" applyFont="1" applyFill="1" applyBorder="1" applyAlignment="1" applyProtection="1">
      <alignment horizontal="left" vertical="center" wrapText="1"/>
    </xf>
    <xf numFmtId="0" fontId="34" fillId="2" borderId="6" xfId="0" applyFont="1" applyFill="1" applyBorder="1" applyAlignment="1" applyProtection="1">
      <alignment horizontal="left" vertical="center" wrapText="1"/>
    </xf>
    <xf numFmtId="165" fontId="34" fillId="2" borderId="54" xfId="0" applyNumberFormat="1" applyFont="1" applyFill="1" applyBorder="1" applyAlignment="1" applyProtection="1">
      <alignment horizontal="center" vertical="center" wrapText="1"/>
    </xf>
    <xf numFmtId="165" fontId="34" fillId="2" borderId="5" xfId="0" applyNumberFormat="1" applyFont="1" applyFill="1" applyBorder="1" applyAlignment="1" applyProtection="1">
      <alignment horizontal="center" vertical="center" wrapText="1"/>
    </xf>
    <xf numFmtId="165" fontId="34" fillId="2" borderId="6" xfId="0" applyNumberFormat="1" applyFont="1" applyFill="1" applyBorder="1" applyAlignment="1" applyProtection="1">
      <alignment horizontal="center" vertical="center" wrapText="1"/>
    </xf>
    <xf numFmtId="0" fontId="33" fillId="0" borderId="38" xfId="0" applyFont="1" applyFill="1" applyBorder="1" applyAlignment="1" applyProtection="1">
      <alignment horizontal="left" vertical="center" wrapText="1"/>
    </xf>
    <xf numFmtId="0" fontId="33" fillId="0" borderId="18" xfId="0" applyFont="1" applyFill="1" applyBorder="1" applyAlignment="1" applyProtection="1">
      <alignment horizontal="left" vertical="center" wrapText="1"/>
    </xf>
    <xf numFmtId="0" fontId="33" fillId="0" borderId="33" xfId="0" applyFont="1" applyFill="1" applyBorder="1" applyAlignment="1" applyProtection="1">
      <alignment horizontal="left" vertical="center" wrapText="1"/>
    </xf>
    <xf numFmtId="0" fontId="33" fillId="0" borderId="21" xfId="0" applyFont="1" applyFill="1" applyBorder="1" applyAlignment="1" applyProtection="1">
      <alignment horizontal="left" vertical="center" wrapText="1"/>
    </xf>
    <xf numFmtId="0" fontId="34" fillId="7" borderId="12" xfId="0" applyFont="1" applyFill="1" applyBorder="1" applyAlignment="1">
      <alignment horizontal="left" vertical="top" wrapText="1"/>
    </xf>
    <xf numFmtId="0" fontId="34" fillId="7" borderId="19" xfId="0" applyFont="1" applyFill="1" applyBorder="1" applyAlignment="1">
      <alignment horizontal="left" vertical="center" wrapText="1"/>
    </xf>
    <xf numFmtId="0" fontId="31" fillId="6" borderId="43" xfId="0" applyFont="1" applyFill="1" applyBorder="1" applyAlignment="1">
      <alignment horizontal="center" vertical="center" wrapText="1"/>
    </xf>
    <xf numFmtId="0" fontId="33" fillId="0" borderId="13" xfId="0" applyFont="1" applyFill="1" applyBorder="1" applyAlignment="1" applyProtection="1">
      <alignment horizontal="left" vertical="center" wrapText="1"/>
    </xf>
    <xf numFmtId="0" fontId="33" fillId="0" borderId="32" xfId="0" applyFont="1" applyFill="1" applyBorder="1" applyAlignment="1" applyProtection="1">
      <alignment horizontal="left" vertical="center" wrapText="1"/>
    </xf>
    <xf numFmtId="0" fontId="33" fillId="0" borderId="10" xfId="0" applyFont="1" applyFill="1" applyBorder="1" applyAlignment="1" applyProtection="1">
      <alignment horizontal="left" vertical="center" wrapText="1"/>
    </xf>
    <xf numFmtId="0" fontId="33" fillId="0" borderId="47" xfId="0" applyFont="1" applyFill="1" applyBorder="1" applyAlignment="1" applyProtection="1">
      <alignment horizontal="left" vertical="center" wrapText="1"/>
    </xf>
    <xf numFmtId="0" fontId="34" fillId="7" borderId="58" xfId="0" applyFont="1" applyFill="1" applyBorder="1" applyAlignment="1">
      <alignment horizontal="left" vertical="center" wrapText="1"/>
    </xf>
    <xf numFmtId="0" fontId="3" fillId="7" borderId="10" xfId="0" applyFont="1" applyFill="1" applyBorder="1" applyAlignment="1">
      <alignment horizontal="right" vertical="top" wrapText="1"/>
    </xf>
    <xf numFmtId="0" fontId="23" fillId="0" borderId="50" xfId="0" applyFont="1" applyBorder="1" applyAlignment="1">
      <alignment horizontal="left" vertical="top" wrapText="1"/>
    </xf>
    <xf numFmtId="0" fontId="23" fillId="0" borderId="26" xfId="0" applyFont="1" applyBorder="1" applyAlignment="1">
      <alignment horizontal="left" vertical="top" wrapText="1"/>
    </xf>
    <xf numFmtId="0" fontId="23" fillId="0" borderId="48" xfId="0" applyFont="1" applyBorder="1" applyAlignment="1">
      <alignment horizontal="left" vertical="top" wrapText="1"/>
    </xf>
    <xf numFmtId="0" fontId="34" fillId="7" borderId="40" xfId="0" applyFont="1" applyFill="1" applyBorder="1" applyAlignment="1">
      <alignment horizontal="left" vertical="center" wrapText="1"/>
    </xf>
    <xf numFmtId="0" fontId="34" fillId="7" borderId="15" xfId="0" applyFont="1" applyFill="1" applyBorder="1" applyAlignment="1">
      <alignment horizontal="left" vertical="center" wrapText="1"/>
    </xf>
    <xf numFmtId="0" fontId="34" fillId="7" borderId="22" xfId="0" applyFont="1" applyFill="1" applyBorder="1" applyAlignment="1">
      <alignment horizontal="left" vertical="center" wrapText="1"/>
    </xf>
    <xf numFmtId="0" fontId="32" fillId="3" borderId="39" xfId="0" applyFont="1" applyFill="1" applyBorder="1" applyAlignment="1">
      <alignment horizontal="center" vertical="center" wrapText="1"/>
    </xf>
    <xf numFmtId="0" fontId="32" fillId="3" borderId="36" xfId="0" applyFont="1" applyFill="1" applyBorder="1" applyAlignment="1">
      <alignment horizontal="center" vertical="center" wrapText="1"/>
    </xf>
    <xf numFmtId="0" fontId="23" fillId="0" borderId="41" xfId="0" applyFont="1" applyBorder="1" applyAlignment="1">
      <alignment horizontal="left" vertical="top"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34" fillId="7" borderId="7" xfId="0" applyFont="1" applyFill="1" applyBorder="1" applyAlignment="1">
      <alignment horizontal="center" vertical="top" wrapText="1"/>
    </xf>
    <xf numFmtId="0" fontId="34" fillId="7" borderId="43" xfId="0" applyFont="1" applyFill="1" applyBorder="1" applyAlignment="1">
      <alignment horizontal="center" vertical="top" wrapText="1"/>
    </xf>
    <xf numFmtId="0" fontId="34" fillId="7" borderId="47" xfId="0" applyFont="1" applyFill="1" applyBorder="1" applyAlignment="1">
      <alignment horizontal="center" vertical="top" wrapText="1"/>
    </xf>
    <xf numFmtId="0" fontId="34" fillId="7" borderId="51" xfId="0" applyFont="1" applyFill="1" applyBorder="1" applyAlignment="1">
      <alignment horizontal="center" vertical="top" wrapText="1"/>
    </xf>
    <xf numFmtId="0" fontId="34" fillId="7" borderId="58" xfId="0" applyFont="1" applyFill="1" applyBorder="1" applyAlignment="1">
      <alignment horizontal="center" vertical="top" wrapText="1"/>
    </xf>
    <xf numFmtId="0" fontId="33" fillId="3" borderId="7" xfId="0" applyFont="1" applyFill="1" applyBorder="1" applyAlignment="1">
      <alignment horizontal="left" vertical="top" wrapText="1"/>
    </xf>
    <xf numFmtId="0" fontId="33" fillId="3" borderId="8" xfId="0" applyFont="1" applyFill="1" applyBorder="1" applyAlignment="1">
      <alignment horizontal="left" vertical="top" wrapText="1"/>
    </xf>
    <xf numFmtId="0" fontId="33" fillId="3" borderId="10" xfId="0" applyFont="1" applyFill="1" applyBorder="1" applyAlignment="1">
      <alignment horizontal="left" vertical="top" wrapText="1"/>
    </xf>
    <xf numFmtId="0" fontId="33" fillId="3" borderId="11" xfId="0" applyFont="1" applyFill="1" applyBorder="1" applyAlignment="1">
      <alignment horizontal="left" vertical="top" wrapText="1"/>
    </xf>
    <xf numFmtId="0" fontId="33" fillId="7" borderId="33" xfId="0" applyFont="1" applyFill="1" applyBorder="1" applyAlignment="1" applyProtection="1">
      <alignment horizontal="left" vertical="center" wrapText="1"/>
    </xf>
    <xf numFmtId="0" fontId="33" fillId="7" borderId="21" xfId="0" applyFont="1" applyFill="1" applyBorder="1" applyAlignment="1" applyProtection="1">
      <alignment horizontal="left" vertical="center" wrapText="1"/>
    </xf>
    <xf numFmtId="0" fontId="30" fillId="7" borderId="38" xfId="0" applyFont="1" applyFill="1" applyBorder="1" applyAlignment="1">
      <alignment horizontal="left"/>
    </xf>
    <xf numFmtId="0" fontId="30" fillId="7" borderId="18" xfId="0" applyFont="1" applyFill="1" applyBorder="1" applyAlignment="1">
      <alignment horizontal="left"/>
    </xf>
    <xf numFmtId="0" fontId="23" fillId="0" borderId="39" xfId="0" applyFont="1" applyBorder="1" applyAlignment="1">
      <alignment horizontal="left" vertical="top" wrapText="1"/>
    </xf>
    <xf numFmtId="0" fontId="23" fillId="0" borderId="27" xfId="0" applyFont="1" applyBorder="1" applyAlignment="1">
      <alignment horizontal="left" vertical="top" wrapText="1"/>
    </xf>
    <xf numFmtId="0" fontId="23" fillId="0" borderId="28" xfId="0" applyFont="1" applyBorder="1" applyAlignment="1">
      <alignment horizontal="left" vertical="top" wrapText="1"/>
    </xf>
    <xf numFmtId="0" fontId="33" fillId="7" borderId="59" xfId="0" applyFont="1" applyFill="1" applyBorder="1" applyAlignment="1" applyProtection="1">
      <alignment horizontal="center" vertical="center" wrapText="1"/>
    </xf>
  </cellXfs>
  <cellStyles count="4">
    <cellStyle name="Comma" xfId="2" builtinId="3"/>
    <cellStyle name="Hyperlink" xfId="1" builtinId="8"/>
    <cellStyle name="Normal" xfId="0" builtinId="0"/>
    <cellStyle name="Percent" xfId="3" builtinId="5"/>
  </cellStyles>
  <dxfs count="7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s>
  <tableStyles count="0" defaultTableStyle="TableStyleMedium9" defaultPivotStyle="PivotStyleMedium7"/>
  <colors>
    <mruColors>
      <color rgb="FFB4C6E7"/>
      <color rgb="FF73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25929</xdr:colOff>
      <xdr:row>23</xdr:row>
      <xdr:rowOff>42722</xdr:rowOff>
    </xdr:from>
    <xdr:to>
      <xdr:col>5</xdr:col>
      <xdr:colOff>1312334</xdr:colOff>
      <xdr:row>33</xdr:row>
      <xdr:rowOff>148166</xdr:rowOff>
    </xdr:to>
    <xdr:pic>
      <xdr:nvPicPr>
        <xdr:cNvPr id="3" name="Picture 2" descr="elated image">
          <a:extLst>
            <a:ext uri="{FF2B5EF4-FFF2-40B4-BE49-F238E27FC236}">
              <a16:creationId xmlns:a16="http://schemas.microsoft.com/office/drawing/2014/main" id="{5E23A42B-99B3-40AF-9C6F-2B56557C9E8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b="1470"/>
        <a:stretch/>
      </xdr:blipFill>
      <xdr:spPr bwMode="auto">
        <a:xfrm>
          <a:off x="9540346" y="4032639"/>
          <a:ext cx="1286405" cy="211627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142875</xdr:colOff>
      <xdr:row>0</xdr:row>
      <xdr:rowOff>47624</xdr:rowOff>
    </xdr:from>
    <xdr:to>
      <xdr:col>14</xdr:col>
      <xdr:colOff>761999</xdr:colOff>
      <xdr:row>1</xdr:row>
      <xdr:rowOff>206490</xdr:rowOff>
    </xdr:to>
    <xdr:pic>
      <xdr:nvPicPr>
        <xdr:cNvPr id="2" name="Picture 1" descr="Resultado de imagen de ecn part of tno logo">
          <a:extLst>
            <a:ext uri="{FF2B5EF4-FFF2-40B4-BE49-F238E27FC236}">
              <a16:creationId xmlns:a16="http://schemas.microsoft.com/office/drawing/2014/main" id="{1A675F96-578A-4600-BEAB-391B4806379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440" t="45298" r="6218" b="38797"/>
        <a:stretch/>
      </xdr:blipFill>
      <xdr:spPr bwMode="auto">
        <a:xfrm>
          <a:off x="9953625" y="47624"/>
          <a:ext cx="3119437" cy="420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35719</xdr:colOff>
      <xdr:row>3</xdr:row>
      <xdr:rowOff>130969</xdr:rowOff>
    </xdr:from>
    <xdr:to>
      <xdr:col>7</xdr:col>
      <xdr:colOff>197644</xdr:colOff>
      <xdr:row>22</xdr:row>
      <xdr:rowOff>4762</xdr:rowOff>
    </xdr:to>
    <xdr:pic>
      <xdr:nvPicPr>
        <xdr:cNvPr id="2" name="Picture 1">
          <a:extLst>
            <a:ext uri="{FF2B5EF4-FFF2-40B4-BE49-F238E27FC236}">
              <a16:creationId xmlns:a16="http://schemas.microsoft.com/office/drawing/2014/main" id="{87313457-2EA0-4C48-8173-683118C31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7969" y="797719"/>
          <a:ext cx="2233613" cy="37195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ea.org/statistics/resources/unitconvert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expertisecentrumwarmte.nl/kennis/factsheets/techniekfactsheets+energiebronnen/bodemenergie+en+wko/default.asp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52"/>
  <sheetViews>
    <sheetView topLeftCell="A100" zoomScale="80" zoomScaleNormal="80" workbookViewId="0">
      <selection activeCell="J43" sqref="J43"/>
    </sheetView>
  </sheetViews>
  <sheetFormatPr defaultColWidth="11" defaultRowHeight="15.75" x14ac:dyDescent="0.25"/>
  <cols>
    <col min="1" max="1" width="11" style="2"/>
    <col min="2" max="2" width="23.875" style="2" customWidth="1"/>
    <col min="3" max="3" width="6.75" style="2" customWidth="1"/>
    <col min="4" max="4" width="79.125" style="2" customWidth="1"/>
    <col min="5" max="5" width="5.75" style="2" customWidth="1"/>
    <col min="6" max="6" width="94.875" style="2" customWidth="1"/>
    <col min="7" max="20" width="11" style="2"/>
    <col min="21" max="21" width="10.875" style="2" customWidth="1"/>
    <col min="22" max="16384" width="11" style="2"/>
  </cols>
  <sheetData>
    <row r="1" spans="1:6" ht="21" x14ac:dyDescent="0.35">
      <c r="A1" s="4" t="s">
        <v>0</v>
      </c>
    </row>
    <row r="3" spans="1:6" ht="15.75" customHeight="1" x14ac:dyDescent="0.25">
      <c r="A3" s="8" t="s">
        <v>1</v>
      </c>
      <c r="B3" s="61" t="s">
        <v>2</v>
      </c>
    </row>
    <row r="4" spans="1:6" ht="15.75" customHeight="1" x14ac:dyDescent="0.25">
      <c r="A4" s="8" t="s">
        <v>1</v>
      </c>
      <c r="B4" s="61" t="s">
        <v>3</v>
      </c>
    </row>
    <row r="5" spans="1:6" ht="15.75" customHeight="1" x14ac:dyDescent="0.25">
      <c r="A5" s="8" t="s">
        <v>1</v>
      </c>
      <c r="B5" s="61" t="s">
        <v>4</v>
      </c>
      <c r="E5" s="9"/>
      <c r="F5" s="44"/>
    </row>
    <row r="6" spans="1:6" ht="15.75" customHeight="1" x14ac:dyDescent="0.3">
      <c r="A6" s="8" t="s">
        <v>1</v>
      </c>
      <c r="B6" s="61" t="s">
        <v>5</v>
      </c>
      <c r="C6" s="5"/>
      <c r="E6" s="9"/>
      <c r="F6" s="9"/>
    </row>
    <row r="7" spans="1:6" ht="15.75" customHeight="1" x14ac:dyDescent="0.3">
      <c r="A7" s="8" t="s">
        <v>1</v>
      </c>
      <c r="B7" s="61" t="s">
        <v>6</v>
      </c>
      <c r="C7" s="5"/>
      <c r="E7" s="9"/>
      <c r="F7" s="9"/>
    </row>
    <row r="8" spans="1:6" ht="15.75" customHeight="1" x14ac:dyDescent="0.3">
      <c r="A8" s="8" t="s">
        <v>1</v>
      </c>
      <c r="B8" s="61" t="s">
        <v>7</v>
      </c>
      <c r="C8" s="5"/>
      <c r="E8" s="9"/>
      <c r="F8" s="9"/>
    </row>
    <row r="9" spans="1:6" ht="15.75" customHeight="1" x14ac:dyDescent="0.3">
      <c r="A9" s="8"/>
      <c r="B9" s="138"/>
      <c r="C9" s="5"/>
      <c r="E9" s="9"/>
      <c r="F9" s="9"/>
    </row>
    <row r="10" spans="1:6" ht="15.75" customHeight="1" x14ac:dyDescent="0.3">
      <c r="A10" s="139" t="s">
        <v>8</v>
      </c>
      <c r="B10" s="61" t="s">
        <v>9</v>
      </c>
      <c r="C10" s="5"/>
      <c r="E10" s="9"/>
      <c r="F10" s="9"/>
    </row>
    <row r="11" spans="1:6" ht="15.75" customHeight="1" x14ac:dyDescent="0.3">
      <c r="A11" s="139" t="s">
        <v>8</v>
      </c>
      <c r="B11" s="61" t="s">
        <v>10</v>
      </c>
      <c r="C11" s="5"/>
    </row>
    <row r="12" spans="1:6" ht="15.75" customHeight="1" x14ac:dyDescent="0.3">
      <c r="A12" s="139" t="s">
        <v>8</v>
      </c>
      <c r="B12" s="61" t="s">
        <v>11</v>
      </c>
      <c r="C12" s="5"/>
    </row>
    <row r="13" spans="1:6" ht="15.75" customHeight="1" x14ac:dyDescent="0.3">
      <c r="A13" s="139" t="s">
        <v>8</v>
      </c>
      <c r="B13" s="61" t="s">
        <v>12</v>
      </c>
      <c r="C13" s="5"/>
    </row>
    <row r="14" spans="1:6" ht="15.75" customHeight="1" x14ac:dyDescent="0.3">
      <c r="A14" s="139" t="s">
        <v>8</v>
      </c>
      <c r="B14" s="61" t="s">
        <v>13</v>
      </c>
      <c r="C14" s="5"/>
    </row>
    <row r="15" spans="1:6" ht="15.75" customHeight="1" x14ac:dyDescent="0.3">
      <c r="A15" s="139" t="s">
        <v>8</v>
      </c>
      <c r="B15" s="61" t="s">
        <v>14</v>
      </c>
      <c r="C15" s="5"/>
    </row>
    <row r="16" spans="1:6" ht="21" x14ac:dyDescent="0.35">
      <c r="A16" s="4"/>
      <c r="B16" s="3"/>
      <c r="C16" s="3"/>
    </row>
    <row r="17" spans="1:16" ht="18.75" x14ac:dyDescent="0.3">
      <c r="B17" s="62" t="s">
        <v>15</v>
      </c>
      <c r="C17" s="225" t="s">
        <v>16</v>
      </c>
      <c r="D17" s="226"/>
      <c r="E17" s="225" t="s">
        <v>17</v>
      </c>
      <c r="F17" s="227"/>
    </row>
    <row r="18" spans="1:16" ht="15.75" customHeight="1" x14ac:dyDescent="0.25">
      <c r="A18" s="9"/>
      <c r="B18" s="232" t="s">
        <v>18</v>
      </c>
      <c r="C18" s="41" t="s">
        <v>1</v>
      </c>
      <c r="D18" s="42" t="s">
        <v>19</v>
      </c>
      <c r="E18" s="27" t="s">
        <v>1</v>
      </c>
      <c r="F18" s="30" t="s">
        <v>20</v>
      </c>
      <c r="G18" s="9"/>
      <c r="H18" s="9"/>
      <c r="I18" s="9"/>
      <c r="J18" s="9"/>
      <c r="K18" s="9"/>
      <c r="L18" s="9"/>
      <c r="M18" s="9"/>
      <c r="N18" s="9"/>
      <c r="O18" s="9"/>
      <c r="P18" s="9"/>
    </row>
    <row r="19" spans="1:16" ht="15.75" customHeight="1" x14ac:dyDescent="0.25">
      <c r="A19" s="9"/>
      <c r="B19" s="233"/>
      <c r="C19" s="51"/>
      <c r="D19" s="35"/>
      <c r="E19" s="52" t="s">
        <v>1</v>
      </c>
      <c r="F19" s="58" t="s">
        <v>21</v>
      </c>
      <c r="G19" s="9"/>
      <c r="H19" s="9"/>
      <c r="I19" s="9"/>
      <c r="J19" s="9"/>
      <c r="K19" s="9"/>
      <c r="L19" s="9"/>
      <c r="M19" s="9"/>
      <c r="N19" s="9"/>
      <c r="O19" s="9"/>
      <c r="P19" s="9"/>
    </row>
    <row r="20" spans="1:16" ht="15.75" customHeight="1" x14ac:dyDescent="0.25">
      <c r="A20" s="9"/>
      <c r="B20" s="26" t="s">
        <v>22</v>
      </c>
      <c r="C20" s="15" t="s">
        <v>1</v>
      </c>
      <c r="D20" s="45" t="s">
        <v>23</v>
      </c>
      <c r="E20" s="94"/>
      <c r="F20" s="91"/>
      <c r="G20" s="9"/>
      <c r="H20" s="9"/>
      <c r="I20" s="9"/>
      <c r="J20" s="9"/>
      <c r="K20" s="9"/>
      <c r="L20" s="9"/>
      <c r="M20" s="9"/>
      <c r="N20" s="9"/>
      <c r="O20" s="9"/>
      <c r="P20" s="9"/>
    </row>
    <row r="21" spans="1:16" ht="31.5" x14ac:dyDescent="0.25">
      <c r="A21" s="9"/>
      <c r="B21" s="164" t="s">
        <v>24</v>
      </c>
      <c r="C21" s="41" t="s">
        <v>1</v>
      </c>
      <c r="D21" s="49" t="s">
        <v>25</v>
      </c>
      <c r="E21" s="39" t="s">
        <v>1</v>
      </c>
      <c r="F21" s="95" t="s">
        <v>26</v>
      </c>
      <c r="G21" s="9"/>
      <c r="H21" s="9"/>
      <c r="I21" s="9"/>
      <c r="J21" s="9"/>
      <c r="K21" s="9"/>
      <c r="L21" s="9"/>
      <c r="M21" s="9"/>
      <c r="N21" s="9"/>
      <c r="O21" s="9"/>
      <c r="P21" s="9"/>
    </row>
    <row r="22" spans="1:16" ht="15.75" customHeight="1" x14ac:dyDescent="0.25">
      <c r="A22" s="9"/>
      <c r="B22" s="162" t="s">
        <v>27</v>
      </c>
      <c r="C22" s="41" t="s">
        <v>1</v>
      </c>
      <c r="D22" s="46" t="s">
        <v>28</v>
      </c>
      <c r="E22" s="41" t="s">
        <v>1</v>
      </c>
      <c r="F22" s="23" t="s">
        <v>29</v>
      </c>
      <c r="G22" s="9"/>
      <c r="H22" s="9"/>
      <c r="I22" s="9"/>
      <c r="J22" s="9"/>
      <c r="K22" s="9"/>
      <c r="L22" s="9"/>
      <c r="M22" s="9"/>
      <c r="N22" s="9"/>
      <c r="O22" s="9"/>
      <c r="P22" s="9"/>
    </row>
    <row r="23" spans="1:16" ht="15.75" customHeight="1" x14ac:dyDescent="0.25">
      <c r="A23" s="9"/>
      <c r="B23" s="234" t="s">
        <v>30</v>
      </c>
      <c r="C23" s="15" t="s">
        <v>1</v>
      </c>
      <c r="D23" s="46" t="s">
        <v>31</v>
      </c>
      <c r="E23" s="41" t="s">
        <v>1</v>
      </c>
      <c r="F23" s="23" t="s">
        <v>32</v>
      </c>
      <c r="G23" s="9"/>
      <c r="H23" s="9"/>
      <c r="I23" s="9"/>
      <c r="J23" s="9"/>
      <c r="K23" s="9"/>
      <c r="L23" s="9"/>
      <c r="M23" s="9"/>
      <c r="N23" s="9"/>
      <c r="O23" s="9"/>
      <c r="P23" s="9"/>
    </row>
    <row r="24" spans="1:16" ht="15.75" customHeight="1" x14ac:dyDescent="0.25">
      <c r="A24" s="9"/>
      <c r="B24" s="235"/>
      <c r="C24" s="16"/>
      <c r="D24" s="47"/>
      <c r="E24" s="50"/>
      <c r="F24" s="33"/>
      <c r="G24" s="9"/>
      <c r="H24" s="9"/>
      <c r="I24" s="9"/>
      <c r="J24" s="9"/>
      <c r="K24" s="9"/>
      <c r="L24" s="9"/>
      <c r="M24" s="9"/>
      <c r="N24" s="9"/>
      <c r="O24" s="9"/>
      <c r="P24" s="9"/>
    </row>
    <row r="25" spans="1:16" ht="15.75" customHeight="1" x14ac:dyDescent="0.25">
      <c r="A25" s="9"/>
      <c r="B25" s="235"/>
      <c r="C25" s="25"/>
      <c r="D25" s="48" t="s">
        <v>33</v>
      </c>
      <c r="E25" s="50"/>
      <c r="F25" s="33"/>
      <c r="G25" s="9"/>
      <c r="H25" s="9"/>
      <c r="I25" s="9"/>
      <c r="J25" s="9"/>
      <c r="K25" s="9"/>
      <c r="L25" s="9"/>
      <c r="M25" s="9"/>
      <c r="N25" s="9"/>
      <c r="O25" s="9"/>
      <c r="P25" s="9"/>
    </row>
    <row r="26" spans="1:16" ht="15.75" customHeight="1" x14ac:dyDescent="0.25">
      <c r="A26" s="9"/>
      <c r="B26" s="235"/>
      <c r="C26" s="25" t="s">
        <v>34</v>
      </c>
      <c r="D26" s="47" t="s">
        <v>35</v>
      </c>
      <c r="E26" s="50"/>
      <c r="F26" s="33"/>
      <c r="G26" s="9"/>
      <c r="H26" s="9"/>
      <c r="I26" s="9"/>
      <c r="J26" s="9"/>
      <c r="K26" s="9"/>
      <c r="L26" s="9"/>
      <c r="M26" s="9"/>
      <c r="N26" s="9"/>
      <c r="O26" s="9"/>
      <c r="P26" s="9"/>
    </row>
    <row r="27" spans="1:16" ht="15.75" customHeight="1" x14ac:dyDescent="0.25">
      <c r="A27" s="9"/>
      <c r="B27" s="235"/>
      <c r="C27" s="25" t="s">
        <v>36</v>
      </c>
      <c r="D27" s="47" t="s">
        <v>37</v>
      </c>
      <c r="E27" s="50"/>
      <c r="F27" s="33"/>
      <c r="G27" s="9"/>
      <c r="H27" s="9"/>
      <c r="I27" s="9"/>
      <c r="J27" s="9"/>
      <c r="K27" s="9"/>
      <c r="L27" s="9"/>
      <c r="M27" s="9"/>
      <c r="N27" s="9"/>
      <c r="O27" s="9"/>
      <c r="P27" s="9"/>
    </row>
    <row r="28" spans="1:16" ht="15.75" customHeight="1" x14ac:dyDescent="0.25">
      <c r="A28" s="9"/>
      <c r="B28" s="235"/>
      <c r="C28" s="25" t="s">
        <v>38</v>
      </c>
      <c r="D28" s="47" t="s">
        <v>39</v>
      </c>
      <c r="E28" s="50"/>
      <c r="F28" s="33"/>
      <c r="G28" s="9"/>
      <c r="H28" s="9"/>
      <c r="I28" s="9"/>
      <c r="J28" s="9"/>
      <c r="K28" s="9"/>
      <c r="L28" s="9"/>
      <c r="M28" s="9"/>
      <c r="N28" s="9"/>
      <c r="O28" s="9"/>
      <c r="P28" s="9"/>
    </row>
    <row r="29" spans="1:16" ht="15.75" customHeight="1" x14ac:dyDescent="0.25">
      <c r="A29" s="9"/>
      <c r="B29" s="235"/>
      <c r="C29" s="25" t="s">
        <v>40</v>
      </c>
      <c r="D29" s="47" t="s">
        <v>41</v>
      </c>
      <c r="E29" s="50"/>
      <c r="F29" s="33"/>
      <c r="G29" s="9"/>
      <c r="H29" s="9"/>
      <c r="I29" s="9"/>
      <c r="J29" s="9"/>
      <c r="K29" s="9"/>
      <c r="L29" s="9"/>
      <c r="M29" s="9"/>
      <c r="N29" s="9"/>
      <c r="O29" s="9"/>
      <c r="P29" s="9"/>
    </row>
    <row r="30" spans="1:16" ht="15.75" customHeight="1" x14ac:dyDescent="0.25">
      <c r="A30" s="9"/>
      <c r="B30" s="235"/>
      <c r="C30" s="25" t="s">
        <v>42</v>
      </c>
      <c r="D30" s="47" t="s">
        <v>43</v>
      </c>
      <c r="E30" s="50"/>
      <c r="F30" s="33"/>
      <c r="G30" s="9"/>
      <c r="H30" s="9"/>
      <c r="I30" s="9"/>
      <c r="J30" s="9"/>
      <c r="K30" s="9"/>
      <c r="L30" s="9"/>
      <c r="M30" s="9"/>
      <c r="N30" s="9"/>
      <c r="O30" s="9"/>
      <c r="P30" s="9"/>
    </row>
    <row r="31" spans="1:16" ht="15.75" customHeight="1" x14ac:dyDescent="0.25">
      <c r="A31" s="9"/>
      <c r="B31" s="235"/>
      <c r="C31" s="25" t="s">
        <v>44</v>
      </c>
      <c r="D31" s="47" t="s">
        <v>45</v>
      </c>
      <c r="E31" s="50"/>
      <c r="F31" s="33"/>
      <c r="G31" s="9"/>
      <c r="H31" s="9"/>
      <c r="I31" s="9"/>
      <c r="J31" s="9"/>
      <c r="K31" s="9"/>
      <c r="L31" s="9"/>
      <c r="M31" s="9"/>
      <c r="N31" s="9"/>
      <c r="O31" s="9"/>
      <c r="P31" s="9"/>
    </row>
    <row r="32" spans="1:16" ht="15.75" customHeight="1" x14ac:dyDescent="0.25">
      <c r="A32" s="9"/>
      <c r="B32" s="235"/>
      <c r="C32" s="25" t="s">
        <v>46</v>
      </c>
      <c r="D32" s="47" t="s">
        <v>47</v>
      </c>
      <c r="E32" s="50"/>
      <c r="F32" s="33"/>
      <c r="G32" s="9"/>
      <c r="H32" s="9"/>
      <c r="I32" s="9"/>
      <c r="J32" s="9"/>
      <c r="K32" s="9"/>
      <c r="L32" s="9"/>
      <c r="M32" s="9"/>
      <c r="N32" s="9"/>
      <c r="O32" s="9"/>
      <c r="P32" s="9"/>
    </row>
    <row r="33" spans="1:16" ht="15.75" customHeight="1" x14ac:dyDescent="0.25">
      <c r="A33" s="9"/>
      <c r="B33" s="235"/>
      <c r="C33" s="25" t="s">
        <v>48</v>
      </c>
      <c r="D33" s="47" t="s">
        <v>49</v>
      </c>
      <c r="E33" s="50"/>
      <c r="F33" s="33"/>
      <c r="G33" s="9"/>
      <c r="H33" s="9"/>
      <c r="I33" s="9"/>
      <c r="J33" s="9"/>
      <c r="K33" s="9"/>
      <c r="L33" s="9"/>
      <c r="M33" s="9"/>
      <c r="N33" s="9"/>
      <c r="O33" s="9"/>
      <c r="P33" s="9"/>
    </row>
    <row r="34" spans="1:16" ht="15.75" customHeight="1" x14ac:dyDescent="0.25">
      <c r="A34" s="9"/>
      <c r="B34" s="235"/>
      <c r="C34" s="25" t="s">
        <v>50</v>
      </c>
      <c r="D34" s="47" t="s">
        <v>51</v>
      </c>
      <c r="E34" s="51"/>
      <c r="F34" s="35"/>
      <c r="G34" s="9"/>
      <c r="H34" s="9"/>
      <c r="I34" s="9"/>
      <c r="J34" s="9"/>
      <c r="K34" s="9"/>
      <c r="L34" s="9"/>
      <c r="M34" s="9"/>
      <c r="N34" s="9"/>
      <c r="O34" s="9"/>
      <c r="P34" s="9"/>
    </row>
    <row r="35" spans="1:16" ht="18.75" x14ac:dyDescent="0.25">
      <c r="A35" s="9"/>
      <c r="B35" s="221" t="s">
        <v>52</v>
      </c>
      <c r="C35" s="222"/>
      <c r="D35" s="222"/>
      <c r="E35" s="222"/>
      <c r="F35" s="228"/>
      <c r="G35" s="11"/>
      <c r="H35" s="11"/>
      <c r="I35" s="11"/>
      <c r="J35" s="11"/>
      <c r="K35" s="11"/>
      <c r="L35" s="11"/>
      <c r="M35" s="11"/>
      <c r="N35" s="11"/>
      <c r="O35" s="11"/>
      <c r="P35" s="11"/>
    </row>
    <row r="36" spans="1:16" ht="31.5" x14ac:dyDescent="0.25">
      <c r="A36" s="9"/>
      <c r="B36" s="236" t="s">
        <v>53</v>
      </c>
      <c r="C36" s="41" t="s">
        <v>1</v>
      </c>
      <c r="D36" s="42" t="s">
        <v>54</v>
      </c>
      <c r="E36" s="41" t="s">
        <v>1</v>
      </c>
      <c r="F36" s="23" t="s">
        <v>55</v>
      </c>
      <c r="G36" s="9"/>
      <c r="H36" s="9"/>
      <c r="I36" s="9"/>
      <c r="J36" s="9"/>
      <c r="K36" s="9"/>
      <c r="L36" s="9"/>
      <c r="M36" s="9"/>
      <c r="N36" s="9"/>
      <c r="O36" s="9"/>
      <c r="P36" s="9"/>
    </row>
    <row r="37" spans="1:16" ht="33.75" customHeight="1" x14ac:dyDescent="0.25">
      <c r="A37" s="9"/>
      <c r="B37" s="237"/>
      <c r="C37" s="52"/>
      <c r="D37" s="96"/>
      <c r="E37" s="27" t="s">
        <v>1</v>
      </c>
      <c r="F37" s="24" t="s">
        <v>56</v>
      </c>
      <c r="G37" s="9"/>
      <c r="H37" s="9"/>
      <c r="I37" s="9"/>
      <c r="J37" s="9"/>
      <c r="K37" s="9"/>
      <c r="L37" s="9"/>
      <c r="M37" s="9"/>
      <c r="N37" s="9"/>
      <c r="O37" s="9"/>
      <c r="P37" s="9"/>
    </row>
    <row r="38" spans="1:16" x14ac:dyDescent="0.25">
      <c r="A38" s="9"/>
      <c r="B38" s="238" t="s">
        <v>57</v>
      </c>
      <c r="C38" s="41" t="s">
        <v>1</v>
      </c>
      <c r="D38" s="49" t="s">
        <v>58</v>
      </c>
      <c r="E38" s="41" t="s">
        <v>1</v>
      </c>
      <c r="F38" s="12" t="s">
        <v>59</v>
      </c>
      <c r="G38" s="9"/>
      <c r="H38" s="9"/>
      <c r="I38" s="9"/>
      <c r="J38" s="9"/>
      <c r="K38" s="9"/>
      <c r="L38" s="9"/>
      <c r="M38" s="9"/>
      <c r="N38" s="9"/>
      <c r="O38" s="9"/>
      <c r="P38" s="9"/>
    </row>
    <row r="39" spans="1:16" ht="31.5" x14ac:dyDescent="0.25">
      <c r="A39" s="9"/>
      <c r="B39" s="239"/>
      <c r="C39" s="16"/>
      <c r="D39" s="111"/>
      <c r="E39" s="27" t="s">
        <v>1</v>
      </c>
      <c r="F39" s="13" t="s">
        <v>60</v>
      </c>
      <c r="G39" s="9"/>
      <c r="H39" s="9"/>
      <c r="I39" s="9"/>
      <c r="J39" s="9"/>
      <c r="K39" s="9"/>
      <c r="L39" s="9"/>
      <c r="M39" s="9"/>
      <c r="N39" s="9"/>
      <c r="O39" s="9"/>
      <c r="P39" s="9"/>
    </row>
    <row r="40" spans="1:16" x14ac:dyDescent="0.25">
      <c r="A40" s="9"/>
      <c r="B40" s="161"/>
      <c r="C40" s="16"/>
      <c r="D40" s="111"/>
      <c r="E40" s="17" t="s">
        <v>1</v>
      </c>
      <c r="F40" s="14" t="s">
        <v>61</v>
      </c>
      <c r="G40" s="9"/>
      <c r="H40" s="9"/>
      <c r="I40" s="9"/>
      <c r="J40" s="9"/>
      <c r="K40" s="9"/>
      <c r="L40" s="9"/>
      <c r="M40" s="9"/>
      <c r="N40" s="9"/>
      <c r="O40" s="9"/>
      <c r="P40" s="9"/>
    </row>
    <row r="41" spans="1:16" ht="31.5" x14ac:dyDescent="0.25">
      <c r="A41" s="9"/>
      <c r="B41" s="160" t="s">
        <v>62</v>
      </c>
      <c r="C41" s="41" t="s">
        <v>1</v>
      </c>
      <c r="D41" s="42" t="s">
        <v>63</v>
      </c>
      <c r="E41" s="27" t="s">
        <v>1</v>
      </c>
      <c r="F41" s="13" t="s">
        <v>64</v>
      </c>
      <c r="G41" s="9"/>
      <c r="H41" s="9"/>
      <c r="I41" s="9"/>
      <c r="J41" s="9"/>
      <c r="K41" s="9"/>
      <c r="L41" s="9"/>
      <c r="M41" s="9"/>
      <c r="N41" s="9"/>
      <c r="O41" s="9"/>
      <c r="P41" s="9"/>
    </row>
    <row r="42" spans="1:16" x14ac:dyDescent="0.25">
      <c r="A42" s="9"/>
      <c r="B42" s="161"/>
      <c r="C42" s="52"/>
      <c r="D42" s="56"/>
      <c r="E42" s="17" t="s">
        <v>1</v>
      </c>
      <c r="F42" s="14" t="s">
        <v>65</v>
      </c>
      <c r="G42" s="9"/>
      <c r="H42" s="9"/>
      <c r="I42" s="9"/>
      <c r="J42" s="9"/>
      <c r="K42" s="9"/>
      <c r="L42" s="9"/>
      <c r="M42" s="9"/>
      <c r="N42" s="9"/>
      <c r="O42" s="9"/>
      <c r="P42" s="9"/>
    </row>
    <row r="43" spans="1:16" ht="15.75" customHeight="1" x14ac:dyDescent="0.25">
      <c r="A43" s="9"/>
      <c r="B43" s="238" t="s">
        <v>66</v>
      </c>
      <c r="C43" s="16" t="s">
        <v>1</v>
      </c>
      <c r="D43" s="44" t="s">
        <v>67</v>
      </c>
      <c r="E43" s="16" t="s">
        <v>1</v>
      </c>
      <c r="F43" s="100" t="s">
        <v>68</v>
      </c>
      <c r="G43" s="9"/>
      <c r="H43" s="9"/>
      <c r="I43" s="9"/>
      <c r="J43" s="9"/>
      <c r="K43" s="9"/>
      <c r="L43" s="9"/>
      <c r="M43" s="9"/>
      <c r="N43" s="9"/>
      <c r="O43" s="9"/>
      <c r="P43" s="9"/>
    </row>
    <row r="44" spans="1:16" ht="31.5" x14ac:dyDescent="0.25">
      <c r="A44" s="9"/>
      <c r="B44" s="239"/>
      <c r="C44" s="27" t="s">
        <v>1</v>
      </c>
      <c r="D44" s="93" t="s">
        <v>69</v>
      </c>
      <c r="E44" s="27" t="s">
        <v>1</v>
      </c>
      <c r="F44" s="13" t="s">
        <v>70</v>
      </c>
      <c r="G44" s="9"/>
      <c r="H44" s="9"/>
      <c r="I44" s="9"/>
      <c r="J44" s="9"/>
      <c r="K44" s="9"/>
      <c r="L44" s="9"/>
      <c r="M44" s="9"/>
      <c r="N44" s="9"/>
      <c r="O44" s="9"/>
      <c r="P44" s="9"/>
    </row>
    <row r="45" spans="1:16" ht="34.5" customHeight="1" x14ac:dyDescent="0.25">
      <c r="A45" s="9"/>
      <c r="B45" s="26" t="s">
        <v>71</v>
      </c>
      <c r="C45" s="39" t="s">
        <v>1</v>
      </c>
      <c r="D45" s="92" t="s">
        <v>72</v>
      </c>
      <c r="E45" s="39" t="s">
        <v>1</v>
      </c>
      <c r="F45" s="91" t="s">
        <v>73</v>
      </c>
      <c r="G45" s="9"/>
      <c r="H45" s="9"/>
      <c r="I45" s="9"/>
      <c r="J45" s="9"/>
      <c r="K45" s="9"/>
      <c r="L45" s="9"/>
      <c r="M45" s="9"/>
      <c r="N45" s="9"/>
      <c r="O45" s="9"/>
      <c r="P45" s="9"/>
    </row>
    <row r="46" spans="1:16" ht="31.5" x14ac:dyDescent="0.25">
      <c r="A46" s="9"/>
      <c r="B46" s="55" t="s">
        <v>74</v>
      </c>
      <c r="C46" s="41" t="s">
        <v>1</v>
      </c>
      <c r="D46" s="49" t="s">
        <v>75</v>
      </c>
      <c r="E46" s="128"/>
      <c r="F46" s="129"/>
      <c r="G46" s="9"/>
      <c r="H46" s="9"/>
      <c r="I46" s="9"/>
      <c r="J46" s="9"/>
      <c r="K46" s="9"/>
      <c r="L46" s="9"/>
      <c r="M46" s="9"/>
      <c r="N46" s="9"/>
      <c r="O46" s="9"/>
      <c r="P46" s="9"/>
    </row>
    <row r="47" spans="1:16" x14ac:dyDescent="0.25">
      <c r="A47" s="9"/>
      <c r="B47" s="130" t="s">
        <v>76</v>
      </c>
      <c r="C47" s="15" t="s">
        <v>1</v>
      </c>
      <c r="D47" s="49" t="s">
        <v>77</v>
      </c>
      <c r="E47" s="41" t="s">
        <v>1</v>
      </c>
      <c r="F47" s="12" t="s">
        <v>78</v>
      </c>
      <c r="G47" s="9"/>
      <c r="H47" s="9"/>
      <c r="I47" s="9"/>
      <c r="K47" s="9"/>
      <c r="L47" s="9"/>
      <c r="M47" s="9"/>
      <c r="N47" s="9"/>
      <c r="O47" s="9"/>
      <c r="P47" s="9"/>
    </row>
    <row r="48" spans="1:16" x14ac:dyDescent="0.25">
      <c r="A48" s="9"/>
      <c r="B48" s="232" t="s">
        <v>79</v>
      </c>
      <c r="C48" s="41" t="s">
        <v>1</v>
      </c>
      <c r="D48" s="49" t="s">
        <v>80</v>
      </c>
      <c r="E48" s="41" t="s">
        <v>1</v>
      </c>
      <c r="F48" s="12" t="s">
        <v>81</v>
      </c>
      <c r="G48" s="9"/>
      <c r="H48" s="9"/>
      <c r="I48" s="9"/>
      <c r="J48" s="9"/>
      <c r="K48" s="9"/>
      <c r="L48" s="9"/>
      <c r="M48" s="9"/>
      <c r="N48" s="9"/>
      <c r="O48" s="9"/>
      <c r="P48" s="9"/>
    </row>
    <row r="49" spans="1:16" x14ac:dyDescent="0.25">
      <c r="A49" s="9"/>
      <c r="B49" s="233"/>
      <c r="C49" s="52" t="s">
        <v>1</v>
      </c>
      <c r="D49" s="127" t="s">
        <v>82</v>
      </c>
      <c r="E49" s="52" t="s">
        <v>1</v>
      </c>
      <c r="F49" s="132" t="s">
        <v>83</v>
      </c>
      <c r="G49" s="9"/>
      <c r="H49" s="9"/>
      <c r="I49" s="9"/>
      <c r="J49" s="9"/>
      <c r="K49" s="9"/>
      <c r="L49" s="9"/>
      <c r="M49" s="9"/>
      <c r="N49" s="9"/>
      <c r="O49" s="9"/>
      <c r="P49" s="9"/>
    </row>
    <row r="50" spans="1:16" ht="31.5" x14ac:dyDescent="0.25">
      <c r="A50" s="9"/>
      <c r="B50" s="26" t="s">
        <v>84</v>
      </c>
      <c r="C50" s="27" t="s">
        <v>1</v>
      </c>
      <c r="D50" s="44" t="s">
        <v>85</v>
      </c>
      <c r="E50" s="51"/>
      <c r="F50" s="35"/>
      <c r="G50" s="9"/>
      <c r="H50" s="9"/>
      <c r="I50" s="9"/>
      <c r="J50" s="9"/>
      <c r="K50" s="9"/>
      <c r="L50" s="9"/>
      <c r="M50" s="9"/>
      <c r="N50" s="9"/>
      <c r="O50" s="9"/>
      <c r="P50" s="9"/>
    </row>
    <row r="51" spans="1:16" ht="243" customHeight="1" x14ac:dyDescent="0.25">
      <c r="A51" s="9"/>
      <c r="B51" s="55" t="s">
        <v>86</v>
      </c>
      <c r="C51" s="41" t="s">
        <v>1</v>
      </c>
      <c r="D51" s="49" t="s">
        <v>87</v>
      </c>
      <c r="E51" s="50"/>
      <c r="F51" s="33"/>
      <c r="G51" s="115"/>
      <c r="H51" s="9"/>
      <c r="I51" s="9"/>
      <c r="J51" s="9"/>
      <c r="K51" s="9"/>
      <c r="L51" s="9"/>
      <c r="M51" s="9"/>
      <c r="N51" s="9"/>
      <c r="O51" s="9"/>
      <c r="P51" s="9"/>
    </row>
    <row r="52" spans="1:16" ht="15.75" customHeight="1" x14ac:dyDescent="0.25">
      <c r="A52" s="9"/>
      <c r="B52" s="160" t="s">
        <v>88</v>
      </c>
      <c r="C52" s="15" t="s">
        <v>1</v>
      </c>
      <c r="D52" s="45" t="s">
        <v>89</v>
      </c>
      <c r="E52" s="18" t="s">
        <v>1</v>
      </c>
      <c r="F52" s="53" t="s">
        <v>90</v>
      </c>
      <c r="G52" s="115"/>
      <c r="H52" s="9"/>
      <c r="I52" s="9"/>
      <c r="J52" s="9"/>
      <c r="K52" s="9"/>
      <c r="L52" s="9"/>
      <c r="M52" s="9"/>
      <c r="N52" s="9"/>
      <c r="O52" s="9"/>
      <c r="P52" s="9"/>
    </row>
    <row r="53" spans="1:16" ht="18.75" x14ac:dyDescent="0.25">
      <c r="A53" s="9"/>
      <c r="B53" s="229" t="s">
        <v>91</v>
      </c>
      <c r="C53" s="230"/>
      <c r="D53" s="230"/>
      <c r="E53" s="230"/>
      <c r="F53" s="231"/>
      <c r="G53" s="11"/>
      <c r="H53" s="11"/>
      <c r="I53" s="11"/>
      <c r="J53" s="11"/>
      <c r="K53" s="11"/>
      <c r="L53" s="11"/>
      <c r="M53" s="11"/>
      <c r="N53" s="11"/>
      <c r="O53" s="11"/>
      <c r="P53" s="11"/>
    </row>
    <row r="54" spans="1:16" ht="31.5" x14ac:dyDescent="0.25">
      <c r="A54" s="9"/>
      <c r="B54" s="105" t="s">
        <v>92</v>
      </c>
      <c r="C54" s="41" t="s">
        <v>1</v>
      </c>
      <c r="D54" s="49" t="s">
        <v>93</v>
      </c>
      <c r="E54" s="39" t="s">
        <v>1</v>
      </c>
      <c r="F54" s="104" t="s">
        <v>94</v>
      </c>
      <c r="G54" s="9"/>
      <c r="H54" s="9"/>
      <c r="I54" s="9"/>
      <c r="J54" s="9"/>
      <c r="K54" s="9"/>
      <c r="L54" s="9"/>
      <c r="M54" s="9"/>
      <c r="N54" s="9"/>
      <c r="O54" s="9"/>
      <c r="P54" s="9"/>
    </row>
    <row r="55" spans="1:16" ht="31.5" x14ac:dyDescent="0.25">
      <c r="A55" s="9"/>
      <c r="B55" s="236" t="s">
        <v>95</v>
      </c>
      <c r="C55" s="41" t="s">
        <v>1</v>
      </c>
      <c r="D55" s="28" t="s">
        <v>96</v>
      </c>
      <c r="E55" s="57" t="s">
        <v>1</v>
      </c>
      <c r="F55" s="42" t="s">
        <v>97</v>
      </c>
      <c r="G55" s="9"/>
      <c r="H55" s="9"/>
      <c r="I55" s="9"/>
      <c r="J55" s="9"/>
      <c r="K55" s="9"/>
      <c r="L55" s="9"/>
      <c r="M55" s="9"/>
      <c r="N55" s="9"/>
      <c r="O55" s="9"/>
      <c r="P55" s="9"/>
    </row>
    <row r="56" spans="1:16" ht="15.75" customHeight="1" x14ac:dyDescent="0.25">
      <c r="A56" s="9"/>
      <c r="B56" s="237"/>
      <c r="C56" s="27" t="s">
        <v>1</v>
      </c>
      <c r="D56" s="240" t="s">
        <v>98</v>
      </c>
      <c r="E56" s="133" t="s">
        <v>1</v>
      </c>
      <c r="F56" s="2" t="s">
        <v>99</v>
      </c>
      <c r="G56" s="9"/>
      <c r="H56" s="9"/>
      <c r="I56" s="9"/>
      <c r="J56" s="9"/>
      <c r="K56" s="9"/>
      <c r="L56" s="9"/>
      <c r="M56" s="9"/>
      <c r="N56" s="9"/>
      <c r="O56" s="9"/>
      <c r="P56" s="9"/>
    </row>
    <row r="57" spans="1:16" ht="33" customHeight="1" x14ac:dyDescent="0.25">
      <c r="A57" s="9"/>
      <c r="B57" s="163"/>
      <c r="C57" s="52"/>
      <c r="D57" s="241"/>
      <c r="E57" s="133" t="s">
        <v>1</v>
      </c>
      <c r="F57" s="131" t="s">
        <v>100</v>
      </c>
      <c r="G57" s="9"/>
      <c r="H57" s="9"/>
      <c r="I57" s="9"/>
      <c r="J57" s="9"/>
      <c r="K57" s="9"/>
      <c r="L57" s="9"/>
      <c r="M57" s="9"/>
      <c r="N57" s="9"/>
      <c r="O57" s="9"/>
      <c r="P57" s="9"/>
    </row>
    <row r="58" spans="1:16" ht="15.75" customHeight="1" x14ac:dyDescent="0.25">
      <c r="A58" s="9"/>
      <c r="B58" s="234" t="s">
        <v>101</v>
      </c>
      <c r="C58" s="16" t="s">
        <v>1</v>
      </c>
      <c r="D58" s="245" t="s">
        <v>102</v>
      </c>
      <c r="E58" s="41" t="s">
        <v>1</v>
      </c>
      <c r="F58" s="12" t="s">
        <v>103</v>
      </c>
      <c r="G58" s="9"/>
      <c r="H58" s="9"/>
      <c r="I58" s="9"/>
      <c r="J58" s="9"/>
      <c r="K58" s="9"/>
      <c r="L58" s="9"/>
      <c r="M58" s="9"/>
      <c r="N58" s="9"/>
      <c r="O58" s="9"/>
      <c r="P58" s="9"/>
    </row>
    <row r="59" spans="1:16" x14ac:dyDescent="0.25">
      <c r="A59" s="9"/>
      <c r="B59" s="235"/>
      <c r="D59" s="245"/>
      <c r="E59" s="16" t="s">
        <v>1</v>
      </c>
      <c r="F59" s="13" t="s">
        <v>104</v>
      </c>
      <c r="G59" s="9"/>
      <c r="H59" s="9"/>
      <c r="I59" s="9"/>
      <c r="J59" s="9"/>
      <c r="K59" s="9"/>
      <c r="L59" s="9"/>
      <c r="M59" s="9"/>
      <c r="N59" s="9"/>
      <c r="O59" s="9"/>
      <c r="P59" s="9"/>
    </row>
    <row r="60" spans="1:16" x14ac:dyDescent="0.25">
      <c r="A60" s="9"/>
      <c r="B60" s="244"/>
      <c r="E60" s="51"/>
      <c r="F60" s="35"/>
      <c r="G60" s="9"/>
      <c r="H60" s="9"/>
      <c r="I60" s="9"/>
      <c r="J60" s="9"/>
      <c r="K60" s="9"/>
      <c r="L60" s="9"/>
      <c r="M60" s="9"/>
      <c r="N60" s="9"/>
      <c r="O60" s="9"/>
      <c r="P60" s="9"/>
    </row>
    <row r="61" spans="1:16" ht="31.5" x14ac:dyDescent="0.25">
      <c r="A61" s="9"/>
      <c r="B61" s="162" t="s">
        <v>105</v>
      </c>
      <c r="C61" s="41" t="s">
        <v>1</v>
      </c>
      <c r="D61" s="49" t="s">
        <v>106</v>
      </c>
      <c r="E61" s="41" t="s">
        <v>1</v>
      </c>
      <c r="F61" s="42" t="s">
        <v>104</v>
      </c>
      <c r="G61" s="9"/>
      <c r="H61" s="9"/>
      <c r="I61" s="9"/>
      <c r="J61" s="9"/>
      <c r="K61" s="9"/>
      <c r="L61" s="9"/>
      <c r="M61" s="9"/>
      <c r="N61" s="9"/>
      <c r="O61" s="9"/>
      <c r="P61" s="9"/>
    </row>
    <row r="62" spans="1:16" ht="31.5" x14ac:dyDescent="0.25">
      <c r="A62" s="9"/>
      <c r="B62" s="162" t="s">
        <v>107</v>
      </c>
      <c r="C62" s="39" t="s">
        <v>1</v>
      </c>
      <c r="D62" s="95" t="s">
        <v>108</v>
      </c>
      <c r="E62" s="18" t="s">
        <v>1</v>
      </c>
      <c r="F62" s="53" t="s">
        <v>104</v>
      </c>
      <c r="G62" s="9"/>
      <c r="H62" s="9"/>
      <c r="I62" s="9"/>
      <c r="J62" s="9"/>
      <c r="K62" s="9"/>
      <c r="L62" s="9"/>
      <c r="M62" s="9"/>
      <c r="N62" s="9"/>
      <c r="O62" s="9"/>
      <c r="P62" s="9"/>
    </row>
    <row r="63" spans="1:16" ht="18.75" x14ac:dyDescent="0.25">
      <c r="A63" s="9"/>
      <c r="B63" s="221" t="s">
        <v>109</v>
      </c>
      <c r="C63" s="222"/>
      <c r="D63" s="222"/>
      <c r="E63" s="222"/>
      <c r="F63" s="228"/>
      <c r="G63" s="11"/>
      <c r="H63" s="11"/>
      <c r="I63" s="11"/>
      <c r="J63" s="11"/>
      <c r="K63" s="11"/>
      <c r="L63" s="11"/>
      <c r="M63" s="11"/>
      <c r="N63" s="11"/>
      <c r="O63" s="11"/>
      <c r="P63" s="11"/>
    </row>
    <row r="64" spans="1:16" ht="31.5" x14ac:dyDescent="0.25">
      <c r="A64" s="9"/>
      <c r="B64" s="237" t="s">
        <v>110</v>
      </c>
      <c r="C64" s="27" t="s">
        <v>1</v>
      </c>
      <c r="D64" s="47" t="s">
        <v>111</v>
      </c>
      <c r="E64" s="27" t="s">
        <v>1</v>
      </c>
      <c r="F64" s="108" t="s">
        <v>112</v>
      </c>
      <c r="G64" s="9"/>
      <c r="H64" s="106"/>
      <c r="I64" s="9"/>
      <c r="J64" s="9"/>
      <c r="K64" s="9"/>
      <c r="L64" s="9"/>
      <c r="M64" s="9"/>
      <c r="N64" s="9"/>
      <c r="O64" s="9"/>
      <c r="P64" s="9"/>
    </row>
    <row r="65" spans="1:16" ht="63" x14ac:dyDescent="0.25">
      <c r="A65" s="9"/>
      <c r="B65" s="237"/>
      <c r="C65" s="27" t="s">
        <v>1</v>
      </c>
      <c r="D65" s="47" t="s">
        <v>113</v>
      </c>
      <c r="E65" s="27" t="s">
        <v>1</v>
      </c>
      <c r="F65" s="108" t="s">
        <v>114</v>
      </c>
      <c r="G65" s="9"/>
      <c r="H65" s="107"/>
      <c r="I65" s="9"/>
      <c r="J65" s="9"/>
      <c r="K65" s="9"/>
      <c r="L65" s="9"/>
      <c r="M65" s="9"/>
      <c r="N65" s="9"/>
      <c r="O65" s="9"/>
      <c r="P65" s="9"/>
    </row>
    <row r="66" spans="1:16" ht="31.5" x14ac:dyDescent="0.25">
      <c r="A66" s="9"/>
      <c r="B66" s="237"/>
      <c r="C66" s="27"/>
      <c r="E66" s="52" t="s">
        <v>1</v>
      </c>
      <c r="F66" s="22" t="s">
        <v>115</v>
      </c>
      <c r="G66" s="9"/>
      <c r="H66" s="9"/>
      <c r="I66" s="9"/>
      <c r="J66" s="9"/>
      <c r="K66" s="9"/>
      <c r="L66" s="9"/>
      <c r="M66" s="9"/>
      <c r="N66" s="9"/>
      <c r="O66" s="9"/>
      <c r="P66" s="9"/>
    </row>
    <row r="67" spans="1:16" ht="18.75" x14ac:dyDescent="0.25">
      <c r="A67" s="9"/>
      <c r="B67" s="221" t="s">
        <v>116</v>
      </c>
      <c r="C67" s="222"/>
      <c r="D67" s="222"/>
      <c r="E67" s="222"/>
      <c r="F67" s="228"/>
      <c r="G67" s="11"/>
      <c r="H67" s="11"/>
      <c r="I67" s="11"/>
      <c r="J67" s="11"/>
      <c r="K67" s="11"/>
      <c r="L67" s="11"/>
      <c r="M67" s="11"/>
      <c r="N67" s="11"/>
      <c r="O67" s="11"/>
      <c r="P67" s="11"/>
    </row>
    <row r="68" spans="1:16" ht="47.25" x14ac:dyDescent="0.25">
      <c r="A68" s="9"/>
      <c r="B68" s="163" t="s">
        <v>117</v>
      </c>
      <c r="C68" s="27" t="s">
        <v>1</v>
      </c>
      <c r="D68" s="125" t="s">
        <v>118</v>
      </c>
      <c r="E68" s="39" t="s">
        <v>1</v>
      </c>
      <c r="F68" s="54" t="s">
        <v>119</v>
      </c>
      <c r="G68" s="9"/>
      <c r="H68" s="9"/>
      <c r="I68" s="9"/>
      <c r="J68" s="9"/>
      <c r="K68" s="9"/>
      <c r="L68" s="9"/>
      <c r="M68" s="9"/>
      <c r="N68" s="9"/>
      <c r="O68" s="9"/>
      <c r="P68" s="9"/>
    </row>
    <row r="69" spans="1:16" ht="15.75" customHeight="1" x14ac:dyDescent="0.25">
      <c r="A69" s="9"/>
      <c r="B69" s="229" t="s">
        <v>120</v>
      </c>
      <c r="C69" s="230"/>
      <c r="D69" s="230"/>
      <c r="E69" s="230"/>
      <c r="F69" s="231"/>
      <c r="G69" s="11"/>
      <c r="H69" s="11"/>
      <c r="I69" s="11"/>
      <c r="J69" s="11"/>
      <c r="K69" s="11"/>
      <c r="L69" s="11"/>
      <c r="M69" s="11"/>
      <c r="N69" s="11"/>
      <c r="O69" s="11"/>
      <c r="P69" s="11"/>
    </row>
    <row r="70" spans="1:16" ht="31.5" x14ac:dyDescent="0.25">
      <c r="A70" s="9"/>
      <c r="B70" s="236" t="s">
        <v>121</v>
      </c>
      <c r="C70" s="41" t="s">
        <v>1</v>
      </c>
      <c r="D70" s="46" t="s">
        <v>122</v>
      </c>
      <c r="E70" s="41" t="s">
        <v>1</v>
      </c>
      <c r="F70" s="23" t="s">
        <v>123</v>
      </c>
      <c r="G70" s="9"/>
      <c r="H70" s="9"/>
      <c r="I70" s="9"/>
      <c r="J70" s="9"/>
      <c r="K70" s="9"/>
      <c r="L70" s="9"/>
      <c r="M70" s="9"/>
      <c r="N70" s="9"/>
      <c r="O70" s="9"/>
      <c r="P70" s="9"/>
    </row>
    <row r="71" spans="1:16" ht="31.5" x14ac:dyDescent="0.25">
      <c r="A71" s="9"/>
      <c r="B71" s="237"/>
      <c r="C71" s="50"/>
      <c r="D71" s="9"/>
      <c r="E71" s="52" t="s">
        <v>1</v>
      </c>
      <c r="F71" s="22" t="s">
        <v>124</v>
      </c>
      <c r="G71" s="9"/>
      <c r="H71" s="9"/>
      <c r="I71" s="9"/>
      <c r="J71" s="9"/>
      <c r="K71" s="9"/>
      <c r="L71" s="9"/>
      <c r="M71" s="9"/>
      <c r="N71" s="9"/>
      <c r="O71" s="9"/>
      <c r="P71" s="9"/>
    </row>
    <row r="72" spans="1:16" ht="18.75" x14ac:dyDescent="0.25">
      <c r="A72" s="9"/>
      <c r="B72" s="221" t="s">
        <v>125</v>
      </c>
      <c r="C72" s="222"/>
      <c r="D72" s="222"/>
      <c r="E72" s="230"/>
      <c r="F72" s="231"/>
      <c r="G72" s="9"/>
      <c r="H72" s="9"/>
      <c r="I72" s="9"/>
      <c r="J72" s="9"/>
      <c r="K72" s="9"/>
      <c r="L72" s="9"/>
      <c r="M72" s="9"/>
      <c r="N72" s="9"/>
      <c r="O72" s="9"/>
      <c r="P72" s="9"/>
    </row>
    <row r="73" spans="1:16" ht="31.5" x14ac:dyDescent="0.25">
      <c r="A73" s="9"/>
      <c r="B73" s="162" t="s">
        <v>126</v>
      </c>
      <c r="C73" s="41" t="s">
        <v>1</v>
      </c>
      <c r="D73" s="42" t="s">
        <v>127</v>
      </c>
      <c r="E73" s="41" t="s">
        <v>1</v>
      </c>
      <c r="F73" s="23" t="s">
        <v>128</v>
      </c>
      <c r="G73" s="9"/>
      <c r="H73" s="9"/>
      <c r="I73" s="9"/>
      <c r="J73" s="9"/>
      <c r="K73" s="9"/>
      <c r="L73" s="9"/>
      <c r="M73" s="9"/>
      <c r="N73" s="9"/>
      <c r="O73" s="9"/>
      <c r="P73" s="9"/>
    </row>
    <row r="74" spans="1:16" ht="47.25" x14ac:dyDescent="0.25">
      <c r="A74" s="9"/>
      <c r="B74" s="165"/>
      <c r="C74" s="52"/>
      <c r="D74" s="58"/>
      <c r="E74" s="52" t="s">
        <v>1</v>
      </c>
      <c r="F74" s="22" t="s">
        <v>129</v>
      </c>
      <c r="G74" s="9"/>
      <c r="H74" s="9"/>
      <c r="I74" s="9"/>
      <c r="J74" s="9"/>
      <c r="K74" s="9"/>
      <c r="L74" s="9"/>
      <c r="M74" s="9"/>
      <c r="N74" s="9"/>
      <c r="O74" s="9"/>
      <c r="P74" s="9"/>
    </row>
    <row r="75" spans="1:16" ht="15.75" customHeight="1" x14ac:dyDescent="0.25">
      <c r="A75" s="9"/>
      <c r="B75" s="221" t="s">
        <v>130</v>
      </c>
      <c r="C75" s="222"/>
      <c r="D75" s="222"/>
      <c r="E75" s="223"/>
      <c r="F75" s="224"/>
      <c r="G75" s="9"/>
      <c r="H75" s="9"/>
      <c r="I75" s="9"/>
      <c r="J75" s="9"/>
      <c r="K75" s="9"/>
      <c r="L75" s="9"/>
      <c r="M75" s="9"/>
      <c r="N75" s="9"/>
      <c r="O75" s="9"/>
      <c r="P75" s="9"/>
    </row>
    <row r="76" spans="1:16" ht="31.5" customHeight="1" x14ac:dyDescent="0.25">
      <c r="A76" s="9"/>
      <c r="B76" s="39" t="s">
        <v>1</v>
      </c>
      <c r="C76" s="242" t="s">
        <v>131</v>
      </c>
      <c r="D76" s="242"/>
      <c r="E76" s="242"/>
      <c r="F76" s="243"/>
      <c r="G76" s="9"/>
      <c r="H76" s="9"/>
      <c r="I76" s="9"/>
      <c r="J76" s="9"/>
      <c r="K76" s="9"/>
      <c r="L76" s="9"/>
      <c r="M76" s="9"/>
      <c r="N76" s="9"/>
      <c r="O76" s="9"/>
      <c r="P76" s="9"/>
    </row>
    <row r="77" spans="1:16" ht="33" customHeight="1" x14ac:dyDescent="0.25">
      <c r="A77" s="9"/>
      <c r="B77" s="39" t="s">
        <v>1</v>
      </c>
      <c r="C77" s="242" t="s">
        <v>132</v>
      </c>
      <c r="D77" s="242"/>
      <c r="E77" s="242"/>
      <c r="F77" s="243"/>
      <c r="G77" s="9"/>
      <c r="H77" s="9"/>
      <c r="I77" s="9"/>
      <c r="J77" s="9"/>
      <c r="K77" s="9"/>
      <c r="L77" s="9"/>
      <c r="M77" s="9"/>
      <c r="N77" s="9"/>
      <c r="O77" s="9"/>
      <c r="P77" s="9"/>
    </row>
    <row r="78" spans="1:16" x14ac:dyDescent="0.25">
      <c r="A78" s="9"/>
      <c r="B78" s="10"/>
      <c r="C78" s="10"/>
      <c r="D78" s="10"/>
      <c r="E78" s="9"/>
      <c r="G78" s="9"/>
      <c r="H78" s="9"/>
      <c r="I78" s="9"/>
      <c r="J78" s="9"/>
      <c r="K78" s="9"/>
      <c r="L78" s="9"/>
      <c r="M78" s="9"/>
      <c r="N78" s="9"/>
      <c r="O78" s="9"/>
      <c r="P78" s="9"/>
    </row>
    <row r="79" spans="1:16" ht="18.75" x14ac:dyDescent="0.3">
      <c r="A79" s="9"/>
      <c r="B79" s="225" t="s">
        <v>133</v>
      </c>
      <c r="C79" s="226"/>
      <c r="D79" s="227"/>
      <c r="E79" s="9"/>
      <c r="G79" s="9"/>
      <c r="H79" s="9"/>
      <c r="I79" s="9"/>
      <c r="J79" s="9"/>
      <c r="K79" s="9"/>
      <c r="L79" s="9"/>
      <c r="M79" s="9"/>
      <c r="N79" s="9"/>
      <c r="O79" s="9"/>
      <c r="P79" s="9"/>
    </row>
    <row r="80" spans="1:16" x14ac:dyDescent="0.25">
      <c r="A80" s="9"/>
      <c r="B80" s="36" t="s">
        <v>134</v>
      </c>
      <c r="C80" s="32"/>
      <c r="D80" s="12" t="s">
        <v>135</v>
      </c>
      <c r="E80" s="9"/>
      <c r="G80" s="9"/>
      <c r="H80" s="9"/>
      <c r="I80" s="9"/>
      <c r="J80" s="9"/>
      <c r="K80" s="9"/>
      <c r="L80" s="9"/>
      <c r="M80" s="9"/>
      <c r="N80" s="9"/>
      <c r="O80" s="9"/>
      <c r="P80" s="9"/>
    </row>
    <row r="81" spans="1:16" ht="15.75" customHeight="1" x14ac:dyDescent="0.25">
      <c r="A81" s="9"/>
      <c r="B81" s="37" t="s">
        <v>136</v>
      </c>
      <c r="C81" s="31"/>
      <c r="D81" s="24" t="s">
        <v>137</v>
      </c>
      <c r="E81" s="9"/>
      <c r="G81" s="9"/>
      <c r="H81" s="9"/>
      <c r="I81" s="9"/>
      <c r="J81" s="9"/>
      <c r="K81" s="9"/>
      <c r="L81" s="9"/>
      <c r="M81" s="9"/>
      <c r="N81" s="9"/>
      <c r="O81" s="9"/>
      <c r="P81" s="9"/>
    </row>
    <row r="82" spans="1:16" x14ac:dyDescent="0.25">
      <c r="A82" s="9"/>
      <c r="B82" s="37" t="s">
        <v>138</v>
      </c>
      <c r="C82" s="10"/>
      <c r="D82" s="29" t="s">
        <v>139</v>
      </c>
      <c r="E82" s="9"/>
      <c r="G82" s="9"/>
      <c r="H82" s="9"/>
      <c r="I82" s="9"/>
      <c r="J82" s="9"/>
      <c r="K82" s="9"/>
      <c r="L82" s="9"/>
      <c r="M82" s="9"/>
      <c r="N82" s="9"/>
      <c r="O82" s="9"/>
      <c r="P82" s="9"/>
    </row>
    <row r="83" spans="1:16" x14ac:dyDescent="0.25">
      <c r="A83" s="9"/>
      <c r="B83" s="37" t="s">
        <v>140</v>
      </c>
      <c r="C83" s="11"/>
      <c r="D83" s="29" t="s">
        <v>141</v>
      </c>
      <c r="E83" s="11"/>
      <c r="G83" s="11"/>
      <c r="H83" s="11"/>
      <c r="I83" s="11"/>
      <c r="J83" s="11"/>
      <c r="K83" s="11"/>
      <c r="L83" s="11"/>
      <c r="M83" s="11"/>
      <c r="N83" s="11"/>
      <c r="O83" s="11"/>
      <c r="P83" s="11"/>
    </row>
    <row r="84" spans="1:16" x14ac:dyDescent="0.25">
      <c r="A84" s="9"/>
      <c r="B84" s="37" t="s">
        <v>142</v>
      </c>
      <c r="C84" s="10"/>
      <c r="D84" s="29" t="s">
        <v>143</v>
      </c>
      <c r="E84" s="9"/>
      <c r="F84" s="9"/>
      <c r="G84" s="9"/>
      <c r="H84" s="9"/>
      <c r="I84" s="9"/>
      <c r="J84" s="9"/>
      <c r="K84" s="9"/>
      <c r="L84" s="9"/>
      <c r="M84" s="9"/>
      <c r="N84" s="9"/>
      <c r="O84" s="9"/>
      <c r="P84" s="9"/>
    </row>
    <row r="85" spans="1:16" x14ac:dyDescent="0.25">
      <c r="B85" s="37" t="s">
        <v>144</v>
      </c>
      <c r="C85" s="10"/>
      <c r="D85" s="29" t="s">
        <v>145</v>
      </c>
      <c r="E85" s="9"/>
      <c r="F85" s="9"/>
      <c r="G85" s="9"/>
      <c r="H85" s="9"/>
      <c r="I85" s="9"/>
      <c r="J85" s="9"/>
      <c r="K85" s="9"/>
      <c r="L85" s="9"/>
      <c r="M85" s="9"/>
      <c r="N85" s="9"/>
      <c r="O85" s="9"/>
      <c r="P85" s="9"/>
    </row>
    <row r="86" spans="1:16" ht="15.75" customHeight="1" x14ac:dyDescent="0.25">
      <c r="A86" s="9"/>
      <c r="B86" s="37" t="s">
        <v>146</v>
      </c>
      <c r="C86" s="11"/>
      <c r="D86" s="29" t="s">
        <v>147</v>
      </c>
      <c r="E86" s="11"/>
      <c r="F86" s="11"/>
      <c r="G86" s="11"/>
      <c r="H86" s="11"/>
      <c r="I86" s="11"/>
      <c r="J86" s="11"/>
      <c r="K86" s="11"/>
      <c r="L86" s="11"/>
      <c r="M86" s="11"/>
      <c r="N86" s="11"/>
      <c r="O86" s="11"/>
      <c r="P86" s="11"/>
    </row>
    <row r="87" spans="1:16" ht="18.75" x14ac:dyDescent="0.3">
      <c r="B87" s="122" t="s">
        <v>148</v>
      </c>
      <c r="C87" s="123"/>
      <c r="D87" s="124" t="s">
        <v>149</v>
      </c>
    </row>
    <row r="88" spans="1:16" x14ac:dyDescent="0.25">
      <c r="B88" s="38" t="s">
        <v>150</v>
      </c>
      <c r="C88" s="34"/>
      <c r="D88" s="35" t="s">
        <v>151</v>
      </c>
    </row>
    <row r="91" spans="1:16" ht="18.75" x14ac:dyDescent="0.3">
      <c r="B91" s="225" t="s">
        <v>152</v>
      </c>
      <c r="C91" s="226"/>
      <c r="D91" s="227"/>
    </row>
    <row r="92" spans="1:16" ht="15.75" customHeight="1" x14ac:dyDescent="0.25">
      <c r="B92" s="218" t="s">
        <v>153</v>
      </c>
      <c r="C92" s="32"/>
      <c r="D92" s="64" t="s">
        <v>154</v>
      </c>
    </row>
    <row r="93" spans="1:16" ht="15.75" customHeight="1" x14ac:dyDescent="0.25">
      <c r="B93" s="219"/>
      <c r="C93" s="31"/>
      <c r="D93" s="65" t="s">
        <v>155</v>
      </c>
    </row>
    <row r="94" spans="1:16" ht="15.75" customHeight="1" x14ac:dyDescent="0.25">
      <c r="B94" s="219"/>
      <c r="C94" s="10"/>
      <c r="D94" s="65" t="s">
        <v>156</v>
      </c>
    </row>
    <row r="95" spans="1:16" ht="15.75" customHeight="1" x14ac:dyDescent="0.25">
      <c r="B95" s="219"/>
      <c r="C95" s="11"/>
      <c r="D95" s="65" t="s">
        <v>157</v>
      </c>
    </row>
    <row r="96" spans="1:16" ht="15.75" customHeight="1" x14ac:dyDescent="0.25">
      <c r="B96" s="219"/>
      <c r="C96" s="10"/>
      <c r="D96" s="65" t="s">
        <v>158</v>
      </c>
    </row>
    <row r="97" spans="2:11" ht="15.75" customHeight="1" x14ac:dyDescent="0.25">
      <c r="B97" s="219"/>
      <c r="C97" s="10"/>
      <c r="D97" s="65" t="s">
        <v>159</v>
      </c>
    </row>
    <row r="98" spans="2:11" ht="15.75" customHeight="1" x14ac:dyDescent="0.25">
      <c r="B98" s="220"/>
      <c r="C98" s="63"/>
      <c r="D98" s="66" t="s">
        <v>160</v>
      </c>
      <c r="F98" s="134"/>
      <c r="G98" s="134"/>
      <c r="H98" s="134"/>
      <c r="I98" s="134"/>
      <c r="J98" s="134"/>
      <c r="K98" s="134"/>
    </row>
    <row r="99" spans="2:11" ht="31.5" x14ac:dyDescent="0.3">
      <c r="B99" s="67" t="s">
        <v>161</v>
      </c>
      <c r="C99" s="68"/>
      <c r="D99" s="69" t="s">
        <v>162</v>
      </c>
      <c r="F99" s="135"/>
      <c r="G99" s="135"/>
      <c r="H99" s="135"/>
      <c r="I99" s="135"/>
    </row>
    <row r="100" spans="2:11" ht="15.75" customHeight="1" x14ac:dyDescent="0.3">
      <c r="B100" s="38"/>
      <c r="C100" s="70"/>
      <c r="D100" s="71" t="s">
        <v>163</v>
      </c>
      <c r="F100" s="216"/>
      <c r="G100" s="216"/>
      <c r="H100" s="135"/>
      <c r="I100" s="135"/>
      <c r="J100" s="135"/>
      <c r="K100" s="135"/>
    </row>
    <row r="101" spans="2:11" ht="31.5" x14ac:dyDescent="0.25">
      <c r="B101" s="218" t="s">
        <v>164</v>
      </c>
      <c r="C101" s="41" t="s">
        <v>1</v>
      </c>
      <c r="D101" s="69" t="s">
        <v>165</v>
      </c>
      <c r="F101" s="216"/>
      <c r="G101" s="216"/>
      <c r="H101" s="135"/>
      <c r="I101" s="135"/>
      <c r="J101" s="135"/>
      <c r="K101" s="135"/>
    </row>
    <row r="102" spans="2:11" ht="47.25" x14ac:dyDescent="0.25">
      <c r="B102" s="219"/>
      <c r="C102" s="27" t="s">
        <v>1</v>
      </c>
      <c r="D102" s="72" t="s">
        <v>166</v>
      </c>
      <c r="F102" s="216"/>
      <c r="G102" s="216"/>
      <c r="H102" s="135"/>
      <c r="I102" s="135"/>
      <c r="J102" s="135"/>
      <c r="K102" s="135"/>
    </row>
    <row r="103" spans="2:11" x14ac:dyDescent="0.25">
      <c r="B103" s="219"/>
      <c r="C103" s="27"/>
      <c r="D103" s="78"/>
      <c r="F103" s="216"/>
      <c r="G103" s="216"/>
      <c r="H103" s="135"/>
      <c r="I103" s="135"/>
      <c r="J103" s="135"/>
      <c r="K103" s="135"/>
    </row>
    <row r="104" spans="2:11" x14ac:dyDescent="0.25">
      <c r="B104" s="219"/>
      <c r="C104" s="76" t="s">
        <v>167</v>
      </c>
      <c r="D104" s="33"/>
      <c r="E104" s="59"/>
      <c r="F104" s="216"/>
      <c r="G104" s="216"/>
      <c r="H104" s="135"/>
      <c r="I104" s="135"/>
      <c r="J104" s="135"/>
      <c r="K104" s="135"/>
    </row>
    <row r="105" spans="2:11" x14ac:dyDescent="0.25">
      <c r="B105" s="219"/>
      <c r="C105" s="50"/>
      <c r="D105" s="73" t="s">
        <v>168</v>
      </c>
      <c r="F105" s="216"/>
      <c r="G105" s="216"/>
      <c r="H105" s="135"/>
      <c r="I105" s="135"/>
      <c r="J105" s="135"/>
      <c r="K105" s="135"/>
    </row>
    <row r="106" spans="2:11" x14ac:dyDescent="0.25">
      <c r="B106" s="219"/>
      <c r="C106" s="74">
        <v>2010</v>
      </c>
      <c r="D106" s="75">
        <v>92.05</v>
      </c>
      <c r="F106" s="216"/>
      <c r="G106" s="216"/>
      <c r="H106" s="135"/>
      <c r="I106" s="135"/>
      <c r="J106" s="135"/>
      <c r="K106" s="135"/>
    </row>
    <row r="107" spans="2:11" x14ac:dyDescent="0.25">
      <c r="B107" s="219"/>
      <c r="C107" s="74">
        <v>2011</v>
      </c>
      <c r="D107" s="75">
        <v>94.32</v>
      </c>
      <c r="F107" s="216"/>
      <c r="G107" s="216"/>
      <c r="H107" s="135"/>
      <c r="I107" s="135"/>
      <c r="J107" s="135"/>
      <c r="K107" s="135"/>
    </row>
    <row r="108" spans="2:11" x14ac:dyDescent="0.25">
      <c r="B108" s="219"/>
      <c r="C108" s="74">
        <v>2012</v>
      </c>
      <c r="D108" s="75">
        <v>96.99</v>
      </c>
      <c r="F108" s="216"/>
      <c r="G108" s="216"/>
      <c r="H108" s="135"/>
      <c r="I108" s="135"/>
      <c r="J108" s="135"/>
      <c r="K108" s="135"/>
    </row>
    <row r="109" spans="2:11" x14ac:dyDescent="0.25">
      <c r="B109" s="219"/>
      <c r="C109" s="74">
        <v>2013</v>
      </c>
      <c r="D109" s="75">
        <v>99.47</v>
      </c>
      <c r="F109" s="216"/>
      <c r="G109" s="216"/>
      <c r="H109" s="135"/>
      <c r="I109" s="135"/>
      <c r="J109" s="135"/>
      <c r="K109" s="135"/>
    </row>
    <row r="110" spans="2:11" x14ac:dyDescent="0.25">
      <c r="B110" s="219"/>
      <c r="C110" s="74">
        <v>2014</v>
      </c>
      <c r="D110" s="75">
        <v>99.79</v>
      </c>
      <c r="F110" s="216"/>
      <c r="G110" s="216"/>
      <c r="H110" s="135"/>
      <c r="I110" s="135"/>
      <c r="J110" s="135"/>
      <c r="K110" s="135"/>
    </row>
    <row r="111" spans="2:11" x14ac:dyDescent="0.25">
      <c r="B111" s="219"/>
      <c r="C111" s="74">
        <v>2015</v>
      </c>
      <c r="D111" s="75">
        <v>100</v>
      </c>
      <c r="F111" s="217"/>
      <c r="G111" s="217"/>
      <c r="H111" s="136"/>
      <c r="I111" s="136"/>
      <c r="J111" s="135"/>
      <c r="K111" s="135"/>
    </row>
    <row r="112" spans="2:11" x14ac:dyDescent="0.25">
      <c r="B112" s="219"/>
      <c r="C112" s="74">
        <v>2016</v>
      </c>
      <c r="D112" s="75">
        <v>100.11</v>
      </c>
      <c r="F112" s="217"/>
      <c r="G112" s="217"/>
      <c r="H112" s="136"/>
      <c r="I112" s="136"/>
      <c r="J112" s="135"/>
      <c r="K112" s="135"/>
    </row>
    <row r="113" spans="1:11" x14ac:dyDescent="0.25">
      <c r="B113" s="219"/>
      <c r="C113" s="74">
        <v>2017</v>
      </c>
      <c r="D113" s="75">
        <v>101.4</v>
      </c>
      <c r="F113" s="217"/>
      <c r="G113" s="217"/>
      <c r="H113" s="136"/>
      <c r="I113" s="136"/>
      <c r="J113" s="135"/>
      <c r="K113" s="135"/>
    </row>
    <row r="114" spans="1:11" x14ac:dyDescent="0.25">
      <c r="B114" s="219"/>
      <c r="C114" s="137">
        <v>2018</v>
      </c>
      <c r="D114" s="75">
        <v>103.02</v>
      </c>
      <c r="F114" s="217"/>
      <c r="G114" s="217"/>
      <c r="H114" s="136"/>
      <c r="I114" s="9"/>
    </row>
    <row r="115" spans="1:11" x14ac:dyDescent="0.25">
      <c r="B115" s="219"/>
      <c r="C115" s="214" t="s">
        <v>386</v>
      </c>
      <c r="D115" s="215"/>
      <c r="F115" s="159"/>
      <c r="G115" s="159"/>
      <c r="H115" s="136"/>
      <c r="I115" s="9"/>
    </row>
    <row r="116" spans="1:11" x14ac:dyDescent="0.25">
      <c r="B116" s="220"/>
      <c r="C116" s="77" t="s">
        <v>169</v>
      </c>
      <c r="D116" s="35"/>
      <c r="F116" s="9"/>
      <c r="G116" s="9"/>
      <c r="H116" s="9"/>
      <c r="I116" s="9"/>
    </row>
    <row r="117" spans="1:11" x14ac:dyDescent="0.25">
      <c r="F117" s="9"/>
      <c r="G117" s="9"/>
      <c r="H117" s="9"/>
      <c r="I117" s="9"/>
    </row>
    <row r="119" spans="1:11" ht="21" x14ac:dyDescent="0.35">
      <c r="A119" s="4" t="s">
        <v>170</v>
      </c>
    </row>
    <row r="120" spans="1:11" x14ac:dyDescent="0.25">
      <c r="C120" s="59"/>
      <c r="D120" s="59"/>
    </row>
    <row r="121" spans="1:11" x14ac:dyDescent="0.25">
      <c r="B121" s="155" t="s">
        <v>171</v>
      </c>
      <c r="C121" s="156"/>
      <c r="D121" s="157" t="s">
        <v>172</v>
      </c>
      <c r="E121" s="156"/>
      <c r="F121" s="158"/>
    </row>
    <row r="122" spans="1:11" x14ac:dyDescent="0.25">
      <c r="B122" s="150">
        <v>43404</v>
      </c>
      <c r="C122" s="9"/>
      <c r="D122" s="151" t="s">
        <v>173</v>
      </c>
      <c r="E122" s="9"/>
      <c r="F122" s="33"/>
    </row>
    <row r="123" spans="1:11" x14ac:dyDescent="0.25">
      <c r="B123" s="153">
        <v>43586</v>
      </c>
      <c r="C123" s="149"/>
      <c r="D123" s="154" t="s">
        <v>174</v>
      </c>
      <c r="E123" s="149"/>
      <c r="F123" s="129"/>
    </row>
    <row r="124" spans="1:11" x14ac:dyDescent="0.25">
      <c r="B124" s="50"/>
      <c r="C124" s="9"/>
      <c r="D124" s="151" t="s">
        <v>175</v>
      </c>
      <c r="E124" s="9"/>
      <c r="F124" s="33"/>
    </row>
    <row r="125" spans="1:11" x14ac:dyDescent="0.25">
      <c r="B125" s="50"/>
      <c r="C125" s="9"/>
      <c r="D125" s="151" t="s">
        <v>176</v>
      </c>
      <c r="E125" s="9"/>
      <c r="F125" s="33"/>
    </row>
    <row r="126" spans="1:11" x14ac:dyDescent="0.25">
      <c r="B126" s="51"/>
      <c r="C126" s="34"/>
      <c r="D126" s="152" t="s">
        <v>177</v>
      </c>
      <c r="E126" s="34"/>
      <c r="F126" s="35"/>
    </row>
    <row r="127" spans="1:11" x14ac:dyDescent="0.25">
      <c r="B127" s="182">
        <v>43594</v>
      </c>
      <c r="C127" s="156"/>
      <c r="D127" s="181" t="s">
        <v>384</v>
      </c>
      <c r="E127" s="156"/>
      <c r="F127" s="158"/>
    </row>
    <row r="128" spans="1:11" x14ac:dyDescent="0.25">
      <c r="D128" s="59"/>
    </row>
    <row r="129" spans="1:4" x14ac:dyDescent="0.25">
      <c r="D129" s="59"/>
    </row>
    <row r="130" spans="1:4" x14ac:dyDescent="0.25">
      <c r="D130" s="59"/>
    </row>
    <row r="131" spans="1:4" x14ac:dyDescent="0.25">
      <c r="D131" s="59"/>
    </row>
    <row r="132" spans="1:4" x14ac:dyDescent="0.25">
      <c r="A132" s="59"/>
      <c r="B132" s="59"/>
      <c r="C132" s="59"/>
      <c r="D132" s="59"/>
    </row>
    <row r="133" spans="1:4" x14ac:dyDescent="0.25">
      <c r="C133" s="59"/>
      <c r="D133" s="59"/>
    </row>
    <row r="134" spans="1:4" x14ac:dyDescent="0.25">
      <c r="C134" s="59"/>
      <c r="D134" s="59"/>
    </row>
    <row r="135" spans="1:4" x14ac:dyDescent="0.25">
      <c r="C135" s="59"/>
      <c r="D135" s="59"/>
    </row>
    <row r="136" spans="1:4" x14ac:dyDescent="0.25">
      <c r="C136" s="59"/>
      <c r="D136" s="59"/>
    </row>
    <row r="137" spans="1:4" x14ac:dyDescent="0.25">
      <c r="C137" s="59"/>
      <c r="D137" s="59"/>
    </row>
    <row r="138" spans="1:4" ht="18" customHeight="1" x14ac:dyDescent="0.25">
      <c r="C138" s="59"/>
      <c r="D138" s="59"/>
    </row>
    <row r="139" spans="1:4" ht="18" customHeight="1" x14ac:dyDescent="0.25">
      <c r="C139" s="59"/>
      <c r="D139" s="59"/>
    </row>
    <row r="140" spans="1:4" ht="18" customHeight="1" x14ac:dyDescent="0.25">
      <c r="C140" s="59"/>
      <c r="D140" s="59"/>
    </row>
    <row r="141" spans="1:4" x14ac:dyDescent="0.25">
      <c r="C141" s="59"/>
      <c r="D141" s="59"/>
    </row>
    <row r="142" spans="1:4" x14ac:dyDescent="0.25">
      <c r="C142" s="59"/>
      <c r="D142" s="59"/>
    </row>
    <row r="143" spans="1:4" x14ac:dyDescent="0.25">
      <c r="C143" s="59"/>
      <c r="D143" s="59"/>
    </row>
    <row r="144" spans="1:4" x14ac:dyDescent="0.25">
      <c r="A144" s="59"/>
      <c r="C144" s="59"/>
      <c r="D144" s="59"/>
    </row>
    <row r="145" spans="1:4" x14ac:dyDescent="0.25">
      <c r="A145" s="59"/>
      <c r="C145" s="59"/>
      <c r="D145" s="59"/>
    </row>
    <row r="146" spans="1:4" x14ac:dyDescent="0.25">
      <c r="A146" s="59"/>
      <c r="C146" s="59"/>
      <c r="D146" s="59"/>
    </row>
    <row r="147" spans="1:4" x14ac:dyDescent="0.25">
      <c r="A147" s="59"/>
      <c r="C147" s="59"/>
      <c r="D147" s="59"/>
    </row>
    <row r="148" spans="1:4" x14ac:dyDescent="0.25">
      <c r="A148" s="59"/>
      <c r="B148" s="59"/>
      <c r="C148" s="59"/>
      <c r="D148" s="59"/>
    </row>
    <row r="149" spans="1:4" x14ac:dyDescent="0.25">
      <c r="A149" s="59"/>
      <c r="B149" s="59"/>
      <c r="C149" s="59"/>
      <c r="D149" s="59"/>
    </row>
    <row r="150" spans="1:4" x14ac:dyDescent="0.25">
      <c r="A150" s="59"/>
      <c r="B150" s="59"/>
      <c r="C150" s="59"/>
      <c r="D150" s="59"/>
    </row>
    <row r="151" spans="1:4" x14ac:dyDescent="0.25">
      <c r="A151" s="59"/>
      <c r="B151" s="59"/>
      <c r="C151" s="59"/>
      <c r="D151" s="59"/>
    </row>
    <row r="152" spans="1:4" x14ac:dyDescent="0.25">
      <c r="A152" s="59"/>
      <c r="B152" s="59"/>
      <c r="C152" s="59"/>
      <c r="D152" s="59"/>
    </row>
  </sheetData>
  <mergeCells count="43">
    <mergeCell ref="B48:B49"/>
    <mergeCell ref="D56:D57"/>
    <mergeCell ref="C76:F76"/>
    <mergeCell ref="C77:F77"/>
    <mergeCell ref="B70:B71"/>
    <mergeCell ref="B64:B66"/>
    <mergeCell ref="B55:B56"/>
    <mergeCell ref="B58:B60"/>
    <mergeCell ref="B69:F69"/>
    <mergeCell ref="B72:F72"/>
    <mergeCell ref="D58:D59"/>
    <mergeCell ref="B92:B98"/>
    <mergeCell ref="B101:B116"/>
    <mergeCell ref="B75:F75"/>
    <mergeCell ref="B91:D91"/>
    <mergeCell ref="E17:F17"/>
    <mergeCell ref="B35:F35"/>
    <mergeCell ref="B53:F53"/>
    <mergeCell ref="B63:F63"/>
    <mergeCell ref="B67:F67"/>
    <mergeCell ref="B18:B19"/>
    <mergeCell ref="C17:D17"/>
    <mergeCell ref="B23:B34"/>
    <mergeCell ref="B36:B37"/>
    <mergeCell ref="B38:B39"/>
    <mergeCell ref="B79:D79"/>
    <mergeCell ref="B43:B44"/>
    <mergeCell ref="F100:G100"/>
    <mergeCell ref="F101:G101"/>
    <mergeCell ref="F102:G102"/>
    <mergeCell ref="F103:G103"/>
    <mergeCell ref="F104:G104"/>
    <mergeCell ref="F105:G105"/>
    <mergeCell ref="F106:G106"/>
    <mergeCell ref="F107:G107"/>
    <mergeCell ref="F108:G108"/>
    <mergeCell ref="F109:G109"/>
    <mergeCell ref="C115:D115"/>
    <mergeCell ref="F110:G110"/>
    <mergeCell ref="F111:G111"/>
    <mergeCell ref="F112:G112"/>
    <mergeCell ref="F113:G113"/>
    <mergeCell ref="F114:G114"/>
  </mergeCells>
  <hyperlinks>
    <hyperlink ref="D100" r:id="rId1" xr:uid="{0E8AA294-E174-41CC-9FC6-3843EBAB9DBB}"/>
  </hyperlinks>
  <pageMargins left="0.7" right="0.7" top="0.75" bottom="0.75" header="0.3" footer="0.3"/>
  <pageSetup paperSize="9" scale="47" orientation="portrait" r:id="rId2"/>
  <colBreaks count="1" manualBreakCount="1">
    <brk id="4" max="92"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6FB1F-DCE5-4B3D-95E8-45351A54DAF6}">
  <sheetPr>
    <tabColor theme="7" tint="0.59999389629810485"/>
    <pageSetUpPr fitToPage="1"/>
  </sheetPr>
  <dimension ref="A1:BA104"/>
  <sheetViews>
    <sheetView topLeftCell="A55" zoomScale="80" zoomScaleNormal="80" workbookViewId="0">
      <selection activeCell="J43" sqref="J43"/>
    </sheetView>
  </sheetViews>
  <sheetFormatPr defaultColWidth="11" defaultRowHeight="15" x14ac:dyDescent="0.25"/>
  <cols>
    <col min="1" max="1" width="4.5" style="79" customWidth="1"/>
    <col min="2" max="2" width="11" style="79"/>
    <col min="3" max="3" width="27.625" style="79" customWidth="1"/>
    <col min="4" max="5" width="16.75" style="79" customWidth="1"/>
    <col min="6" max="21" width="12.5" style="79" customWidth="1"/>
    <col min="22" max="51" width="11" style="79"/>
    <col min="52" max="52" width="101.375" style="119" hidden="1" customWidth="1"/>
    <col min="53" max="53" width="182" style="119" hidden="1" customWidth="1"/>
    <col min="54" max="16384" width="11" style="79"/>
  </cols>
  <sheetData>
    <row r="1" spans="1:52" ht="21" x14ac:dyDescent="0.35">
      <c r="A1" s="4" t="s">
        <v>178</v>
      </c>
      <c r="B1" s="179"/>
      <c r="C1" s="179"/>
      <c r="D1" s="109"/>
      <c r="E1" s="179"/>
      <c r="F1" s="179"/>
      <c r="G1" s="179"/>
      <c r="H1" s="179"/>
      <c r="I1" s="179"/>
      <c r="J1" s="179"/>
      <c r="K1" s="179"/>
      <c r="L1" s="179"/>
      <c r="M1" s="179"/>
      <c r="N1" s="179"/>
      <c r="O1" s="179"/>
      <c r="P1" s="179"/>
      <c r="Q1" s="179"/>
      <c r="R1" s="179"/>
      <c r="S1" s="179"/>
      <c r="T1" s="179"/>
      <c r="U1" s="179"/>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row>
    <row r="2" spans="1:52" x14ac:dyDescent="0.25">
      <c r="A2" s="109" t="s">
        <v>179</v>
      </c>
      <c r="B2" s="179"/>
      <c r="C2" s="179"/>
      <c r="D2" s="109"/>
      <c r="E2" s="179"/>
      <c r="F2" s="179"/>
      <c r="G2" s="179"/>
      <c r="H2" s="179"/>
      <c r="I2" s="179"/>
      <c r="J2" s="179"/>
      <c r="K2" s="179"/>
      <c r="L2" s="179"/>
      <c r="M2" s="179"/>
      <c r="N2" s="179"/>
      <c r="O2" s="179"/>
      <c r="P2" s="179"/>
      <c r="Q2" s="179"/>
      <c r="R2" s="179"/>
      <c r="S2" s="179"/>
      <c r="T2" s="179"/>
      <c r="U2" s="179"/>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row>
    <row r="3" spans="1:52" x14ac:dyDescent="0.25">
      <c r="A3" s="179"/>
      <c r="B3" s="179"/>
      <c r="C3" s="179"/>
      <c r="D3" s="179"/>
      <c r="E3" s="179"/>
      <c r="F3" s="179"/>
      <c r="G3" s="179"/>
      <c r="H3" s="179"/>
      <c r="I3" s="179"/>
      <c r="J3" s="179"/>
      <c r="K3" s="179"/>
      <c r="L3" s="179"/>
      <c r="M3" s="179"/>
      <c r="N3" s="179"/>
      <c r="O3" s="179"/>
      <c r="P3" s="179"/>
      <c r="Q3" s="179"/>
      <c r="R3" s="179"/>
      <c r="S3" s="179"/>
      <c r="T3" s="179"/>
      <c r="U3" s="179"/>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row>
    <row r="4" spans="1:52" ht="21" customHeight="1" x14ac:dyDescent="0.25">
      <c r="A4" s="179"/>
      <c r="B4" s="246" t="s">
        <v>180</v>
      </c>
      <c r="C4" s="247"/>
      <c r="D4" s="247"/>
      <c r="E4" s="247"/>
      <c r="F4" s="247"/>
      <c r="G4" s="247"/>
      <c r="H4" s="247"/>
      <c r="I4" s="247"/>
      <c r="J4" s="247"/>
      <c r="K4" s="248"/>
      <c r="L4" s="83"/>
      <c r="M4" s="83"/>
      <c r="N4" s="83"/>
      <c r="O4" s="83"/>
      <c r="P4" s="179"/>
      <c r="Q4" s="179"/>
      <c r="R4" s="179"/>
      <c r="S4" s="179"/>
      <c r="T4" s="179"/>
      <c r="U4" s="179"/>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row>
    <row r="5" spans="1:52" ht="15.75" customHeight="1" x14ac:dyDescent="0.25">
      <c r="A5" s="179"/>
      <c r="B5" s="249" t="s">
        <v>181</v>
      </c>
      <c r="C5" s="249"/>
      <c r="D5" s="250" t="s">
        <v>413</v>
      </c>
      <c r="E5" s="251"/>
      <c r="F5" s="251"/>
      <c r="G5" s="251"/>
      <c r="H5" s="251"/>
      <c r="I5" s="251"/>
      <c r="J5" s="251"/>
      <c r="K5" s="252"/>
      <c r="L5" s="84"/>
      <c r="M5" s="84"/>
      <c r="N5" s="84"/>
      <c r="O5" s="84"/>
      <c r="P5" s="179"/>
      <c r="Q5" s="179"/>
      <c r="R5" s="179"/>
      <c r="S5" s="179"/>
      <c r="T5" s="179"/>
      <c r="U5" s="179"/>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row>
    <row r="6" spans="1:52" ht="15.75" customHeight="1" x14ac:dyDescent="0.25">
      <c r="A6" s="179"/>
      <c r="B6" s="249" t="s">
        <v>183</v>
      </c>
      <c r="C6" s="249"/>
      <c r="D6" s="253">
        <v>44042</v>
      </c>
      <c r="E6" s="254"/>
      <c r="F6" s="254"/>
      <c r="G6" s="254"/>
      <c r="H6" s="254"/>
      <c r="I6" s="254"/>
      <c r="J6" s="254"/>
      <c r="K6" s="255"/>
      <c r="L6" s="84"/>
      <c r="M6" s="84"/>
      <c r="N6" s="84"/>
      <c r="O6" s="84"/>
      <c r="P6" s="179"/>
      <c r="Q6" s="179"/>
      <c r="R6" s="179"/>
      <c r="S6" s="179"/>
      <c r="T6" s="179"/>
      <c r="U6" s="179"/>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row>
    <row r="7" spans="1:52" ht="15.75" customHeight="1" x14ac:dyDescent="0.25">
      <c r="A7" s="179"/>
      <c r="B7" s="256" t="s">
        <v>383</v>
      </c>
      <c r="C7" s="257"/>
      <c r="D7" s="250" t="s">
        <v>394</v>
      </c>
      <c r="E7" s="251"/>
      <c r="F7" s="251"/>
      <c r="G7" s="251"/>
      <c r="H7" s="251"/>
      <c r="I7" s="251"/>
      <c r="J7" s="251"/>
      <c r="K7" s="252"/>
      <c r="L7" s="84"/>
      <c r="M7" s="84"/>
      <c r="N7" s="84"/>
      <c r="O7" s="84"/>
      <c r="P7" s="179"/>
      <c r="Q7" s="179"/>
      <c r="R7" s="179"/>
      <c r="S7" s="179"/>
      <c r="T7" s="179"/>
      <c r="U7" s="179"/>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row>
    <row r="8" spans="1:52" x14ac:dyDescent="0.25">
      <c r="A8" s="179"/>
      <c r="B8" s="267" t="s">
        <v>18</v>
      </c>
      <c r="C8" s="268"/>
      <c r="D8" s="271" t="s">
        <v>395</v>
      </c>
      <c r="E8" s="272"/>
      <c r="F8" s="272"/>
      <c r="G8" s="272"/>
      <c r="H8" s="272"/>
      <c r="I8" s="272"/>
      <c r="J8" s="272"/>
      <c r="K8" s="273"/>
      <c r="L8" s="81"/>
      <c r="M8" s="81"/>
      <c r="N8" s="81"/>
      <c r="O8" s="81"/>
      <c r="P8" s="179"/>
      <c r="Q8" s="179"/>
      <c r="R8" s="179"/>
      <c r="S8" s="179"/>
      <c r="T8" s="179"/>
      <c r="U8" s="179"/>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row>
    <row r="9" spans="1:52" ht="15.75" customHeight="1" x14ac:dyDescent="0.25">
      <c r="A9" s="179"/>
      <c r="B9" s="269"/>
      <c r="C9" s="270"/>
      <c r="D9" s="271" t="s">
        <v>185</v>
      </c>
      <c r="E9" s="272"/>
      <c r="F9" s="272"/>
      <c r="G9" s="272"/>
      <c r="H9" s="272"/>
      <c r="I9" s="272"/>
      <c r="J9" s="272"/>
      <c r="K9" s="273"/>
      <c r="L9" s="81"/>
      <c r="M9" s="81"/>
      <c r="N9" s="81"/>
      <c r="O9" s="81"/>
      <c r="P9" s="179"/>
      <c r="Q9" s="179"/>
      <c r="R9" s="179"/>
      <c r="S9" s="179"/>
      <c r="T9" s="179"/>
      <c r="U9" s="179"/>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row>
    <row r="10" spans="1:52" ht="15.75" customHeight="1" x14ac:dyDescent="0.25">
      <c r="A10" s="179"/>
      <c r="B10" s="274" t="s">
        <v>22</v>
      </c>
      <c r="C10" s="274"/>
      <c r="D10" s="275" t="s">
        <v>257</v>
      </c>
      <c r="E10" s="276"/>
      <c r="F10" s="276"/>
      <c r="G10" s="276"/>
      <c r="H10" s="276"/>
      <c r="I10" s="276"/>
      <c r="J10" s="276"/>
      <c r="K10" s="277"/>
      <c r="L10" s="82"/>
      <c r="M10" s="82"/>
      <c r="N10" s="82"/>
      <c r="O10" s="82"/>
      <c r="P10" s="179"/>
      <c r="Q10" s="179"/>
      <c r="R10" s="179"/>
      <c r="S10" s="179"/>
      <c r="T10" s="179"/>
      <c r="U10" s="179"/>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row>
    <row r="11" spans="1:52" ht="27.75" customHeight="1" x14ac:dyDescent="0.25">
      <c r="A11" s="179"/>
      <c r="B11" s="274" t="s">
        <v>24</v>
      </c>
      <c r="C11" s="274"/>
      <c r="D11" s="275" t="s">
        <v>266</v>
      </c>
      <c r="E11" s="276"/>
      <c r="F11" s="276"/>
      <c r="G11" s="276"/>
      <c r="H11" s="276"/>
      <c r="I11" s="276"/>
      <c r="J11" s="276"/>
      <c r="K11" s="277"/>
      <c r="L11" s="183"/>
      <c r="M11" s="84"/>
      <c r="N11" s="84"/>
      <c r="O11" s="84"/>
      <c r="P11" s="179"/>
      <c r="Q11" s="179"/>
      <c r="R11" s="179"/>
      <c r="S11" s="179"/>
      <c r="T11" s="179"/>
      <c r="U11" s="179"/>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row>
    <row r="12" spans="1:52" ht="369" customHeight="1" x14ac:dyDescent="0.25">
      <c r="A12" s="179"/>
      <c r="B12" s="258" t="s">
        <v>27</v>
      </c>
      <c r="C12" s="258"/>
      <c r="D12" s="259" t="s">
        <v>429</v>
      </c>
      <c r="E12" s="260"/>
      <c r="F12" s="260"/>
      <c r="G12" s="260"/>
      <c r="H12" s="260"/>
      <c r="I12" s="260"/>
      <c r="J12" s="260"/>
      <c r="K12" s="261"/>
      <c r="L12" s="81"/>
      <c r="M12" s="81"/>
      <c r="N12" s="81"/>
      <c r="O12" s="81"/>
      <c r="P12" s="179"/>
      <c r="Q12" s="179"/>
      <c r="R12" s="179"/>
      <c r="S12" s="179"/>
      <c r="T12" s="179"/>
      <c r="U12" s="179"/>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20" t="str">
        <f>D12</f>
        <v xml:space="preserve">This factsheet describes thermal energy storage in an aquifer (abbreviated ATES), a technique used for heating and cooling of buildings. It describes an individual system for one or multiple buildings ('individual' means there is no heat/cold transport network present to transport heat/cold over large distances such as in district heating). The technology is applicable to buildings with a relatively high cooling demand, which are found in the services sector (e.g. an office or university building). The reason for this is that heat and cold storage must be in balance to retain the heating/cooling capacity of the system. The applicability and energetic performance of ATES strongly depend on site-specific hydrogeological conditions (Department for Business, Energy and Industrial Strategy, 2016).
ATES comprises low temperature sensible heat storage in water bearing (e.g. sand) layers in the subsurface (aquifer). Depending on type of system (at least) one or two thermal wells are required for extraction and injection of water (since water is extracted from the subsurface it is called an "open system"). The wells are typically between 30 and 150 meters deep (Agentschap NL, 2011). At a depth of more than 500 meters heat storage would comprise the heat of the interior of the earth, which is called geothermal energy (ECW, 2019). The technology furthermore consists of pipes, pumps and controls. Using heat exchangers, heat is transferred to the heating system in a building. A heat pump is needed to upgrade the temperature to useable levels for space heating. The heat pump is taken into account in this factsheet. The heating/cooling distribution system inside the building (costs and efficiency) is not taken into account in this factsheet. Also, peak supply heating systems (e.g. gas-fired boiler running on winter days) is not taken into account in this factsheet.
The overall temperature range of water storage is ± 5 ᵒC to ± 25 ᵒC. In summer, cold water (typically 5 -8 ᵒC) is extracted from the aquifer in order to provide space cooling (Bloemendal et al., 2017). The warmed-up water is returned to the aquifer. The cooling part is essential to regenerate the heat source. The ATES system must be thermally balanced over the year otherwise heating or cooling capacity will deteriorate. In winter the proces is reversed. The stored water (typically 14-18 ᵒC) is supplied to buildings for heating purposes and the cooled water is returned (Bloemendal et al., 2017). A heat pump (water/water heat pump) raises the temperature to the temperature necessary for space heating. Buildings with ATES are heated using a low temperature heating system using underfloor and/or wall heating. This means that the heat distribution system for space heating inside the building works at a relatively low temperature (supply temperature to heat emitters is in range 30 to 50ᵒC). This requires a well insulated building (i.e. a building with a good energy label). Direct cooling (space cooling without using a heat pump) can be provided by pumping cold water directly through the building. In case there is also a demand for hot tapwater, this needs to be at least 60 ᵒC and can be supplied for instance by a seperate gas boiler, an electric boiler, or a solar water heater. </v>
      </c>
    </row>
    <row r="13" spans="1:52" ht="15.75" customHeight="1" x14ac:dyDescent="0.25">
      <c r="A13" s="179"/>
      <c r="B13" s="262" t="s">
        <v>186</v>
      </c>
      <c r="C13" s="262"/>
      <c r="D13" s="263" t="s">
        <v>34</v>
      </c>
      <c r="E13" s="254"/>
      <c r="F13" s="254"/>
      <c r="G13" s="254"/>
      <c r="H13" s="254"/>
      <c r="I13" s="254"/>
      <c r="J13" s="254"/>
      <c r="K13" s="255"/>
      <c r="L13" s="84"/>
      <c r="M13" s="84"/>
      <c r="N13" s="84"/>
      <c r="O13" s="84"/>
      <c r="P13" s="179"/>
      <c r="Q13" s="179"/>
      <c r="R13" s="179"/>
      <c r="S13" s="179"/>
      <c r="T13" s="179"/>
      <c r="U13" s="179"/>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row>
    <row r="14" spans="1:52" ht="90" customHeight="1" x14ac:dyDescent="0.25">
      <c r="A14" s="179"/>
      <c r="B14" s="262"/>
      <c r="C14" s="262"/>
      <c r="D14" s="264" t="s">
        <v>399</v>
      </c>
      <c r="E14" s="265"/>
      <c r="F14" s="265"/>
      <c r="G14" s="265"/>
      <c r="H14" s="265"/>
      <c r="I14" s="265"/>
      <c r="J14" s="265"/>
      <c r="K14" s="266"/>
      <c r="L14" s="81"/>
      <c r="M14" s="81"/>
      <c r="N14" s="81"/>
      <c r="O14" s="81"/>
      <c r="P14" s="179"/>
      <c r="Q14" s="179"/>
      <c r="R14" s="179"/>
      <c r="S14" s="179"/>
      <c r="T14" s="179"/>
      <c r="U14" s="179"/>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20" t="str">
        <f>D14</f>
        <v>According to a review-report focussed on the UK the TRL of ATES is between 5 and 8 (Department for Business, Energy and Industrial Strategy, 2016). However, ATES is an established technology in (some) other countries in Europe, especially in the Netherlands (TRL=9) where it is commonly used for individual buildings (commercial buildings and apartment blocks). The first ATES installations in the Netherlands were realised in 1995 and by 2015 there were around 2000 of these installations (Bloemendal et al., 2017).</v>
      </c>
    </row>
    <row r="15" spans="1:52" ht="21" customHeight="1" x14ac:dyDescent="0.25">
      <c r="A15" s="179"/>
      <c r="B15" s="246" t="s">
        <v>52</v>
      </c>
      <c r="C15" s="247"/>
      <c r="D15" s="247"/>
      <c r="E15" s="247"/>
      <c r="F15" s="247"/>
      <c r="G15" s="247"/>
      <c r="H15" s="247"/>
      <c r="I15" s="247"/>
      <c r="J15" s="247"/>
      <c r="K15" s="248"/>
      <c r="L15" s="83"/>
      <c r="M15" s="83"/>
      <c r="N15" s="83"/>
      <c r="O15" s="83"/>
      <c r="P15" s="179"/>
      <c r="Q15" s="179"/>
      <c r="R15" s="179"/>
      <c r="S15" s="179"/>
      <c r="T15" s="179"/>
      <c r="U15" s="179"/>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row>
    <row r="16" spans="1:52" ht="15" customHeight="1" x14ac:dyDescent="0.25">
      <c r="A16" s="179"/>
      <c r="B16" s="293" t="s">
        <v>53</v>
      </c>
      <c r="C16" s="293"/>
      <c r="D16" s="294" t="s">
        <v>396</v>
      </c>
      <c r="E16" s="295"/>
      <c r="F16" s="295"/>
      <c r="G16" s="295"/>
      <c r="H16" s="295"/>
      <c r="I16" s="295"/>
      <c r="J16" s="295"/>
      <c r="K16" s="296"/>
      <c r="L16" s="83"/>
      <c r="M16" s="83"/>
      <c r="N16" s="83"/>
      <c r="O16" s="83"/>
      <c r="P16" s="179"/>
      <c r="Q16" s="179"/>
      <c r="R16" s="179"/>
      <c r="S16" s="179"/>
      <c r="T16" s="179"/>
      <c r="U16" s="179"/>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row>
    <row r="17" spans="1:51" ht="15" customHeight="1" x14ac:dyDescent="0.25">
      <c r="A17" s="179"/>
      <c r="B17" s="293"/>
      <c r="C17" s="293"/>
      <c r="D17" s="297"/>
      <c r="E17" s="298"/>
      <c r="F17" s="298"/>
      <c r="G17" s="298"/>
      <c r="H17" s="298"/>
      <c r="I17" s="298"/>
      <c r="J17" s="298"/>
      <c r="K17" s="299"/>
      <c r="L17" s="83"/>
      <c r="M17" s="83"/>
      <c r="N17" s="83"/>
      <c r="O17" s="83"/>
      <c r="P17" s="179"/>
      <c r="Q17" s="179"/>
      <c r="R17" s="179"/>
      <c r="S17" s="179"/>
      <c r="T17" s="179"/>
      <c r="U17" s="179"/>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row>
    <row r="18" spans="1:51" x14ac:dyDescent="0.25">
      <c r="A18" s="179"/>
      <c r="B18" s="300"/>
      <c r="C18" s="300"/>
      <c r="D18" s="301" t="s">
        <v>187</v>
      </c>
      <c r="E18" s="301"/>
      <c r="F18" s="301"/>
      <c r="G18" s="203" t="s">
        <v>188</v>
      </c>
      <c r="H18" s="203" t="s">
        <v>189</v>
      </c>
      <c r="I18" s="203" t="s">
        <v>190</v>
      </c>
      <c r="J18" s="203" t="s">
        <v>191</v>
      </c>
      <c r="K18" s="203" t="s">
        <v>192</v>
      </c>
      <c r="L18" s="85"/>
      <c r="M18" s="85"/>
      <c r="N18" s="85"/>
      <c r="O18" s="85"/>
      <c r="P18" s="179"/>
      <c r="Q18" s="179"/>
      <c r="R18" s="179"/>
      <c r="S18" s="179"/>
      <c r="T18" s="179"/>
      <c r="U18" s="179"/>
    </row>
    <row r="19" spans="1:51" ht="15.75" customHeight="1" x14ac:dyDescent="0.25">
      <c r="A19" s="179"/>
      <c r="B19" s="293" t="s">
        <v>57</v>
      </c>
      <c r="C19" s="293"/>
      <c r="D19" s="302" t="str">
        <f>IF(D16="Please select","Select Functional Unit above",D16)</f>
        <v>kWth</v>
      </c>
      <c r="E19" s="302"/>
      <c r="F19" s="302"/>
      <c r="G19" s="185">
        <v>1000</v>
      </c>
      <c r="H19" s="184">
        <v>200</v>
      </c>
      <c r="I19" s="184">
        <v>10000</v>
      </c>
      <c r="J19" s="102"/>
      <c r="K19" s="102"/>
      <c r="L19" s="86"/>
      <c r="M19" s="86"/>
      <c r="N19" s="86"/>
      <c r="O19" s="86"/>
      <c r="P19" s="179"/>
      <c r="Q19" s="179"/>
      <c r="R19" s="179"/>
      <c r="S19" s="179"/>
      <c r="T19" s="179"/>
      <c r="U19" s="179"/>
    </row>
    <row r="20" spans="1:51" ht="15.75" customHeight="1" x14ac:dyDescent="0.25">
      <c r="A20" s="179"/>
      <c r="B20" s="293"/>
      <c r="C20" s="293"/>
      <c r="D20" s="302"/>
      <c r="E20" s="302"/>
      <c r="F20" s="302"/>
      <c r="G20" s="113" t="s">
        <v>404</v>
      </c>
      <c r="H20" s="113" t="s">
        <v>402</v>
      </c>
      <c r="I20" s="113" t="s">
        <v>402</v>
      </c>
      <c r="J20" s="113" t="s">
        <v>193</v>
      </c>
      <c r="K20" s="113" t="s">
        <v>193</v>
      </c>
      <c r="L20" s="86"/>
      <c r="M20" s="86"/>
      <c r="N20" s="86"/>
      <c r="O20" s="86"/>
      <c r="P20" s="179"/>
      <c r="Q20" s="179"/>
      <c r="R20" s="179"/>
      <c r="S20" s="179"/>
      <c r="T20" s="179"/>
      <c r="U20" s="179"/>
    </row>
    <row r="21" spans="1:51" ht="15.75" customHeight="1" x14ac:dyDescent="0.25">
      <c r="A21" s="179"/>
      <c r="B21" s="300"/>
      <c r="C21" s="300"/>
      <c r="D21" s="309" t="s">
        <v>194</v>
      </c>
      <c r="E21" s="310"/>
      <c r="F21" s="205" t="s">
        <v>195</v>
      </c>
      <c r="G21" s="279" t="s">
        <v>196</v>
      </c>
      <c r="H21" s="279"/>
      <c r="I21" s="279"/>
      <c r="J21" s="279"/>
      <c r="K21" s="279"/>
      <c r="L21" s="278">
        <v>2030</v>
      </c>
      <c r="M21" s="278"/>
      <c r="N21" s="278"/>
      <c r="O21" s="278"/>
      <c r="P21" s="278"/>
      <c r="Q21" s="279">
        <v>2050</v>
      </c>
      <c r="R21" s="279"/>
      <c r="S21" s="279"/>
      <c r="T21" s="279"/>
      <c r="U21" s="279"/>
    </row>
    <row r="22" spans="1:51" ht="15.75" customHeight="1" x14ac:dyDescent="0.25">
      <c r="A22" s="179"/>
      <c r="B22" s="280" t="s">
        <v>62</v>
      </c>
      <c r="C22" s="281"/>
      <c r="D22" s="286" t="s">
        <v>298</v>
      </c>
      <c r="E22" s="287"/>
      <c r="F22" s="290" t="s">
        <v>406</v>
      </c>
      <c r="G22" s="203" t="s">
        <v>188</v>
      </c>
      <c r="H22" s="203" t="s">
        <v>189</v>
      </c>
      <c r="I22" s="203" t="s">
        <v>190</v>
      </c>
      <c r="J22" s="203" t="s">
        <v>191</v>
      </c>
      <c r="K22" s="203" t="s">
        <v>192</v>
      </c>
      <c r="L22" s="204" t="s">
        <v>188</v>
      </c>
      <c r="M22" s="204" t="s">
        <v>189</v>
      </c>
      <c r="N22" s="204" t="s">
        <v>190</v>
      </c>
      <c r="O22" s="204" t="s">
        <v>191</v>
      </c>
      <c r="P22" s="204" t="s">
        <v>192</v>
      </c>
      <c r="Q22" s="203" t="s">
        <v>188</v>
      </c>
      <c r="R22" s="203" t="s">
        <v>189</v>
      </c>
      <c r="S22" s="203" t="s">
        <v>190</v>
      </c>
      <c r="T22" s="203" t="s">
        <v>191</v>
      </c>
      <c r="U22" s="203" t="s">
        <v>192</v>
      </c>
    </row>
    <row r="23" spans="1:51" ht="15" customHeight="1" x14ac:dyDescent="0.25">
      <c r="A23" s="179"/>
      <c r="B23" s="282"/>
      <c r="C23" s="283"/>
      <c r="D23" s="288"/>
      <c r="E23" s="289"/>
      <c r="F23" s="291"/>
      <c r="G23" s="103"/>
      <c r="H23" s="102"/>
      <c r="I23" s="102"/>
      <c r="J23" s="102"/>
      <c r="K23" s="102"/>
      <c r="L23" s="101"/>
      <c r="M23" s="112"/>
      <c r="N23" s="112"/>
      <c r="O23" s="112"/>
      <c r="P23" s="112"/>
      <c r="Q23" s="186">
        <f>7</f>
        <v>7</v>
      </c>
      <c r="R23" s="112"/>
      <c r="S23" s="112"/>
      <c r="T23" s="112"/>
      <c r="U23" s="112"/>
    </row>
    <row r="24" spans="1:51" x14ac:dyDescent="0.25">
      <c r="A24" s="179"/>
      <c r="B24" s="284"/>
      <c r="C24" s="285"/>
      <c r="D24" s="288"/>
      <c r="E24" s="289"/>
      <c r="F24" s="292"/>
      <c r="G24" s="113" t="s">
        <v>193</v>
      </c>
      <c r="H24" s="113" t="s">
        <v>193</v>
      </c>
      <c r="I24" s="113" t="s">
        <v>193</v>
      </c>
      <c r="J24" s="113" t="s">
        <v>193</v>
      </c>
      <c r="K24" s="113" t="s">
        <v>193</v>
      </c>
      <c r="L24" s="113" t="s">
        <v>193</v>
      </c>
      <c r="M24" s="113" t="s">
        <v>193</v>
      </c>
      <c r="N24" s="113" t="s">
        <v>193</v>
      </c>
      <c r="O24" s="113" t="s">
        <v>193</v>
      </c>
      <c r="P24" s="113" t="s">
        <v>193</v>
      </c>
      <c r="Q24" s="113" t="s">
        <v>405</v>
      </c>
      <c r="R24" s="113" t="s">
        <v>193</v>
      </c>
      <c r="S24" s="113" t="s">
        <v>193</v>
      </c>
      <c r="T24" s="113" t="s">
        <v>193</v>
      </c>
      <c r="U24" s="113" t="s">
        <v>193</v>
      </c>
    </row>
    <row r="25" spans="1:51" ht="15.75" customHeight="1" x14ac:dyDescent="0.25">
      <c r="A25" s="179"/>
      <c r="B25" s="293" t="s">
        <v>198</v>
      </c>
      <c r="C25" s="293"/>
      <c r="D25" s="294" t="s">
        <v>414</v>
      </c>
      <c r="E25" s="296"/>
      <c r="F25" s="303" t="s">
        <v>199</v>
      </c>
      <c r="G25" s="187"/>
      <c r="H25" s="102"/>
      <c r="I25" s="102"/>
      <c r="J25" s="102"/>
      <c r="K25" s="102"/>
      <c r="L25" s="101"/>
      <c r="M25" s="112"/>
      <c r="N25" s="112"/>
      <c r="O25" s="112"/>
      <c r="P25" s="112"/>
      <c r="Q25" s="101"/>
      <c r="R25" s="112"/>
      <c r="S25" s="112"/>
      <c r="T25" s="112"/>
      <c r="U25" s="112"/>
    </row>
    <row r="26" spans="1:51" ht="15.75" customHeight="1" x14ac:dyDescent="0.25">
      <c r="A26" s="179"/>
      <c r="B26" s="293"/>
      <c r="C26" s="293"/>
      <c r="D26" s="297"/>
      <c r="E26" s="299"/>
      <c r="F26" s="304"/>
      <c r="G26" s="113" t="s">
        <v>193</v>
      </c>
      <c r="H26" s="113" t="s">
        <v>193</v>
      </c>
      <c r="I26" s="113" t="s">
        <v>193</v>
      </c>
      <c r="J26" s="113" t="s">
        <v>193</v>
      </c>
      <c r="K26" s="113" t="s">
        <v>193</v>
      </c>
      <c r="L26" s="113" t="s">
        <v>193</v>
      </c>
      <c r="M26" s="113" t="s">
        <v>193</v>
      </c>
      <c r="N26" s="113" t="s">
        <v>193</v>
      </c>
      <c r="O26" s="113" t="s">
        <v>193</v>
      </c>
      <c r="P26" s="113" t="s">
        <v>193</v>
      </c>
      <c r="Q26" s="113" t="s">
        <v>193</v>
      </c>
      <c r="R26" s="113" t="s">
        <v>193</v>
      </c>
      <c r="S26" s="113" t="s">
        <v>193</v>
      </c>
      <c r="T26" s="113" t="s">
        <v>193</v>
      </c>
      <c r="U26" s="113" t="s">
        <v>193</v>
      </c>
    </row>
    <row r="27" spans="1:51" x14ac:dyDescent="0.25">
      <c r="A27" s="179"/>
      <c r="B27" s="305" t="s">
        <v>71</v>
      </c>
      <c r="C27" s="305"/>
      <c r="D27" s="306" t="s">
        <v>200</v>
      </c>
      <c r="E27" s="307"/>
      <c r="F27" s="307"/>
      <c r="G27" s="307"/>
      <c r="H27" s="307"/>
      <c r="I27" s="307"/>
      <c r="J27" s="307"/>
      <c r="K27" s="308"/>
      <c r="L27" s="88"/>
      <c r="M27" s="88"/>
      <c r="N27" s="88"/>
      <c r="O27" s="88"/>
      <c r="P27" s="179"/>
      <c r="Q27" s="179"/>
      <c r="R27" s="179"/>
      <c r="S27" s="179"/>
      <c r="T27" s="179"/>
      <c r="U27" s="179"/>
    </row>
    <row r="28" spans="1:51" x14ac:dyDescent="0.25">
      <c r="A28" s="179"/>
      <c r="B28" s="305" t="s">
        <v>74</v>
      </c>
      <c r="C28" s="305"/>
      <c r="D28" s="306" t="s">
        <v>409</v>
      </c>
      <c r="E28" s="307"/>
      <c r="F28" s="307"/>
      <c r="G28" s="307"/>
      <c r="H28" s="307"/>
      <c r="I28" s="307"/>
      <c r="J28" s="307"/>
      <c r="K28" s="308"/>
      <c r="L28" s="88"/>
      <c r="M28" s="88"/>
      <c r="N28" s="88"/>
      <c r="O28" s="88"/>
      <c r="P28" s="179"/>
      <c r="Q28" s="179"/>
      <c r="R28" s="179"/>
      <c r="S28" s="179"/>
      <c r="T28" s="179"/>
      <c r="U28" s="179"/>
    </row>
    <row r="29" spans="1:51" ht="15" customHeight="1" x14ac:dyDescent="0.25">
      <c r="A29" s="179"/>
      <c r="B29" s="305" t="s">
        <v>76</v>
      </c>
      <c r="C29" s="305"/>
      <c r="D29" s="250" t="s">
        <v>411</v>
      </c>
      <c r="E29" s="251"/>
      <c r="F29" s="251"/>
      <c r="G29" s="251"/>
      <c r="H29" s="251"/>
      <c r="I29" s="251"/>
      <c r="J29" s="251"/>
      <c r="K29" s="252"/>
      <c r="L29" s="88"/>
      <c r="M29" s="88"/>
      <c r="N29" s="88"/>
      <c r="O29" s="88"/>
      <c r="P29" s="179"/>
      <c r="Q29" s="179"/>
      <c r="R29" s="179"/>
      <c r="S29" s="179"/>
      <c r="T29" s="179"/>
      <c r="U29" s="179"/>
    </row>
    <row r="30" spans="1:51" ht="15.75" customHeight="1" x14ac:dyDescent="0.25">
      <c r="A30" s="179"/>
      <c r="B30" s="305" t="s">
        <v>79</v>
      </c>
      <c r="C30" s="305"/>
      <c r="D30" s="314">
        <f>1000*1800*3.6/1000</f>
        <v>6480</v>
      </c>
      <c r="E30" s="315"/>
      <c r="F30" s="315"/>
      <c r="G30" s="315"/>
      <c r="H30" s="315"/>
      <c r="I30" s="315"/>
      <c r="J30" s="315"/>
      <c r="K30" s="316"/>
      <c r="L30" s="87"/>
      <c r="M30" s="87"/>
      <c r="N30" s="87"/>
      <c r="O30" s="87"/>
      <c r="P30" s="179"/>
      <c r="Q30" s="179"/>
      <c r="R30" s="179"/>
      <c r="S30" s="179"/>
      <c r="T30" s="179"/>
      <c r="U30" s="179"/>
    </row>
    <row r="31" spans="1:51" x14ac:dyDescent="0.25">
      <c r="A31" s="179"/>
      <c r="B31" s="305" t="s">
        <v>84</v>
      </c>
      <c r="C31" s="305"/>
      <c r="D31" s="314">
        <v>30</v>
      </c>
      <c r="E31" s="315"/>
      <c r="F31" s="315"/>
      <c r="G31" s="315"/>
      <c r="H31" s="315"/>
      <c r="I31" s="315"/>
      <c r="J31" s="315"/>
      <c r="K31" s="316"/>
      <c r="L31" s="88"/>
      <c r="M31" s="88"/>
      <c r="N31" s="88"/>
      <c r="O31" s="88"/>
      <c r="P31" s="179"/>
      <c r="Q31" s="179"/>
      <c r="R31" s="179"/>
      <c r="S31" s="179"/>
      <c r="T31" s="179"/>
      <c r="U31" s="179"/>
    </row>
    <row r="32" spans="1:51" x14ac:dyDescent="0.25">
      <c r="A32" s="179"/>
      <c r="B32" s="305" t="s">
        <v>86</v>
      </c>
      <c r="C32" s="305"/>
      <c r="D32" s="306" t="s">
        <v>182</v>
      </c>
      <c r="E32" s="307"/>
      <c r="F32" s="307"/>
      <c r="G32" s="307"/>
      <c r="H32" s="307"/>
      <c r="I32" s="307"/>
      <c r="J32" s="307"/>
      <c r="K32" s="308"/>
      <c r="L32" s="88"/>
      <c r="M32" s="88"/>
      <c r="N32" s="88"/>
      <c r="O32" s="88"/>
      <c r="P32" s="179"/>
      <c r="Q32" s="179"/>
      <c r="R32" s="179"/>
      <c r="S32" s="179"/>
      <c r="T32" s="179"/>
      <c r="U32" s="179"/>
    </row>
    <row r="33" spans="1:53" x14ac:dyDescent="0.25">
      <c r="A33" s="179"/>
      <c r="B33" s="305" t="s">
        <v>88</v>
      </c>
      <c r="C33" s="305"/>
      <c r="D33" s="250" t="s">
        <v>277</v>
      </c>
      <c r="E33" s="251"/>
      <c r="F33" s="251"/>
      <c r="G33" s="251"/>
      <c r="H33" s="251"/>
      <c r="I33" s="251"/>
      <c r="J33" s="251"/>
      <c r="K33" s="252"/>
      <c r="L33" s="88"/>
      <c r="M33" s="88"/>
      <c r="N33" s="88"/>
      <c r="O33" s="88"/>
      <c r="P33" s="179"/>
      <c r="Q33" s="179"/>
      <c r="R33" s="179"/>
      <c r="S33" s="179"/>
      <c r="T33" s="179"/>
      <c r="U33" s="179"/>
    </row>
    <row r="34" spans="1:53" ht="360" x14ac:dyDescent="0.25">
      <c r="A34" s="179"/>
      <c r="B34" s="293" t="s">
        <v>201</v>
      </c>
      <c r="C34" s="293"/>
      <c r="D34" s="311" t="s">
        <v>420</v>
      </c>
      <c r="E34" s="312"/>
      <c r="F34" s="312"/>
      <c r="G34" s="312"/>
      <c r="H34" s="312"/>
      <c r="I34" s="312"/>
      <c r="J34" s="312"/>
      <c r="K34" s="313"/>
      <c r="L34" s="81"/>
      <c r="M34" s="81"/>
      <c r="N34" s="81"/>
      <c r="O34" s="81"/>
      <c r="P34" s="179"/>
      <c r="Q34" s="179"/>
      <c r="R34" s="179"/>
      <c r="S34" s="179"/>
      <c r="T34" s="179"/>
      <c r="U34" s="179"/>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20" t="str">
        <f>D34</f>
        <v>ATES installations generally have a capacity of 0,2 to 10 MW (Wesselink, 2016). A review-report focussed on the UK gives examples of projects with heating capacities ranging from 250kWth to 2MWth and cooling capacities ranging from 400 kW to 3 MW (Department for Business, Energy and Industrial Strategy, 2016).
According to Nationaal Warmtepomp Trendrapport (2018) the potential of water/water heat pumps (i.e. ATES) is 7 GWth (Nationaal Warmtepomp Trendrapport, 2018). 
Worldwide, there are more than 2.800 ATES systems in operation at present, with 99% of them low-temperature-systems (storage temperatures of &lt; 25 °C). 85% of all systems are located in the Netherlands, and a further 10% are found in Sweden, Denmark, and Belgium (Fleuchaus et al., 2018). 
The number of heating full load hours of the ATES (and the peak demand heating systems) depends on the heat supply profile of the ATES and the heat demand profile of the heat consumer. Similar line of reasoning holds for space cooling. In different countries around the world the ATES technology has 1.200 - 2.800 full load hours per year for heating (IEA, 2007). Depending on country ATES has 600 - 2.000 full load hours per year for cooling (IEA, 2007). Range obtained depends on the different climate conditions in the inventorized countries. IEA presents 1.200 heating full load hours as a (typical) value for the USA, 2.000 for Europe, and 2.800 for Northern Europe and Canada. For cooling an average of 1.300 full load hours per year is given by IEA. Values for the Netherlands (heating: 1800/cooling: 800) are taken from the VESTA model from PBL (PBL, 2017). Generally, the cooling demand is lower than heating demand. In order to retain the heat/cold balance in the soil the excess heat demand has to be supplied with auxiliary heating (a gas-fired boiler or electric boiler).
According to Expertise Centrum Warmte (ECW) the technical lifetime of ATES could be more than 30 years (ECW, 2019). According to Agentschap NL, the technical lifetime of the heat sources, pipes and heat exchangers generally is 25 or 30 years (Agenstschap NL, 2011). Pumps, controls and other related equipment is assumed to have a lifespan of 15 years.</v>
      </c>
    </row>
    <row r="35" spans="1:53" ht="21" customHeight="1" x14ac:dyDescent="0.25">
      <c r="A35" s="179"/>
      <c r="B35" s="322" t="s">
        <v>202</v>
      </c>
      <c r="C35" s="322"/>
      <c r="D35" s="322"/>
      <c r="E35" s="322"/>
      <c r="F35" s="322"/>
      <c r="G35" s="322"/>
      <c r="H35" s="322"/>
      <c r="I35" s="322"/>
      <c r="J35" s="322"/>
      <c r="K35" s="322"/>
      <c r="L35" s="322"/>
      <c r="M35" s="322"/>
      <c r="N35" s="322"/>
      <c r="O35" s="322"/>
      <c r="P35" s="322"/>
      <c r="Q35" s="322"/>
      <c r="R35" s="322"/>
      <c r="S35" s="322"/>
      <c r="T35" s="322"/>
      <c r="U35" s="322"/>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row>
    <row r="36" spans="1:53" ht="15.75" customHeight="1" x14ac:dyDescent="0.25">
      <c r="A36" s="179"/>
      <c r="B36" s="323" t="s">
        <v>203</v>
      </c>
      <c r="C36" s="323"/>
      <c r="D36" s="323"/>
      <c r="E36" s="323"/>
      <c r="F36" s="323"/>
      <c r="G36" s="279" t="s">
        <v>196</v>
      </c>
      <c r="H36" s="279"/>
      <c r="I36" s="279"/>
      <c r="J36" s="279"/>
      <c r="K36" s="279"/>
      <c r="L36" s="278">
        <v>2030</v>
      </c>
      <c r="M36" s="278"/>
      <c r="N36" s="278"/>
      <c r="O36" s="278"/>
      <c r="P36" s="278"/>
      <c r="Q36" s="279">
        <v>2050</v>
      </c>
      <c r="R36" s="279"/>
      <c r="S36" s="279"/>
      <c r="T36" s="279"/>
      <c r="U36" s="279"/>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row>
    <row r="37" spans="1:53" ht="15.75" customHeight="1" x14ac:dyDescent="0.25">
      <c r="A37" s="179"/>
      <c r="B37" s="323"/>
      <c r="C37" s="323"/>
      <c r="D37" s="324"/>
      <c r="E37" s="324"/>
      <c r="F37" s="324"/>
      <c r="G37" s="203" t="s">
        <v>188</v>
      </c>
      <c r="H37" s="203" t="s">
        <v>189</v>
      </c>
      <c r="I37" s="203" t="s">
        <v>190</v>
      </c>
      <c r="J37" s="203" t="s">
        <v>191</v>
      </c>
      <c r="K37" s="203" t="s">
        <v>192</v>
      </c>
      <c r="L37" s="204" t="s">
        <v>188</v>
      </c>
      <c r="M37" s="204" t="s">
        <v>189</v>
      </c>
      <c r="N37" s="204" t="s">
        <v>190</v>
      </c>
      <c r="O37" s="204" t="s">
        <v>191</v>
      </c>
      <c r="P37" s="204" t="s">
        <v>192</v>
      </c>
      <c r="Q37" s="203" t="s">
        <v>188</v>
      </c>
      <c r="R37" s="203" t="s">
        <v>189</v>
      </c>
      <c r="S37" s="203" t="s">
        <v>190</v>
      </c>
      <c r="T37" s="203" t="s">
        <v>191</v>
      </c>
      <c r="U37" s="203" t="s">
        <v>192</v>
      </c>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row>
    <row r="38" spans="1:53" ht="15.75" customHeight="1" x14ac:dyDescent="0.25">
      <c r="A38" s="179"/>
      <c r="B38" s="262" t="s">
        <v>95</v>
      </c>
      <c r="C38" s="325"/>
      <c r="D38" s="317" t="s">
        <v>314</v>
      </c>
      <c r="E38" s="319" t="str">
        <f>IF(D16="Please select","Please select 'Functional Unit' above",D16)</f>
        <v>kWth</v>
      </c>
      <c r="F38" s="320"/>
      <c r="G38" s="185">
        <f>AVERAGE(89,1000)*100/103.02</f>
        <v>528.53814793244032</v>
      </c>
      <c r="H38" s="193">
        <f>800*1.2*100/100.11</f>
        <v>958.94516032364402</v>
      </c>
      <c r="I38" s="193">
        <f>500*100/85.57</f>
        <v>584.31693350473302</v>
      </c>
      <c r="J38" s="193">
        <f>AVERAGE(3400,4500)/1.47*100/90.32</f>
        <v>2975.0607063020075</v>
      </c>
      <c r="K38" s="112"/>
      <c r="L38" s="185">
        <f>G38*50%+G38*50%*(1-20%)</f>
        <v>475.68433313919627</v>
      </c>
      <c r="M38" s="193">
        <f>H38*50%+H38*50%*(1-20%)</f>
        <v>863.0506442912797</v>
      </c>
      <c r="N38" s="193">
        <f t="shared" ref="N38:O38" si="0">I38*50%+I38*50%*(1-20%)</f>
        <v>525.88524015425969</v>
      </c>
      <c r="O38" s="193">
        <f t="shared" si="0"/>
        <v>2677.5546356718069</v>
      </c>
      <c r="P38" s="193"/>
      <c r="Q38" s="185">
        <f>L38*50%+L38*50%*(1-30%)</f>
        <v>404.33168316831683</v>
      </c>
      <c r="R38" s="193">
        <f>M38*50%+M38*50%*(1-30%)</f>
        <v>733.5930476475877</v>
      </c>
      <c r="S38" s="193">
        <f t="shared" ref="S38:T38" si="1">N38*50%+N38*50%*(1-30%)</f>
        <v>447.00245413112071</v>
      </c>
      <c r="T38" s="193">
        <f t="shared" si="1"/>
        <v>2275.9214403210358</v>
      </c>
      <c r="U38" s="112"/>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row>
    <row r="39" spans="1:53" x14ac:dyDescent="0.25">
      <c r="A39" s="179"/>
      <c r="B39" s="262"/>
      <c r="C39" s="325"/>
      <c r="D39" s="318"/>
      <c r="E39" s="321"/>
      <c r="F39" s="241"/>
      <c r="G39" s="114" t="s">
        <v>418</v>
      </c>
      <c r="H39" s="113" t="s">
        <v>417</v>
      </c>
      <c r="I39" s="113" t="s">
        <v>416</v>
      </c>
      <c r="J39" s="113" t="s">
        <v>423</v>
      </c>
      <c r="K39" s="113" t="s">
        <v>193</v>
      </c>
      <c r="L39" s="113" t="s">
        <v>424</v>
      </c>
      <c r="M39" s="113" t="s">
        <v>424</v>
      </c>
      <c r="N39" s="113" t="s">
        <v>424</v>
      </c>
      <c r="O39" s="113" t="s">
        <v>424</v>
      </c>
      <c r="P39" s="113" t="s">
        <v>193</v>
      </c>
      <c r="Q39" s="113" t="s">
        <v>425</v>
      </c>
      <c r="R39" s="113" t="s">
        <v>425</v>
      </c>
      <c r="S39" s="113" t="s">
        <v>425</v>
      </c>
      <c r="T39" s="113" t="s">
        <v>425</v>
      </c>
      <c r="U39" s="113" t="s">
        <v>193</v>
      </c>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row>
    <row r="40" spans="1:53" ht="15" customHeight="1" x14ac:dyDescent="0.25">
      <c r="A40" s="179"/>
      <c r="B40" s="262" t="s">
        <v>205</v>
      </c>
      <c r="C40" s="262"/>
      <c r="D40" s="317" t="s">
        <v>314</v>
      </c>
      <c r="E40" s="319" t="str">
        <f>IF(D16="Please select","Please select 'Functional Unit' above",D16)</f>
        <v>kWth</v>
      </c>
      <c r="F40" s="320"/>
      <c r="G40" s="103"/>
      <c r="H40" s="112"/>
      <c r="I40" s="112"/>
      <c r="J40" s="112"/>
      <c r="K40" s="112"/>
      <c r="L40" s="103"/>
      <c r="M40" s="112"/>
      <c r="N40" s="112"/>
      <c r="O40" s="112"/>
      <c r="P40" s="112"/>
      <c r="Q40" s="103"/>
      <c r="R40" s="112"/>
      <c r="S40" s="112"/>
      <c r="T40" s="112"/>
      <c r="U40" s="112"/>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row>
    <row r="41" spans="1:53" ht="15" customHeight="1" x14ac:dyDescent="0.25">
      <c r="A41" s="179"/>
      <c r="B41" s="262"/>
      <c r="C41" s="262"/>
      <c r="D41" s="318"/>
      <c r="E41" s="321"/>
      <c r="F41" s="241"/>
      <c r="G41" s="113" t="s">
        <v>193</v>
      </c>
      <c r="H41" s="113" t="s">
        <v>193</v>
      </c>
      <c r="I41" s="113" t="s">
        <v>193</v>
      </c>
      <c r="J41" s="113" t="s">
        <v>193</v>
      </c>
      <c r="K41" s="113" t="s">
        <v>193</v>
      </c>
      <c r="L41" s="113" t="s">
        <v>193</v>
      </c>
      <c r="M41" s="113" t="s">
        <v>193</v>
      </c>
      <c r="N41" s="113" t="s">
        <v>193</v>
      </c>
      <c r="O41" s="113" t="s">
        <v>193</v>
      </c>
      <c r="P41" s="113" t="s">
        <v>193</v>
      </c>
      <c r="Q41" s="113" t="s">
        <v>193</v>
      </c>
      <c r="R41" s="113" t="s">
        <v>193</v>
      </c>
      <c r="S41" s="113" t="s">
        <v>193</v>
      </c>
      <c r="T41" s="113" t="s">
        <v>193</v>
      </c>
      <c r="U41" s="113" t="s">
        <v>193</v>
      </c>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row>
    <row r="42" spans="1:53" ht="15.75" customHeight="1" x14ac:dyDescent="0.25">
      <c r="A42" s="179"/>
      <c r="B42" s="262" t="s">
        <v>206</v>
      </c>
      <c r="C42" s="262"/>
      <c r="D42" s="317" t="s">
        <v>314</v>
      </c>
      <c r="E42" s="319" t="str">
        <f>IF(D16="Please select","Please select 'Functional Unit' above",D16)</f>
        <v>kWth</v>
      </c>
      <c r="F42" s="320"/>
      <c r="G42" s="185">
        <f>3%*G38</f>
        <v>15.856144437973208</v>
      </c>
      <c r="H42" s="195">
        <f>3%*H38</f>
        <v>28.768354809709319</v>
      </c>
      <c r="I42" s="195">
        <f>3%*I38</f>
        <v>17.529508005141988</v>
      </c>
      <c r="J42" s="194">
        <f>120/1.47*100/90.32</f>
        <v>90.381591077529336</v>
      </c>
      <c r="K42" s="112"/>
      <c r="L42" s="185">
        <f>3%*L38</f>
        <v>14.270529994175888</v>
      </c>
      <c r="M42" s="193">
        <f>3%*M38</f>
        <v>25.89151932873839</v>
      </c>
      <c r="N42" s="193">
        <f t="shared" ref="N42:O42" si="2">3%*N38</f>
        <v>15.776557204627791</v>
      </c>
      <c r="O42" s="193">
        <f t="shared" si="2"/>
        <v>80.326639070154201</v>
      </c>
      <c r="P42" s="193"/>
      <c r="Q42" s="185">
        <f>3%*Q38</f>
        <v>12.129950495049505</v>
      </c>
      <c r="R42" s="193">
        <f>3%*R38</f>
        <v>22.00779142942763</v>
      </c>
      <c r="S42" s="193">
        <f t="shared" ref="S42" si="3">3%*S38</f>
        <v>13.410073623933622</v>
      </c>
      <c r="T42" s="193">
        <f>3%*T38</f>
        <v>68.277643209631066</v>
      </c>
      <c r="U42" s="112"/>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row>
    <row r="43" spans="1:53" ht="15" customHeight="1" x14ac:dyDescent="0.25">
      <c r="A43" s="179"/>
      <c r="B43" s="262"/>
      <c r="C43" s="262"/>
      <c r="D43" s="318"/>
      <c r="E43" s="321"/>
      <c r="F43" s="241"/>
      <c r="G43" s="195" t="s">
        <v>419</v>
      </c>
      <c r="H43" s="195" t="s">
        <v>419</v>
      </c>
      <c r="I43" s="195" t="s">
        <v>419</v>
      </c>
      <c r="J43" s="113" t="s">
        <v>423</v>
      </c>
      <c r="K43" s="113" t="s">
        <v>193</v>
      </c>
      <c r="L43" s="113" t="s">
        <v>419</v>
      </c>
      <c r="M43" s="113" t="s">
        <v>419</v>
      </c>
      <c r="N43" s="113" t="s">
        <v>419</v>
      </c>
      <c r="O43" s="113" t="s">
        <v>419</v>
      </c>
      <c r="P43" s="113" t="s">
        <v>193</v>
      </c>
      <c r="Q43" s="113" t="s">
        <v>419</v>
      </c>
      <c r="R43" s="113" t="s">
        <v>419</v>
      </c>
      <c r="S43" s="113" t="s">
        <v>419</v>
      </c>
      <c r="T43" s="113" t="s">
        <v>419</v>
      </c>
      <c r="U43" s="113" t="s">
        <v>193</v>
      </c>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row>
    <row r="44" spans="1:53" ht="15.75" customHeight="1" x14ac:dyDescent="0.25">
      <c r="A44" s="179"/>
      <c r="B44" s="262" t="s">
        <v>207</v>
      </c>
      <c r="C44" s="262"/>
      <c r="D44" s="317" t="s">
        <v>314</v>
      </c>
      <c r="E44" s="319" t="s">
        <v>268</v>
      </c>
      <c r="F44" s="320"/>
      <c r="G44" s="103"/>
      <c r="H44" s="112"/>
      <c r="I44" s="112"/>
      <c r="J44" s="112"/>
      <c r="K44" s="112"/>
      <c r="L44" s="103"/>
      <c r="M44" s="112"/>
      <c r="N44" s="112"/>
      <c r="O44" s="112"/>
      <c r="P44" s="112"/>
      <c r="Q44" s="103"/>
      <c r="R44" s="112"/>
      <c r="S44" s="112"/>
      <c r="T44" s="112"/>
      <c r="U44" s="112"/>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row>
    <row r="45" spans="1:53" ht="15" customHeight="1" x14ac:dyDescent="0.25">
      <c r="A45" s="179"/>
      <c r="B45" s="262"/>
      <c r="C45" s="262"/>
      <c r="D45" s="318"/>
      <c r="E45" s="321"/>
      <c r="F45" s="241"/>
      <c r="G45" s="113" t="s">
        <v>193</v>
      </c>
      <c r="H45" s="113" t="s">
        <v>193</v>
      </c>
      <c r="I45" s="113" t="s">
        <v>193</v>
      </c>
      <c r="J45" s="113" t="s">
        <v>193</v>
      </c>
      <c r="K45" s="113" t="s">
        <v>193</v>
      </c>
      <c r="L45" s="113" t="s">
        <v>193</v>
      </c>
      <c r="M45" s="113" t="s">
        <v>193</v>
      </c>
      <c r="N45" s="113" t="s">
        <v>193</v>
      </c>
      <c r="O45" s="113" t="s">
        <v>193</v>
      </c>
      <c r="P45" s="113" t="s">
        <v>193</v>
      </c>
      <c r="Q45" s="113" t="s">
        <v>193</v>
      </c>
      <c r="R45" s="113" t="s">
        <v>193</v>
      </c>
      <c r="S45" s="113" t="s">
        <v>193</v>
      </c>
      <c r="T45" s="113" t="s">
        <v>193</v>
      </c>
      <c r="U45" s="113" t="s">
        <v>193</v>
      </c>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row>
    <row r="46" spans="1:53" ht="273" customHeight="1" x14ac:dyDescent="0.25">
      <c r="A46" s="179"/>
      <c r="B46" s="258" t="s">
        <v>209</v>
      </c>
      <c r="C46" s="258"/>
      <c r="D46" s="331" t="s">
        <v>428</v>
      </c>
      <c r="E46" s="331"/>
      <c r="F46" s="331"/>
      <c r="G46" s="331"/>
      <c r="H46" s="331"/>
      <c r="I46" s="331"/>
      <c r="J46" s="331"/>
      <c r="K46" s="331"/>
      <c r="L46" s="331"/>
      <c r="M46" s="331"/>
      <c r="N46" s="331"/>
      <c r="O46" s="331"/>
      <c r="P46" s="331"/>
      <c r="Q46" s="331"/>
      <c r="R46" s="331"/>
      <c r="S46" s="331"/>
      <c r="T46" s="331"/>
      <c r="U46" s="331"/>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BA46" s="120" t="str">
        <f>D46</f>
        <v xml:space="preserve">In the table above, a cost range is shown based on average cost data from multiple sources (see references). The investment (capital) costs consist of the storage system, heat pump and heat exchangers (including transport) pipes. Note that for ATES we refer to capacity in terms of kWth, as for aquifers the size is usually expressed as the (maximum) rate at which heat can be extracted from a well at a single time.
- Schüppler et al. (2019) reviewed the capital costs of ATES as reported by several other literature sources and come to a cost-range of 89-1.000 euro/kWth (Schüppler et al., 2019). (NB: Schüppler et al. also state that the evaluation of the economic data is in most cases not transparent or already obsolete.)
-Based on a review focussed on the UK the investment costs of an ATES system ranges from 600 to 1.000 £/kWth (Department for Business, Energy and Industrial Strategy, 2016). 
-According to the International Energy Agency the investment costs of ATES amount to 200 -1.150 (reported average value is 500) euro2005/kWth (IEA, 2007).
-IRENA and IEA report an investment cost range of 3400-4500 USD2008/kWth for category 'sensible thermal energy storage' technologies (IEA, 2013a; IRENA, 2013). The ATES technology is included in this cost range (and elabored on in the study) but so are other sensible heat storage technologies. O&amp;M cost (fixed &amp; variable) for 'sensible thermal energy storage' technologies are 120 USD/kW/yr (IEA, 2013a; IRENA, 2013).
Fixed operational costs per year amount to 2,5% (for ATES) and 4% (for heat pump) given as percentage of the initial investment (RVO, 2016).
IEA and IRENA report 120 USD2008/kWth/year as fixed+variable operational costs (O&amp;M) for sensible thermal energy storage (IEA, 2013; IRENA, 2013).
Cost projection:
Only a (significant) decrease in costs of heat pumps can be expected. We base our heat pump cost projections for 2030 and 2050 on cost reduction percentages from an IEA factsheet (IEA, 2013b). The installed costs of heat pumps in 2030 are projected to be 20-30% lower compared to 2013. In 2050, costs decreased with 30-40% compared to 2013. Since the IEA costs reduction is compared to 2013 (and for the purpose of this factsheet it needs to be compared to 2020) we take the minimum percentage in each case (so 20% reduction in 2030 and 30% in 2050). In the calculations we assume that the heat pump comprises 50% of the total investment. </v>
      </c>
    </row>
    <row r="47" spans="1:53" ht="21" customHeight="1" x14ac:dyDescent="0.25">
      <c r="A47" s="179"/>
      <c r="B47" s="322" t="s">
        <v>109</v>
      </c>
      <c r="C47" s="322"/>
      <c r="D47" s="322"/>
      <c r="E47" s="322"/>
      <c r="F47" s="322"/>
      <c r="G47" s="322"/>
      <c r="H47" s="322"/>
      <c r="I47" s="322"/>
      <c r="J47" s="322"/>
      <c r="K47" s="322"/>
      <c r="L47" s="322"/>
      <c r="M47" s="322"/>
      <c r="N47" s="322"/>
      <c r="O47" s="322"/>
      <c r="P47" s="322"/>
      <c r="Q47" s="322"/>
      <c r="R47" s="322"/>
      <c r="S47" s="322"/>
      <c r="T47" s="322"/>
      <c r="U47" s="322"/>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row>
    <row r="48" spans="1:53" ht="15.75" customHeight="1" x14ac:dyDescent="0.25">
      <c r="A48" s="179"/>
      <c r="B48" s="326" t="s">
        <v>210</v>
      </c>
      <c r="C48" s="327"/>
      <c r="D48" s="330" t="s">
        <v>211</v>
      </c>
      <c r="E48" s="330"/>
      <c r="F48" s="330" t="s">
        <v>195</v>
      </c>
      <c r="G48" s="279" t="s">
        <v>196</v>
      </c>
      <c r="H48" s="279"/>
      <c r="I48" s="279"/>
      <c r="J48" s="279"/>
      <c r="K48" s="279"/>
      <c r="L48" s="278">
        <v>2030</v>
      </c>
      <c r="M48" s="278"/>
      <c r="N48" s="278"/>
      <c r="O48" s="278"/>
      <c r="P48" s="278"/>
      <c r="Q48" s="279">
        <v>2050</v>
      </c>
      <c r="R48" s="279"/>
      <c r="S48" s="279"/>
      <c r="T48" s="279"/>
      <c r="U48" s="279"/>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row>
    <row r="49" spans="1:53" x14ac:dyDescent="0.25">
      <c r="A49" s="179"/>
      <c r="B49" s="328"/>
      <c r="C49" s="329"/>
      <c r="D49" s="330"/>
      <c r="E49" s="330"/>
      <c r="F49" s="330"/>
      <c r="G49" s="203" t="s">
        <v>188</v>
      </c>
      <c r="H49" s="203" t="s">
        <v>189</v>
      </c>
      <c r="I49" s="203" t="s">
        <v>190</v>
      </c>
      <c r="J49" s="203" t="s">
        <v>191</v>
      </c>
      <c r="K49" s="203" t="s">
        <v>192</v>
      </c>
      <c r="L49" s="204" t="s">
        <v>188</v>
      </c>
      <c r="M49" s="204" t="s">
        <v>189</v>
      </c>
      <c r="N49" s="204" t="s">
        <v>190</v>
      </c>
      <c r="O49" s="204" t="s">
        <v>191</v>
      </c>
      <c r="P49" s="204" t="s">
        <v>192</v>
      </c>
      <c r="Q49" s="203" t="s">
        <v>188</v>
      </c>
      <c r="R49" s="203" t="s">
        <v>189</v>
      </c>
      <c r="S49" s="203" t="s">
        <v>190</v>
      </c>
      <c r="T49" s="203" t="s">
        <v>191</v>
      </c>
      <c r="U49" s="203" t="s">
        <v>192</v>
      </c>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row>
    <row r="50" spans="1:53" ht="15.75" customHeight="1" x14ac:dyDescent="0.25">
      <c r="A50" s="179"/>
      <c r="B50" s="332" t="s">
        <v>212</v>
      </c>
      <c r="C50" s="333"/>
      <c r="D50" s="338" t="s">
        <v>337</v>
      </c>
      <c r="E50" s="338"/>
      <c r="F50" s="339" t="s">
        <v>415</v>
      </c>
      <c r="G50" s="103">
        <v>-1</v>
      </c>
      <c r="H50" s="112"/>
      <c r="I50" s="112"/>
      <c r="J50" s="112"/>
      <c r="K50" s="112"/>
      <c r="L50" s="103">
        <v>-1</v>
      </c>
      <c r="M50" s="112"/>
      <c r="N50" s="112"/>
      <c r="O50" s="112"/>
      <c r="P50" s="112"/>
      <c r="Q50" s="103">
        <v>-1</v>
      </c>
      <c r="R50" s="112"/>
      <c r="S50" s="112"/>
      <c r="T50" s="112"/>
      <c r="U50" s="112"/>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row>
    <row r="51" spans="1:53" x14ac:dyDescent="0.25">
      <c r="A51" s="179"/>
      <c r="B51" s="334"/>
      <c r="C51" s="335"/>
      <c r="D51" s="338"/>
      <c r="E51" s="338"/>
      <c r="F51" s="339"/>
      <c r="G51" s="114" t="s">
        <v>403</v>
      </c>
      <c r="H51" s="113" t="s">
        <v>193</v>
      </c>
      <c r="I51" s="113" t="s">
        <v>193</v>
      </c>
      <c r="J51" s="113" t="s">
        <v>193</v>
      </c>
      <c r="K51" s="113" t="s">
        <v>193</v>
      </c>
      <c r="L51" s="114" t="s">
        <v>403</v>
      </c>
      <c r="M51" s="113" t="s">
        <v>193</v>
      </c>
      <c r="N51" s="113" t="s">
        <v>193</v>
      </c>
      <c r="O51" s="113" t="s">
        <v>193</v>
      </c>
      <c r="P51" s="113" t="s">
        <v>193</v>
      </c>
      <c r="Q51" s="114" t="s">
        <v>403</v>
      </c>
      <c r="R51" s="113" t="s">
        <v>193</v>
      </c>
      <c r="S51" s="113" t="s">
        <v>193</v>
      </c>
      <c r="T51" s="113" t="s">
        <v>193</v>
      </c>
      <c r="U51" s="113" t="s">
        <v>193</v>
      </c>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row>
    <row r="52" spans="1:53" ht="15" customHeight="1" x14ac:dyDescent="0.25">
      <c r="A52" s="179"/>
      <c r="B52" s="334"/>
      <c r="C52" s="335"/>
      <c r="D52" s="340" t="s">
        <v>332</v>
      </c>
      <c r="E52" s="341"/>
      <c r="F52" s="339" t="s">
        <v>415</v>
      </c>
      <c r="G52" s="103">
        <f>120%*1/4+20*3.6/1000</f>
        <v>0.372</v>
      </c>
      <c r="H52" s="112"/>
      <c r="I52" s="112"/>
      <c r="J52" s="201"/>
      <c r="K52" s="112"/>
      <c r="L52" s="103">
        <f>120%*1/(4*130%)+20*3.6/1000</f>
        <v>0.30276923076923073</v>
      </c>
      <c r="M52" s="112"/>
      <c r="N52" s="112"/>
      <c r="O52" s="112"/>
      <c r="P52" s="112"/>
      <c r="Q52" s="103">
        <f>120%*1/(4*140%)+20*3.6/1000</f>
        <v>0.28628571428571431</v>
      </c>
      <c r="R52" s="112"/>
      <c r="S52" s="112"/>
      <c r="T52" s="112"/>
      <c r="U52" s="112"/>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row>
    <row r="53" spans="1:53" x14ac:dyDescent="0.25">
      <c r="A53" s="179"/>
      <c r="B53" s="334"/>
      <c r="C53" s="335"/>
      <c r="D53" s="342"/>
      <c r="E53" s="343"/>
      <c r="F53" s="339"/>
      <c r="G53" s="114" t="s">
        <v>403</v>
      </c>
      <c r="H53" s="113" t="s">
        <v>193</v>
      </c>
      <c r="I53" s="113" t="s">
        <v>193</v>
      </c>
      <c r="J53" s="113" t="s">
        <v>193</v>
      </c>
      <c r="K53" s="113" t="s">
        <v>193</v>
      </c>
      <c r="L53" s="114" t="s">
        <v>403</v>
      </c>
      <c r="M53" s="113" t="s">
        <v>193</v>
      </c>
      <c r="N53" s="113" t="s">
        <v>193</v>
      </c>
      <c r="O53" s="113" t="s">
        <v>193</v>
      </c>
      <c r="P53" s="113" t="s">
        <v>193</v>
      </c>
      <c r="Q53" s="114" t="s">
        <v>403</v>
      </c>
      <c r="R53" s="113" t="s">
        <v>193</v>
      </c>
      <c r="S53" s="113" t="s">
        <v>193</v>
      </c>
      <c r="T53" s="113" t="s">
        <v>193</v>
      </c>
      <c r="U53" s="113" t="s">
        <v>193</v>
      </c>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row>
    <row r="54" spans="1:53" x14ac:dyDescent="0.25">
      <c r="A54" s="179"/>
      <c r="B54" s="334"/>
      <c r="C54" s="335"/>
      <c r="D54" s="338" t="s">
        <v>255</v>
      </c>
      <c r="E54" s="338"/>
      <c r="F54" s="339" t="s">
        <v>415</v>
      </c>
      <c r="G54" s="103">
        <f>120%*1/4*3</f>
        <v>0.89999999999999991</v>
      </c>
      <c r="H54" s="112"/>
      <c r="I54" s="112"/>
      <c r="J54" s="202"/>
      <c r="K54" s="112"/>
      <c r="L54" s="103">
        <f>120%*1/(4*130%)*(4*130%-1)</f>
        <v>0.96923076923076923</v>
      </c>
      <c r="M54" s="112"/>
      <c r="N54" s="112"/>
      <c r="O54" s="112"/>
      <c r="P54" s="112"/>
      <c r="Q54" s="103">
        <f>120%*1/(4*140%)*(4*140%-1)</f>
        <v>0.98571428571428577</v>
      </c>
      <c r="R54" s="112"/>
      <c r="S54" s="112"/>
      <c r="T54" s="112"/>
      <c r="U54" s="112"/>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row>
    <row r="55" spans="1:53" x14ac:dyDescent="0.25">
      <c r="A55" s="179"/>
      <c r="B55" s="334"/>
      <c r="C55" s="335"/>
      <c r="D55" s="338"/>
      <c r="E55" s="338"/>
      <c r="F55" s="339"/>
      <c r="G55" s="114" t="s">
        <v>403</v>
      </c>
      <c r="H55" s="113" t="s">
        <v>193</v>
      </c>
      <c r="I55" s="113" t="s">
        <v>193</v>
      </c>
      <c r="J55" s="113" t="s">
        <v>193</v>
      </c>
      <c r="K55" s="113" t="s">
        <v>193</v>
      </c>
      <c r="L55" s="114" t="s">
        <v>403</v>
      </c>
      <c r="M55" s="113" t="s">
        <v>193</v>
      </c>
      <c r="N55" s="113" t="s">
        <v>193</v>
      </c>
      <c r="O55" s="113" t="s">
        <v>193</v>
      </c>
      <c r="P55" s="113" t="s">
        <v>193</v>
      </c>
      <c r="Q55" s="114" t="s">
        <v>403</v>
      </c>
      <c r="R55" s="113" t="s">
        <v>193</v>
      </c>
      <c r="S55" s="113" t="s">
        <v>193</v>
      </c>
      <c r="T55" s="113" t="s">
        <v>193</v>
      </c>
      <c r="U55" s="113" t="s">
        <v>193</v>
      </c>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row>
    <row r="56" spans="1:53" x14ac:dyDescent="0.25">
      <c r="A56" s="179"/>
      <c r="B56" s="334"/>
      <c r="C56" s="335"/>
      <c r="D56" s="338" t="s">
        <v>184</v>
      </c>
      <c r="E56" s="338"/>
      <c r="F56" s="339" t="s">
        <v>415</v>
      </c>
      <c r="G56" s="103"/>
      <c r="H56" s="112"/>
      <c r="I56" s="112"/>
      <c r="J56" s="112"/>
      <c r="K56" s="112"/>
      <c r="L56" s="103"/>
      <c r="M56" s="112"/>
      <c r="N56" s="112"/>
      <c r="O56" s="112"/>
      <c r="P56" s="112"/>
      <c r="Q56" s="103"/>
      <c r="R56" s="112"/>
      <c r="S56" s="112"/>
      <c r="T56" s="112"/>
      <c r="U56" s="112"/>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row>
    <row r="57" spans="1:53" x14ac:dyDescent="0.25">
      <c r="A57" s="179"/>
      <c r="B57" s="336"/>
      <c r="C57" s="337"/>
      <c r="D57" s="338"/>
      <c r="E57" s="338"/>
      <c r="F57" s="339"/>
      <c r="G57" s="113" t="s">
        <v>193</v>
      </c>
      <c r="H57" s="113" t="s">
        <v>193</v>
      </c>
      <c r="I57" s="113" t="s">
        <v>193</v>
      </c>
      <c r="J57" s="113" t="s">
        <v>193</v>
      </c>
      <c r="K57" s="113" t="s">
        <v>193</v>
      </c>
      <c r="L57" s="113" t="s">
        <v>193</v>
      </c>
      <c r="M57" s="113" t="s">
        <v>193</v>
      </c>
      <c r="N57" s="113" t="s">
        <v>193</v>
      </c>
      <c r="O57" s="113" t="s">
        <v>193</v>
      </c>
      <c r="P57" s="113" t="s">
        <v>193</v>
      </c>
      <c r="Q57" s="113" t="s">
        <v>193</v>
      </c>
      <c r="R57" s="113" t="s">
        <v>193</v>
      </c>
      <c r="S57" s="113" t="s">
        <v>193</v>
      </c>
      <c r="T57" s="113" t="s">
        <v>193</v>
      </c>
      <c r="U57" s="113" t="s">
        <v>193</v>
      </c>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row>
    <row r="58" spans="1:53" ht="299.25" customHeight="1" x14ac:dyDescent="0.25">
      <c r="A58" s="179"/>
      <c r="B58" s="262" t="s">
        <v>214</v>
      </c>
      <c r="C58" s="262"/>
      <c r="D58" s="331" t="s">
        <v>430</v>
      </c>
      <c r="E58" s="331"/>
      <c r="F58" s="331"/>
      <c r="G58" s="331"/>
      <c r="H58" s="331"/>
      <c r="I58" s="331"/>
      <c r="J58" s="331"/>
      <c r="K58" s="331"/>
      <c r="L58" s="331"/>
      <c r="M58" s="331"/>
      <c r="N58" s="331"/>
      <c r="O58" s="331"/>
      <c r="P58" s="331"/>
      <c r="Q58" s="331"/>
      <c r="R58" s="331"/>
      <c r="S58" s="331"/>
      <c r="T58" s="331"/>
      <c r="U58" s="331"/>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BA58" s="120" t="str">
        <f>D58</f>
        <v>In the table above the average annual energy in- and outputs associated to space heating are shown. The energy in- and outputs of the entire ATES system, from heat source to end consumer, depends on a number of assumptions regarding thermal recovery efficiency from the ATES and the SPF (annual average COP) of the heat pump. These assumptions are as follows:
-Total heat losses associated to heat extraction and seasonal storage of heat in an aquifer is assumed 20% per year. This means the thermal recovery efficiency (fraction) is 80%.
-The coefficient of performance (COP) of the heat pump is the ratio between electricity input and heat output. The COP depends on the temperature difference between heat source and heat sink. The annual average COP is called seasonal performance factor (SPF). At a temperature difference of 4-8 ᵒC (between extraction and infiltration), the COP of a heat pump ranges between 3 and 5 (Bloemendal et al., 2017). According to Schüppler et al. the estimated seasonal performance factor (SPF) of the ATES system for heating is 4 (Schüppler et al., 2019). We assume COP=SPF=4 since the source temperature is almost constant over the year.
-Furthermore there is pump energy involved. Typically one uses between 17 and 20 kWhe of pump energy per GJth thermal energy output (Koornneef, J., 2019). We assume 20 kWhe/GJth, this converts to 0,07 GJe/GJth. 
With this, the in- and outputs of the system are calculated and shown in the table above. 
For comparison:
IRENA indicates a 50 - 90 % ATES system efficiency for heating (IRENA, 2013). This is the thermal recovery efficiency.
Department for Business, Energy and Industrial Strategy (2016) reports 70-90% ATES system efficiency for heating (efficiency is higher for cold storage) (Department for Business, Energy and Industrial Strategy, 2016). This is the thermal recovery efficiency.
Note: For ATES cooling a COP of 29 is reported by (Schüppler et al., 2019).
Projection:
Only a (significant) increase in performance of heat pumps can be expected. We base our heat pump COP projections for 2030 and 2050 on improvement percentages from an IEA factsheet (IEA, 2013b). The performances of heat pumps in 2030 are projected to be 30-50% better compared to 2013 (for cooling 20-40%). In 2050, the performance increased with 40-60% compared to 2013 (for cooling 30-50%). Since the IEA projection is compared to 2013 (and for the purpose of this factsheet it needs to be compared to 2020) we take the minimum percentage in each case (so 30% in 2030 and 40% in 2050 for heating with heat pump).</v>
      </c>
    </row>
    <row r="59" spans="1:53" ht="21" customHeight="1" x14ac:dyDescent="0.25">
      <c r="A59" s="179"/>
      <c r="B59" s="345" t="s">
        <v>215</v>
      </c>
      <c r="C59" s="346"/>
      <c r="D59" s="346"/>
      <c r="E59" s="346"/>
      <c r="F59" s="346"/>
      <c r="G59" s="346"/>
      <c r="H59" s="346"/>
      <c r="I59" s="346"/>
      <c r="J59" s="346"/>
      <c r="K59" s="346"/>
      <c r="L59" s="346"/>
      <c r="M59" s="346"/>
      <c r="N59" s="346"/>
      <c r="O59" s="346"/>
      <c r="P59" s="346"/>
      <c r="Q59" s="346"/>
      <c r="R59" s="346"/>
      <c r="S59" s="346"/>
      <c r="T59" s="346"/>
      <c r="U59" s="346"/>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row>
    <row r="60" spans="1:53" ht="16.5" customHeight="1" x14ac:dyDescent="0.25">
      <c r="A60" s="179"/>
      <c r="B60" s="332" t="s">
        <v>216</v>
      </c>
      <c r="C60" s="333"/>
      <c r="D60" s="347" t="s">
        <v>217</v>
      </c>
      <c r="E60" s="348"/>
      <c r="F60" s="351" t="s">
        <v>195</v>
      </c>
      <c r="G60" s="279" t="s">
        <v>196</v>
      </c>
      <c r="H60" s="279"/>
      <c r="I60" s="279"/>
      <c r="J60" s="279"/>
      <c r="K60" s="279"/>
      <c r="L60" s="278">
        <v>2030</v>
      </c>
      <c r="M60" s="278"/>
      <c r="N60" s="278"/>
      <c r="O60" s="278"/>
      <c r="P60" s="278"/>
      <c r="Q60" s="279">
        <v>2050</v>
      </c>
      <c r="R60" s="279"/>
      <c r="S60" s="279"/>
      <c r="T60" s="279"/>
      <c r="U60" s="279"/>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row>
    <row r="61" spans="1:53" x14ac:dyDescent="0.25">
      <c r="A61" s="179"/>
      <c r="B61" s="334"/>
      <c r="C61" s="335"/>
      <c r="D61" s="349"/>
      <c r="E61" s="350"/>
      <c r="F61" s="352"/>
      <c r="G61" s="203" t="s">
        <v>188</v>
      </c>
      <c r="H61" s="203" t="s">
        <v>189</v>
      </c>
      <c r="I61" s="203" t="s">
        <v>190</v>
      </c>
      <c r="J61" s="203" t="s">
        <v>191</v>
      </c>
      <c r="K61" s="203" t="s">
        <v>192</v>
      </c>
      <c r="L61" s="204" t="s">
        <v>188</v>
      </c>
      <c r="M61" s="204" t="s">
        <v>189</v>
      </c>
      <c r="N61" s="204" t="s">
        <v>190</v>
      </c>
      <c r="O61" s="204" t="s">
        <v>191</v>
      </c>
      <c r="P61" s="204" t="s">
        <v>192</v>
      </c>
      <c r="Q61" s="203" t="s">
        <v>188</v>
      </c>
      <c r="R61" s="203" t="s">
        <v>189</v>
      </c>
      <c r="S61" s="203" t="s">
        <v>190</v>
      </c>
      <c r="T61" s="203" t="s">
        <v>191</v>
      </c>
      <c r="U61" s="203" t="s">
        <v>192</v>
      </c>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row>
    <row r="62" spans="1:53" ht="15.75" customHeight="1" x14ac:dyDescent="0.25">
      <c r="A62" s="179"/>
      <c r="B62" s="334"/>
      <c r="C62" s="335"/>
      <c r="D62" s="338" t="s">
        <v>182</v>
      </c>
      <c r="E62" s="338"/>
      <c r="F62" s="344" t="s">
        <v>182</v>
      </c>
      <c r="G62" s="103"/>
      <c r="H62" s="112"/>
      <c r="I62" s="112"/>
      <c r="J62" s="112"/>
      <c r="K62" s="112"/>
      <c r="L62" s="103"/>
      <c r="M62" s="112"/>
      <c r="N62" s="112"/>
      <c r="O62" s="112"/>
      <c r="P62" s="112"/>
      <c r="Q62" s="103"/>
      <c r="R62" s="112"/>
      <c r="S62" s="112"/>
      <c r="T62" s="112"/>
      <c r="U62" s="112"/>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row>
    <row r="63" spans="1:53" x14ac:dyDescent="0.25">
      <c r="A63" s="179"/>
      <c r="B63" s="334"/>
      <c r="C63" s="335"/>
      <c r="D63" s="338"/>
      <c r="E63" s="338"/>
      <c r="F63" s="344"/>
      <c r="G63" s="114" t="s">
        <v>193</v>
      </c>
      <c r="H63" s="113" t="s">
        <v>193</v>
      </c>
      <c r="I63" s="113" t="s">
        <v>193</v>
      </c>
      <c r="J63" s="113" t="s">
        <v>193</v>
      </c>
      <c r="K63" s="113" t="s">
        <v>193</v>
      </c>
      <c r="L63" s="114" t="s">
        <v>193</v>
      </c>
      <c r="M63" s="113" t="s">
        <v>193</v>
      </c>
      <c r="N63" s="113" t="s">
        <v>193</v>
      </c>
      <c r="O63" s="113" t="s">
        <v>193</v>
      </c>
      <c r="P63" s="113" t="s">
        <v>193</v>
      </c>
      <c r="Q63" s="114" t="s">
        <v>193</v>
      </c>
      <c r="R63" s="113" t="s">
        <v>193</v>
      </c>
      <c r="S63" s="113" t="s">
        <v>193</v>
      </c>
      <c r="T63" s="113" t="s">
        <v>193</v>
      </c>
      <c r="U63" s="113" t="s">
        <v>193</v>
      </c>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row>
    <row r="64" spans="1:53" x14ac:dyDescent="0.25">
      <c r="A64" s="179"/>
      <c r="B64" s="334"/>
      <c r="C64" s="335"/>
      <c r="D64" s="338" t="s">
        <v>182</v>
      </c>
      <c r="E64" s="338"/>
      <c r="F64" s="344" t="s">
        <v>182</v>
      </c>
      <c r="G64" s="103"/>
      <c r="H64" s="112"/>
      <c r="I64" s="112"/>
      <c r="J64" s="112"/>
      <c r="K64" s="112"/>
      <c r="L64" s="103"/>
      <c r="M64" s="112"/>
      <c r="N64" s="112"/>
      <c r="O64" s="112"/>
      <c r="P64" s="112"/>
      <c r="Q64" s="103"/>
      <c r="R64" s="112"/>
      <c r="S64" s="112"/>
      <c r="T64" s="112"/>
      <c r="U64" s="112"/>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row>
    <row r="65" spans="1:53" x14ac:dyDescent="0.25">
      <c r="A65" s="179"/>
      <c r="B65" s="336"/>
      <c r="C65" s="337"/>
      <c r="D65" s="338"/>
      <c r="E65" s="338"/>
      <c r="F65" s="344"/>
      <c r="G65" s="113" t="s">
        <v>193</v>
      </c>
      <c r="H65" s="113" t="s">
        <v>193</v>
      </c>
      <c r="I65" s="113" t="s">
        <v>193</v>
      </c>
      <c r="J65" s="113" t="s">
        <v>193</v>
      </c>
      <c r="K65" s="113" t="s">
        <v>193</v>
      </c>
      <c r="L65" s="113" t="s">
        <v>193</v>
      </c>
      <c r="M65" s="113" t="s">
        <v>193</v>
      </c>
      <c r="N65" s="113" t="s">
        <v>193</v>
      </c>
      <c r="O65" s="113" t="s">
        <v>193</v>
      </c>
      <c r="P65" s="113" t="s">
        <v>193</v>
      </c>
      <c r="Q65" s="113" t="s">
        <v>193</v>
      </c>
      <c r="R65" s="113" t="s">
        <v>193</v>
      </c>
      <c r="S65" s="113" t="s">
        <v>193</v>
      </c>
      <c r="T65" s="113" t="s">
        <v>193</v>
      </c>
      <c r="U65" s="113" t="s">
        <v>193</v>
      </c>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row>
    <row r="66" spans="1:53" ht="40.5" customHeight="1" x14ac:dyDescent="0.25">
      <c r="A66" s="179"/>
      <c r="B66" s="262" t="s">
        <v>218</v>
      </c>
      <c r="C66" s="262"/>
      <c r="D66" s="331" t="s">
        <v>219</v>
      </c>
      <c r="E66" s="331"/>
      <c r="F66" s="331"/>
      <c r="G66" s="331"/>
      <c r="H66" s="331"/>
      <c r="I66" s="331"/>
      <c r="J66" s="331"/>
      <c r="K66" s="331"/>
      <c r="L66" s="331"/>
      <c r="M66" s="331"/>
      <c r="N66" s="331"/>
      <c r="O66" s="331"/>
      <c r="P66" s="331"/>
      <c r="Q66" s="331"/>
      <c r="R66" s="331"/>
      <c r="S66" s="331"/>
      <c r="T66" s="331"/>
      <c r="U66" s="331"/>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BA66" s="120" t="str">
        <f>D66</f>
        <v>Explain here</v>
      </c>
    </row>
    <row r="67" spans="1:53" ht="21" customHeight="1" x14ac:dyDescent="0.25">
      <c r="A67" s="179"/>
      <c r="B67" s="322" t="s">
        <v>220</v>
      </c>
      <c r="C67" s="322"/>
      <c r="D67" s="322"/>
      <c r="E67" s="322"/>
      <c r="F67" s="322"/>
      <c r="G67" s="322"/>
      <c r="H67" s="322"/>
      <c r="I67" s="322"/>
      <c r="J67" s="322"/>
      <c r="K67" s="322"/>
      <c r="L67" s="322"/>
      <c r="M67" s="322"/>
      <c r="N67" s="322"/>
      <c r="O67" s="322"/>
      <c r="P67" s="322"/>
      <c r="Q67" s="322"/>
      <c r="R67" s="322"/>
      <c r="S67" s="322"/>
      <c r="T67" s="322"/>
      <c r="U67" s="322"/>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row>
    <row r="68" spans="1:53" ht="16.5" customHeight="1" x14ac:dyDescent="0.25">
      <c r="A68" s="179"/>
      <c r="B68" s="362" t="s">
        <v>121</v>
      </c>
      <c r="C68" s="362"/>
      <c r="D68" s="330" t="s">
        <v>221</v>
      </c>
      <c r="E68" s="330"/>
      <c r="F68" s="330" t="s">
        <v>195</v>
      </c>
      <c r="G68" s="279" t="s">
        <v>196</v>
      </c>
      <c r="H68" s="279"/>
      <c r="I68" s="279"/>
      <c r="J68" s="279"/>
      <c r="K68" s="279"/>
      <c r="L68" s="278">
        <v>2030</v>
      </c>
      <c r="M68" s="278"/>
      <c r="N68" s="278"/>
      <c r="O68" s="278"/>
      <c r="P68" s="278"/>
      <c r="Q68" s="279">
        <v>2050</v>
      </c>
      <c r="R68" s="279"/>
      <c r="S68" s="279"/>
      <c r="T68" s="279"/>
      <c r="U68" s="279"/>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row>
    <row r="69" spans="1:53" ht="15.75" customHeight="1" x14ac:dyDescent="0.25">
      <c r="A69" s="179"/>
      <c r="B69" s="362"/>
      <c r="C69" s="362"/>
      <c r="D69" s="330"/>
      <c r="E69" s="330"/>
      <c r="F69" s="330"/>
      <c r="G69" s="203" t="s">
        <v>188</v>
      </c>
      <c r="H69" s="203" t="s">
        <v>189</v>
      </c>
      <c r="I69" s="203" t="s">
        <v>190</v>
      </c>
      <c r="J69" s="203" t="s">
        <v>191</v>
      </c>
      <c r="K69" s="203" t="s">
        <v>192</v>
      </c>
      <c r="L69" s="204" t="s">
        <v>188</v>
      </c>
      <c r="M69" s="204" t="s">
        <v>189</v>
      </c>
      <c r="N69" s="204" t="s">
        <v>190</v>
      </c>
      <c r="O69" s="204" t="s">
        <v>191</v>
      </c>
      <c r="P69" s="204" t="s">
        <v>192</v>
      </c>
      <c r="Q69" s="203" t="s">
        <v>188</v>
      </c>
      <c r="R69" s="203" t="s">
        <v>189</v>
      </c>
      <c r="S69" s="203" t="s">
        <v>190</v>
      </c>
      <c r="T69" s="203" t="s">
        <v>191</v>
      </c>
      <c r="U69" s="203" t="s">
        <v>192</v>
      </c>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row>
    <row r="70" spans="1:53" ht="15.75" customHeight="1" x14ac:dyDescent="0.25">
      <c r="A70" s="179"/>
      <c r="B70" s="362"/>
      <c r="C70" s="362"/>
      <c r="D70" s="338" t="s">
        <v>184</v>
      </c>
      <c r="E70" s="338"/>
      <c r="F70" s="344" t="s">
        <v>184</v>
      </c>
      <c r="G70" s="103"/>
      <c r="H70" s="112"/>
      <c r="I70" s="112"/>
      <c r="J70" s="112"/>
      <c r="K70" s="112"/>
      <c r="L70" s="103"/>
      <c r="M70" s="112"/>
      <c r="N70" s="112"/>
      <c r="O70" s="112"/>
      <c r="P70" s="112"/>
      <c r="Q70" s="103"/>
      <c r="R70" s="112"/>
      <c r="S70" s="112"/>
      <c r="T70" s="112"/>
      <c r="U70" s="112"/>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row>
    <row r="71" spans="1:53" ht="15.75" customHeight="1" x14ac:dyDescent="0.25">
      <c r="A71" s="179"/>
      <c r="B71" s="362"/>
      <c r="C71" s="362"/>
      <c r="D71" s="338"/>
      <c r="E71" s="338"/>
      <c r="F71" s="344"/>
      <c r="G71" s="114" t="s">
        <v>193</v>
      </c>
      <c r="H71" s="113" t="s">
        <v>193</v>
      </c>
      <c r="I71" s="113" t="s">
        <v>193</v>
      </c>
      <c r="J71" s="113" t="s">
        <v>193</v>
      </c>
      <c r="K71" s="113" t="s">
        <v>193</v>
      </c>
      <c r="L71" s="114" t="s">
        <v>193</v>
      </c>
      <c r="M71" s="113" t="s">
        <v>193</v>
      </c>
      <c r="N71" s="113" t="s">
        <v>193</v>
      </c>
      <c r="O71" s="113" t="s">
        <v>193</v>
      </c>
      <c r="P71" s="113" t="s">
        <v>193</v>
      </c>
      <c r="Q71" s="114" t="s">
        <v>193</v>
      </c>
      <c r="R71" s="113" t="s">
        <v>193</v>
      </c>
      <c r="S71" s="113" t="s">
        <v>193</v>
      </c>
      <c r="T71" s="113" t="s">
        <v>193</v>
      </c>
      <c r="U71" s="113" t="s">
        <v>193</v>
      </c>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row>
    <row r="72" spans="1:53" ht="15.75" customHeight="1" x14ac:dyDescent="0.25">
      <c r="A72" s="179"/>
      <c r="B72" s="362"/>
      <c r="C72" s="362"/>
      <c r="D72" s="338" t="s">
        <v>184</v>
      </c>
      <c r="E72" s="338"/>
      <c r="F72" s="344" t="s">
        <v>184</v>
      </c>
      <c r="G72" s="103"/>
      <c r="H72" s="112"/>
      <c r="I72" s="112"/>
      <c r="J72" s="112"/>
      <c r="K72" s="112"/>
      <c r="L72" s="103"/>
      <c r="M72" s="112"/>
      <c r="N72" s="112"/>
      <c r="O72" s="112"/>
      <c r="P72" s="112"/>
      <c r="Q72" s="103"/>
      <c r="R72" s="112"/>
      <c r="S72" s="112"/>
      <c r="T72" s="112"/>
      <c r="U72" s="112"/>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row>
    <row r="73" spans="1:53" ht="15.75" customHeight="1" x14ac:dyDescent="0.25">
      <c r="A73" s="179"/>
      <c r="B73" s="362"/>
      <c r="C73" s="362"/>
      <c r="D73" s="338"/>
      <c r="E73" s="338"/>
      <c r="F73" s="344"/>
      <c r="G73" s="113" t="s">
        <v>193</v>
      </c>
      <c r="H73" s="113" t="s">
        <v>193</v>
      </c>
      <c r="I73" s="113" t="s">
        <v>193</v>
      </c>
      <c r="J73" s="113" t="s">
        <v>193</v>
      </c>
      <c r="K73" s="113" t="s">
        <v>193</v>
      </c>
      <c r="L73" s="113" t="s">
        <v>193</v>
      </c>
      <c r="M73" s="113" t="s">
        <v>193</v>
      </c>
      <c r="N73" s="113" t="s">
        <v>193</v>
      </c>
      <c r="O73" s="113" t="s">
        <v>193</v>
      </c>
      <c r="P73" s="113" t="s">
        <v>193</v>
      </c>
      <c r="Q73" s="113" t="s">
        <v>193</v>
      </c>
      <c r="R73" s="113" t="s">
        <v>193</v>
      </c>
      <c r="S73" s="113" t="s">
        <v>193</v>
      </c>
      <c r="T73" s="113" t="s">
        <v>193</v>
      </c>
      <c r="U73" s="113" t="s">
        <v>193</v>
      </c>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row>
    <row r="74" spans="1:53" ht="15.75" customHeight="1" x14ac:dyDescent="0.25">
      <c r="A74" s="179"/>
      <c r="B74" s="362"/>
      <c r="C74" s="362"/>
      <c r="D74" s="338" t="s">
        <v>184</v>
      </c>
      <c r="E74" s="338"/>
      <c r="F74" s="344" t="s">
        <v>184</v>
      </c>
      <c r="G74" s="103"/>
      <c r="H74" s="112"/>
      <c r="I74" s="112"/>
      <c r="J74" s="112"/>
      <c r="K74" s="112"/>
      <c r="L74" s="103"/>
      <c r="M74" s="112"/>
      <c r="N74" s="112"/>
      <c r="O74" s="112"/>
      <c r="P74" s="112"/>
      <c r="Q74" s="103"/>
      <c r="R74" s="112"/>
      <c r="S74" s="112"/>
      <c r="T74" s="112"/>
      <c r="U74" s="112"/>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row>
    <row r="75" spans="1:53" ht="15.75" customHeight="1" x14ac:dyDescent="0.25">
      <c r="A75" s="179"/>
      <c r="B75" s="362"/>
      <c r="C75" s="362"/>
      <c r="D75" s="338"/>
      <c r="E75" s="338"/>
      <c r="F75" s="344"/>
      <c r="G75" s="113" t="s">
        <v>193</v>
      </c>
      <c r="H75" s="113" t="s">
        <v>193</v>
      </c>
      <c r="I75" s="113" t="s">
        <v>193</v>
      </c>
      <c r="J75" s="113" t="s">
        <v>193</v>
      </c>
      <c r="K75" s="113" t="s">
        <v>193</v>
      </c>
      <c r="L75" s="113" t="s">
        <v>193</v>
      </c>
      <c r="M75" s="113" t="s">
        <v>193</v>
      </c>
      <c r="N75" s="113" t="s">
        <v>193</v>
      </c>
      <c r="O75" s="113" t="s">
        <v>193</v>
      </c>
      <c r="P75" s="113" t="s">
        <v>193</v>
      </c>
      <c r="Q75" s="113" t="s">
        <v>193</v>
      </c>
      <c r="R75" s="113" t="s">
        <v>193</v>
      </c>
      <c r="S75" s="113" t="s">
        <v>193</v>
      </c>
      <c r="T75" s="113" t="s">
        <v>193</v>
      </c>
      <c r="U75" s="113" t="s">
        <v>193</v>
      </c>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row>
    <row r="76" spans="1:53" ht="15.75" customHeight="1" x14ac:dyDescent="0.25">
      <c r="A76" s="179"/>
      <c r="B76" s="362"/>
      <c r="C76" s="362"/>
      <c r="D76" s="338" t="s">
        <v>184</v>
      </c>
      <c r="E76" s="338"/>
      <c r="F76" s="344" t="s">
        <v>184</v>
      </c>
      <c r="G76" s="103"/>
      <c r="H76" s="112"/>
      <c r="I76" s="112"/>
      <c r="J76" s="112"/>
      <c r="K76" s="112"/>
      <c r="L76" s="103"/>
      <c r="M76" s="112"/>
      <c r="N76" s="112"/>
      <c r="O76" s="112"/>
      <c r="P76" s="112"/>
      <c r="Q76" s="103"/>
      <c r="R76" s="112"/>
      <c r="S76" s="112"/>
      <c r="T76" s="112"/>
      <c r="U76" s="112"/>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row>
    <row r="77" spans="1:53" ht="16.5" customHeight="1" x14ac:dyDescent="0.25">
      <c r="A77" s="179"/>
      <c r="B77" s="362"/>
      <c r="C77" s="362"/>
      <c r="D77" s="338"/>
      <c r="E77" s="338"/>
      <c r="F77" s="344"/>
      <c r="G77" s="113" t="s">
        <v>193</v>
      </c>
      <c r="H77" s="113" t="s">
        <v>193</v>
      </c>
      <c r="I77" s="113" t="s">
        <v>193</v>
      </c>
      <c r="J77" s="113" t="s">
        <v>193</v>
      </c>
      <c r="K77" s="113" t="s">
        <v>193</v>
      </c>
      <c r="L77" s="113" t="s">
        <v>193</v>
      </c>
      <c r="M77" s="113" t="s">
        <v>193</v>
      </c>
      <c r="N77" s="113" t="s">
        <v>193</v>
      </c>
      <c r="O77" s="113" t="s">
        <v>193</v>
      </c>
      <c r="P77" s="113" t="s">
        <v>193</v>
      </c>
      <c r="Q77" s="113" t="s">
        <v>193</v>
      </c>
      <c r="R77" s="113" t="s">
        <v>193</v>
      </c>
      <c r="S77" s="113" t="s">
        <v>193</v>
      </c>
      <c r="T77" s="113" t="s">
        <v>193</v>
      </c>
      <c r="U77" s="113" t="s">
        <v>193</v>
      </c>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row>
    <row r="78" spans="1:53" ht="40.5" customHeight="1" x14ac:dyDescent="0.25">
      <c r="A78" s="179"/>
      <c r="B78" s="262" t="s">
        <v>222</v>
      </c>
      <c r="C78" s="262"/>
      <c r="D78" s="259" t="s">
        <v>223</v>
      </c>
      <c r="E78" s="260"/>
      <c r="F78" s="260"/>
      <c r="G78" s="260"/>
      <c r="H78" s="260"/>
      <c r="I78" s="260"/>
      <c r="J78" s="260"/>
      <c r="K78" s="260"/>
      <c r="L78" s="260"/>
      <c r="M78" s="260"/>
      <c r="N78" s="260"/>
      <c r="O78" s="260"/>
      <c r="P78" s="260"/>
      <c r="Q78" s="260"/>
      <c r="R78" s="260"/>
      <c r="S78" s="260"/>
      <c r="T78" s="260"/>
      <c r="U78" s="261"/>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BA78" s="120" t="str">
        <f>D78</f>
        <v>Explain here (e.g. emission factors if calculated)</v>
      </c>
    </row>
    <row r="79" spans="1:53" ht="21" customHeight="1" x14ac:dyDescent="0.25">
      <c r="A79" s="179"/>
      <c r="B79" s="353" t="s">
        <v>224</v>
      </c>
      <c r="C79" s="354"/>
      <c r="D79" s="354"/>
      <c r="E79" s="354"/>
      <c r="F79" s="354"/>
      <c r="G79" s="354"/>
      <c r="H79" s="354"/>
      <c r="I79" s="354"/>
      <c r="J79" s="354"/>
      <c r="K79" s="354"/>
      <c r="L79" s="354"/>
      <c r="M79" s="354"/>
      <c r="N79" s="354"/>
      <c r="O79" s="354"/>
      <c r="P79" s="354"/>
      <c r="Q79" s="354"/>
      <c r="R79" s="354"/>
      <c r="S79" s="354"/>
      <c r="T79" s="354"/>
      <c r="U79" s="355"/>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row>
    <row r="80" spans="1:53" ht="15.75" customHeight="1" x14ac:dyDescent="0.25">
      <c r="A80" s="179"/>
      <c r="B80" s="326" t="s">
        <v>225</v>
      </c>
      <c r="C80" s="327"/>
      <c r="D80" s="356" t="s">
        <v>195</v>
      </c>
      <c r="E80" s="357"/>
      <c r="F80" s="358"/>
      <c r="G80" s="279" t="s">
        <v>196</v>
      </c>
      <c r="H80" s="279"/>
      <c r="I80" s="279"/>
      <c r="J80" s="279"/>
      <c r="K80" s="279"/>
      <c r="L80" s="278">
        <v>2030</v>
      </c>
      <c r="M80" s="278"/>
      <c r="N80" s="278"/>
      <c r="O80" s="278"/>
      <c r="P80" s="278"/>
      <c r="Q80" s="279">
        <v>2050</v>
      </c>
      <c r="R80" s="279"/>
      <c r="S80" s="279"/>
      <c r="T80" s="279"/>
      <c r="U80" s="279"/>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row>
    <row r="81" spans="1:53" x14ac:dyDescent="0.25">
      <c r="A81" s="179"/>
      <c r="B81" s="328"/>
      <c r="C81" s="329"/>
      <c r="D81" s="359"/>
      <c r="E81" s="360"/>
      <c r="F81" s="361"/>
      <c r="G81" s="203" t="s">
        <v>188</v>
      </c>
      <c r="H81" s="203" t="s">
        <v>189</v>
      </c>
      <c r="I81" s="203" t="s">
        <v>190</v>
      </c>
      <c r="J81" s="203" t="s">
        <v>191</v>
      </c>
      <c r="K81" s="203" t="s">
        <v>192</v>
      </c>
      <c r="L81" s="204" t="s">
        <v>188</v>
      </c>
      <c r="M81" s="204" t="s">
        <v>189</v>
      </c>
      <c r="N81" s="204" t="s">
        <v>190</v>
      </c>
      <c r="O81" s="204" t="s">
        <v>191</v>
      </c>
      <c r="P81" s="204" t="s">
        <v>192</v>
      </c>
      <c r="Q81" s="203" t="s">
        <v>188</v>
      </c>
      <c r="R81" s="203" t="s">
        <v>189</v>
      </c>
      <c r="S81" s="203" t="s">
        <v>190</v>
      </c>
      <c r="T81" s="203" t="s">
        <v>191</v>
      </c>
      <c r="U81" s="203" t="s">
        <v>192</v>
      </c>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row>
    <row r="82" spans="1:53" x14ac:dyDescent="0.25">
      <c r="A82" s="179"/>
      <c r="B82" s="363" t="s">
        <v>226</v>
      </c>
      <c r="C82" s="364"/>
      <c r="D82" s="302" t="s">
        <v>182</v>
      </c>
      <c r="E82" s="302"/>
      <c r="F82" s="302"/>
      <c r="G82" s="103"/>
      <c r="H82" s="112"/>
      <c r="I82" s="112"/>
      <c r="J82" s="112"/>
      <c r="K82" s="112"/>
      <c r="L82" s="103"/>
      <c r="M82" s="112"/>
      <c r="N82" s="112"/>
      <c r="O82" s="112"/>
      <c r="P82" s="112"/>
      <c r="Q82" s="103"/>
      <c r="R82" s="112"/>
      <c r="S82" s="112"/>
      <c r="T82" s="112"/>
      <c r="U82" s="112"/>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row>
    <row r="83" spans="1:53" x14ac:dyDescent="0.25">
      <c r="A83" s="179"/>
      <c r="B83" s="365"/>
      <c r="C83" s="366"/>
      <c r="D83" s="302"/>
      <c r="E83" s="302"/>
      <c r="F83" s="302"/>
      <c r="G83" s="114" t="s">
        <v>193</v>
      </c>
      <c r="H83" s="113" t="s">
        <v>193</v>
      </c>
      <c r="I83" s="113" t="s">
        <v>193</v>
      </c>
      <c r="J83" s="113" t="s">
        <v>193</v>
      </c>
      <c r="K83" s="113" t="s">
        <v>193</v>
      </c>
      <c r="L83" s="114" t="s">
        <v>193</v>
      </c>
      <c r="M83" s="113" t="s">
        <v>193</v>
      </c>
      <c r="N83" s="113" t="s">
        <v>193</v>
      </c>
      <c r="O83" s="113" t="s">
        <v>193</v>
      </c>
      <c r="P83" s="113" t="s">
        <v>193</v>
      </c>
      <c r="Q83" s="114" t="s">
        <v>193</v>
      </c>
      <c r="R83" s="113" t="s">
        <v>193</v>
      </c>
      <c r="S83" s="113" t="s">
        <v>193</v>
      </c>
      <c r="T83" s="113" t="s">
        <v>193</v>
      </c>
      <c r="U83" s="113" t="s">
        <v>193</v>
      </c>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row>
    <row r="84" spans="1:53" x14ac:dyDescent="0.25">
      <c r="A84" s="179"/>
      <c r="B84" s="363" t="s">
        <v>226</v>
      </c>
      <c r="C84" s="364"/>
      <c r="D84" s="302" t="s">
        <v>182</v>
      </c>
      <c r="E84" s="302"/>
      <c r="F84" s="302"/>
      <c r="G84" s="103"/>
      <c r="H84" s="112"/>
      <c r="I84" s="112"/>
      <c r="J84" s="112"/>
      <c r="K84" s="112"/>
      <c r="L84" s="103"/>
      <c r="M84" s="112"/>
      <c r="N84" s="112"/>
      <c r="O84" s="112"/>
      <c r="P84" s="112"/>
      <c r="Q84" s="103"/>
      <c r="R84" s="112"/>
      <c r="S84" s="112"/>
      <c r="T84" s="112"/>
      <c r="U84" s="112"/>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row>
    <row r="85" spans="1:53" x14ac:dyDescent="0.25">
      <c r="A85" s="179"/>
      <c r="B85" s="365"/>
      <c r="C85" s="366"/>
      <c r="D85" s="302"/>
      <c r="E85" s="302"/>
      <c r="F85" s="302"/>
      <c r="G85" s="113" t="s">
        <v>193</v>
      </c>
      <c r="H85" s="113" t="s">
        <v>193</v>
      </c>
      <c r="I85" s="113" t="s">
        <v>193</v>
      </c>
      <c r="J85" s="113" t="s">
        <v>193</v>
      </c>
      <c r="K85" s="113" t="s">
        <v>193</v>
      </c>
      <c r="L85" s="113" t="s">
        <v>193</v>
      </c>
      <c r="M85" s="113" t="s">
        <v>193</v>
      </c>
      <c r="N85" s="113" t="s">
        <v>193</v>
      </c>
      <c r="O85" s="113" t="s">
        <v>193</v>
      </c>
      <c r="P85" s="113" t="s">
        <v>193</v>
      </c>
      <c r="Q85" s="113" t="s">
        <v>193</v>
      </c>
      <c r="R85" s="113" t="s">
        <v>193</v>
      </c>
      <c r="S85" s="113" t="s">
        <v>193</v>
      </c>
      <c r="T85" s="113" t="s">
        <v>193</v>
      </c>
      <c r="U85" s="113" t="s">
        <v>193</v>
      </c>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row>
    <row r="86" spans="1:53" x14ac:dyDescent="0.25">
      <c r="A86" s="179"/>
      <c r="B86" s="363" t="s">
        <v>226</v>
      </c>
      <c r="C86" s="364"/>
      <c r="D86" s="302" t="s">
        <v>182</v>
      </c>
      <c r="E86" s="302"/>
      <c r="F86" s="302"/>
      <c r="G86" s="103"/>
      <c r="H86" s="112"/>
      <c r="I86" s="112"/>
      <c r="J86" s="112"/>
      <c r="K86" s="112"/>
      <c r="L86" s="103"/>
      <c r="M86" s="112"/>
      <c r="N86" s="112"/>
      <c r="O86" s="112"/>
      <c r="P86" s="112"/>
      <c r="Q86" s="103"/>
      <c r="R86" s="112"/>
      <c r="S86" s="112"/>
      <c r="T86" s="112"/>
      <c r="U86" s="112"/>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row>
    <row r="87" spans="1:53" x14ac:dyDescent="0.25">
      <c r="A87" s="179"/>
      <c r="B87" s="365"/>
      <c r="C87" s="366"/>
      <c r="D87" s="302"/>
      <c r="E87" s="302"/>
      <c r="F87" s="302"/>
      <c r="G87" s="113" t="s">
        <v>193</v>
      </c>
      <c r="H87" s="113" t="s">
        <v>193</v>
      </c>
      <c r="I87" s="113" t="s">
        <v>193</v>
      </c>
      <c r="J87" s="113" t="s">
        <v>193</v>
      </c>
      <c r="K87" s="113" t="s">
        <v>193</v>
      </c>
      <c r="L87" s="113" t="s">
        <v>193</v>
      </c>
      <c r="M87" s="113" t="s">
        <v>193</v>
      </c>
      <c r="N87" s="113" t="s">
        <v>193</v>
      </c>
      <c r="O87" s="113" t="s">
        <v>193</v>
      </c>
      <c r="P87" s="113" t="s">
        <v>193</v>
      </c>
      <c r="Q87" s="113" t="s">
        <v>193</v>
      </c>
      <c r="R87" s="113" t="s">
        <v>193</v>
      </c>
      <c r="S87" s="113" t="s">
        <v>193</v>
      </c>
      <c r="T87" s="113" t="s">
        <v>193</v>
      </c>
      <c r="U87" s="113" t="s">
        <v>193</v>
      </c>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row>
    <row r="88" spans="1:53" x14ac:dyDescent="0.25">
      <c r="A88" s="179"/>
      <c r="B88" s="363" t="s">
        <v>226</v>
      </c>
      <c r="C88" s="364"/>
      <c r="D88" s="302" t="s">
        <v>182</v>
      </c>
      <c r="E88" s="302"/>
      <c r="F88" s="302"/>
      <c r="G88" s="103"/>
      <c r="H88" s="112"/>
      <c r="I88" s="112"/>
      <c r="J88" s="112"/>
      <c r="K88" s="112"/>
      <c r="L88" s="103"/>
      <c r="M88" s="112"/>
      <c r="N88" s="112"/>
      <c r="O88" s="112"/>
      <c r="P88" s="112"/>
      <c r="Q88" s="103"/>
      <c r="R88" s="112"/>
      <c r="S88" s="112"/>
      <c r="T88" s="112"/>
      <c r="U88" s="112"/>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row>
    <row r="89" spans="1:53" x14ac:dyDescent="0.25">
      <c r="A89" s="179"/>
      <c r="B89" s="365"/>
      <c r="C89" s="366"/>
      <c r="D89" s="302"/>
      <c r="E89" s="302"/>
      <c r="F89" s="302"/>
      <c r="G89" s="113" t="s">
        <v>193</v>
      </c>
      <c r="H89" s="113" t="s">
        <v>193</v>
      </c>
      <c r="I89" s="113" t="s">
        <v>193</v>
      </c>
      <c r="J89" s="113" t="s">
        <v>193</v>
      </c>
      <c r="K89" s="113" t="s">
        <v>193</v>
      </c>
      <c r="L89" s="113" t="s">
        <v>193</v>
      </c>
      <c r="M89" s="113" t="s">
        <v>193</v>
      </c>
      <c r="N89" s="113" t="s">
        <v>193</v>
      </c>
      <c r="O89" s="113" t="s">
        <v>193</v>
      </c>
      <c r="P89" s="113" t="s">
        <v>193</v>
      </c>
      <c r="Q89" s="113" t="s">
        <v>193</v>
      </c>
      <c r="R89" s="113" t="s">
        <v>193</v>
      </c>
      <c r="S89" s="113" t="s">
        <v>193</v>
      </c>
      <c r="T89" s="113" t="s">
        <v>193</v>
      </c>
      <c r="U89" s="113" t="s">
        <v>193</v>
      </c>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row>
    <row r="90" spans="1:53" ht="36.75" customHeight="1" x14ac:dyDescent="0.25">
      <c r="A90" s="179"/>
      <c r="B90" s="262" t="s">
        <v>201</v>
      </c>
      <c r="C90" s="262"/>
      <c r="D90" s="259" t="s">
        <v>219</v>
      </c>
      <c r="E90" s="260"/>
      <c r="F90" s="260"/>
      <c r="G90" s="260"/>
      <c r="H90" s="260"/>
      <c r="I90" s="260"/>
      <c r="J90" s="260"/>
      <c r="K90" s="260"/>
      <c r="L90" s="260"/>
      <c r="M90" s="260"/>
      <c r="N90" s="260"/>
      <c r="O90" s="260"/>
      <c r="P90" s="260"/>
      <c r="Q90" s="260"/>
      <c r="R90" s="260"/>
      <c r="S90" s="260"/>
      <c r="T90" s="260"/>
      <c r="U90" s="261"/>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row>
    <row r="91" spans="1:53" ht="21" customHeight="1" x14ac:dyDescent="0.25">
      <c r="A91" s="179"/>
      <c r="B91" s="353" t="s">
        <v>130</v>
      </c>
      <c r="C91" s="354"/>
      <c r="D91" s="354"/>
      <c r="E91" s="354"/>
      <c r="F91" s="354"/>
      <c r="G91" s="354"/>
      <c r="H91" s="354"/>
      <c r="I91" s="354"/>
      <c r="J91" s="354"/>
      <c r="K91" s="354"/>
      <c r="L91" s="354"/>
      <c r="M91" s="354"/>
      <c r="N91" s="354"/>
      <c r="O91" s="354"/>
      <c r="P91" s="354"/>
      <c r="Q91" s="354"/>
      <c r="R91" s="354"/>
      <c r="S91" s="354"/>
      <c r="T91" s="354"/>
      <c r="U91" s="355"/>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row>
    <row r="92" spans="1:53" ht="15" customHeight="1" x14ac:dyDescent="0.25">
      <c r="A92" s="179"/>
      <c r="B92" s="90">
        <v>1</v>
      </c>
      <c r="C92" s="367" t="s">
        <v>400</v>
      </c>
      <c r="D92" s="367"/>
      <c r="E92" s="367"/>
      <c r="F92" s="367"/>
      <c r="G92" s="367"/>
      <c r="H92" s="367"/>
      <c r="I92" s="367"/>
      <c r="J92" s="367"/>
      <c r="K92" s="367"/>
      <c r="L92" s="367"/>
      <c r="M92" s="367"/>
      <c r="N92" s="367"/>
      <c r="O92" s="367"/>
      <c r="P92" s="367"/>
      <c r="Q92" s="367"/>
      <c r="R92" s="367"/>
      <c r="S92" s="367"/>
      <c r="T92" s="367"/>
      <c r="U92" s="367"/>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BA92" s="120" t="str">
        <f>C92</f>
        <v>Bloemendal et al. (2017). Improved performance of heat pumps helps to use full potential of subsurface space for Aquifer Thermal Energy Storage</v>
      </c>
    </row>
    <row r="93" spans="1:53" ht="15" customHeight="1" x14ac:dyDescent="0.25">
      <c r="A93" s="179"/>
      <c r="B93" s="90">
        <v>2</v>
      </c>
      <c r="C93" s="367" t="s">
        <v>398</v>
      </c>
      <c r="D93" s="367"/>
      <c r="E93" s="367"/>
      <c r="F93" s="367"/>
      <c r="G93" s="367"/>
      <c r="H93" s="367"/>
      <c r="I93" s="367"/>
      <c r="J93" s="367"/>
      <c r="K93" s="367"/>
      <c r="L93" s="367"/>
      <c r="M93" s="367"/>
      <c r="N93" s="367"/>
      <c r="O93" s="367"/>
      <c r="P93" s="367"/>
      <c r="Q93" s="367"/>
      <c r="R93" s="367"/>
      <c r="S93" s="367"/>
      <c r="T93" s="367"/>
      <c r="U93" s="367"/>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BA93" s="120" t="str">
        <f t="shared" ref="BA93:BA102" si="4">C93</f>
        <v>Department for Business, Energy and Industrial Strategy (2016). Evidence Gathering: Thermal Energy Storage (TES) Technologies. https://assets.publishing.service.gov.uk/government/uploads/system/uploads/attachment_data/file/545249/DELTA_EE_DECC_TES_Final__1_.pdf</v>
      </c>
    </row>
    <row r="94" spans="1:53" ht="15" customHeight="1" x14ac:dyDescent="0.25">
      <c r="A94" s="179"/>
      <c r="B94" s="90">
        <v>3</v>
      </c>
      <c r="C94" s="367" t="s">
        <v>407</v>
      </c>
      <c r="D94" s="367"/>
      <c r="E94" s="367"/>
      <c r="F94" s="367"/>
      <c r="G94" s="367"/>
      <c r="H94" s="367"/>
      <c r="I94" s="367"/>
      <c r="J94" s="367"/>
      <c r="K94" s="367"/>
      <c r="L94" s="367"/>
      <c r="M94" s="367"/>
      <c r="N94" s="367"/>
      <c r="O94" s="367"/>
      <c r="P94" s="367"/>
      <c r="Q94" s="367"/>
      <c r="R94" s="367"/>
      <c r="S94" s="367"/>
      <c r="T94" s="367"/>
      <c r="U94" s="367"/>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BA94" s="120" t="str">
        <f t="shared" si="4"/>
        <v>Fleuchaus et al. (2018). Worldwide application of aquifer thermal energy storage – A review. Available at: https://www.sciencedirect.com/science/article/pii/S1364032118304933?via%3Dihub</v>
      </c>
    </row>
    <row r="95" spans="1:53" ht="15" customHeight="1" x14ac:dyDescent="0.25">
      <c r="A95" s="179"/>
      <c r="B95" s="90">
        <v>4</v>
      </c>
      <c r="C95" s="367" t="s">
        <v>397</v>
      </c>
      <c r="D95" s="367"/>
      <c r="E95" s="367"/>
      <c r="F95" s="367"/>
      <c r="G95" s="367"/>
      <c r="H95" s="367"/>
      <c r="I95" s="367"/>
      <c r="J95" s="367"/>
      <c r="K95" s="367"/>
      <c r="L95" s="367"/>
      <c r="M95" s="367"/>
      <c r="N95" s="367"/>
      <c r="O95" s="367"/>
      <c r="P95" s="367"/>
      <c r="Q95" s="367"/>
      <c r="R95" s="367"/>
      <c r="S95" s="367"/>
      <c r="T95" s="367"/>
      <c r="U95" s="367"/>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BA95" s="120" t="str">
        <f t="shared" si="4"/>
        <v>Agentschap NL (2011). Energiezuinig koelen met warmte- en koudeosplag. https://www.rvo.nl/sites/default/files/bijlagen/Energiezuinig%20koelen%20met%20warmte%20en%20koudeopslag.pdf</v>
      </c>
    </row>
    <row r="96" spans="1:53" ht="15" customHeight="1" x14ac:dyDescent="0.25">
      <c r="A96" s="179"/>
      <c r="B96" s="90">
        <v>5</v>
      </c>
      <c r="C96" s="367" t="s">
        <v>401</v>
      </c>
      <c r="D96" s="367"/>
      <c r="E96" s="367"/>
      <c r="F96" s="367"/>
      <c r="G96" s="367"/>
      <c r="H96" s="367"/>
      <c r="I96" s="367"/>
      <c r="J96" s="367"/>
      <c r="K96" s="367"/>
      <c r="L96" s="367"/>
      <c r="M96" s="367"/>
      <c r="N96" s="367"/>
      <c r="O96" s="367"/>
      <c r="P96" s="367"/>
      <c r="Q96" s="367"/>
      <c r="R96" s="367"/>
      <c r="S96" s="367"/>
      <c r="T96" s="367"/>
      <c r="U96" s="367"/>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BA96" s="120" t="str">
        <f t="shared" si="4"/>
        <v>Wesselink, M. (2016). Prospects for HT ATES in the Dutch energy system - Potentials, applications and business cases of High-Temperature Aquifer Thermal Energy Storage (Master thesis)</v>
      </c>
    </row>
    <row r="97" spans="1:53" ht="15" customHeight="1" x14ac:dyDescent="0.25">
      <c r="A97" s="179"/>
      <c r="B97" s="90">
        <v>6</v>
      </c>
      <c r="C97" s="367" t="s">
        <v>421</v>
      </c>
      <c r="D97" s="367"/>
      <c r="E97" s="367"/>
      <c r="F97" s="367"/>
      <c r="G97" s="367"/>
      <c r="H97" s="367"/>
      <c r="I97" s="367"/>
      <c r="J97" s="367"/>
      <c r="K97" s="367"/>
      <c r="L97" s="367"/>
      <c r="M97" s="367"/>
      <c r="N97" s="367"/>
      <c r="O97" s="367"/>
      <c r="P97" s="367"/>
      <c r="Q97" s="367"/>
      <c r="R97" s="367"/>
      <c r="S97" s="367"/>
      <c r="T97" s="367"/>
      <c r="U97" s="367"/>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BA97" s="120" t="str">
        <f t="shared" si="4"/>
        <v>Schüppler, S., Fleuchaus, P., and Blum, P. (2013). Techno‑economic and environmental analysis of an Aquifer Thermal Energy Storage (ATES) in Germany https://doi.org/10.1186/s40517‑019‑0127‑6</v>
      </c>
    </row>
    <row r="98" spans="1:53" x14ac:dyDescent="0.25">
      <c r="A98" s="179"/>
      <c r="B98" s="90">
        <v>7</v>
      </c>
      <c r="C98" s="367" t="s">
        <v>408</v>
      </c>
      <c r="D98" s="367"/>
      <c r="E98" s="367"/>
      <c r="F98" s="367"/>
      <c r="G98" s="367"/>
      <c r="H98" s="367"/>
      <c r="I98" s="367"/>
      <c r="J98" s="367"/>
      <c r="K98" s="367"/>
      <c r="L98" s="367"/>
      <c r="M98" s="367"/>
      <c r="N98" s="367"/>
      <c r="O98" s="367"/>
      <c r="P98" s="367"/>
      <c r="Q98" s="367"/>
      <c r="R98" s="367"/>
      <c r="S98" s="367"/>
      <c r="T98" s="367"/>
      <c r="U98" s="367"/>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BA98" s="120" t="str">
        <f t="shared" si="4"/>
        <v>Nationaal Warmtepomp Trendrapport (2018). Nationaal Warmtepomp Trendrapport 2018. By: Dutch New Energy (Heynen, R. et al.) https://www.dutchnewenergy.nl/trendrapporten/nationaal-warmtepomp-trendrapport-2018/</v>
      </c>
    </row>
    <row r="99" spans="1:53" x14ac:dyDescent="0.25">
      <c r="A99" s="179"/>
      <c r="B99" s="90">
        <v>8</v>
      </c>
      <c r="C99" s="367" t="s">
        <v>426</v>
      </c>
      <c r="D99" s="367"/>
      <c r="E99" s="367"/>
      <c r="F99" s="367"/>
      <c r="G99" s="367"/>
      <c r="H99" s="367"/>
      <c r="I99" s="367"/>
      <c r="J99" s="367"/>
      <c r="K99" s="367"/>
      <c r="L99" s="367"/>
      <c r="M99" s="367"/>
      <c r="N99" s="367"/>
      <c r="O99" s="367"/>
      <c r="P99" s="367"/>
      <c r="Q99" s="367"/>
      <c r="R99" s="367"/>
      <c r="S99" s="367"/>
      <c r="T99" s="367"/>
      <c r="U99" s="367"/>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BA99" s="120" t="str">
        <f t="shared" si="4"/>
        <v>Koornneef, J. (2019). TNO Factsheets Aquifer Thermal Energy Storage (Capacity Factsheet and Volume Factsheet) (Draft version - not published)</v>
      </c>
    </row>
    <row r="100" spans="1:53" x14ac:dyDescent="0.25">
      <c r="A100" s="179"/>
      <c r="B100" s="90">
        <v>9</v>
      </c>
      <c r="C100" s="367" t="s">
        <v>422</v>
      </c>
      <c r="D100" s="367"/>
      <c r="E100" s="367"/>
      <c r="F100" s="367"/>
      <c r="G100" s="367"/>
      <c r="H100" s="367"/>
      <c r="I100" s="367"/>
      <c r="J100" s="367"/>
      <c r="K100" s="367"/>
      <c r="L100" s="367"/>
      <c r="M100" s="367"/>
      <c r="N100" s="367"/>
      <c r="O100" s="367"/>
      <c r="P100" s="367"/>
      <c r="Q100" s="367"/>
      <c r="R100" s="367"/>
      <c r="S100" s="367"/>
      <c r="T100" s="367"/>
      <c r="U100" s="367"/>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BA100" s="120" t="str">
        <f t="shared" si="4"/>
        <v xml:space="preserve">IRENA (2013). Thermal Energy Storage - Technology Brief (IEA-ETSAP and IRENA Technology Brief E17 – January 2013). https://www.irena.org/publications/2013/Jan/Thermal-energy-storage </v>
      </c>
    </row>
    <row r="101" spans="1:53" x14ac:dyDescent="0.25">
      <c r="A101" s="179"/>
      <c r="B101" s="90">
        <v>10</v>
      </c>
      <c r="C101" s="367" t="s">
        <v>410</v>
      </c>
      <c r="D101" s="367"/>
      <c r="E101" s="367"/>
      <c r="F101" s="367"/>
      <c r="G101" s="367"/>
      <c r="H101" s="367"/>
      <c r="I101" s="367"/>
      <c r="J101" s="367"/>
      <c r="K101" s="367"/>
      <c r="L101" s="367"/>
      <c r="M101" s="367"/>
      <c r="N101" s="367"/>
      <c r="O101" s="367"/>
      <c r="P101" s="367"/>
      <c r="Q101" s="367"/>
      <c r="R101" s="367"/>
      <c r="S101" s="367"/>
      <c r="T101" s="367"/>
      <c r="U101" s="367"/>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BA101" s="120" t="str">
        <f t="shared" si="4"/>
        <v>PBL (2017). VESTA Model Validatievoorbeelden - WKO</v>
      </c>
    </row>
    <row r="102" spans="1:53" ht="75" x14ac:dyDescent="0.25">
      <c r="A102" s="179"/>
      <c r="B102" s="368" t="s">
        <v>227</v>
      </c>
      <c r="C102" s="367" t="s">
        <v>427</v>
      </c>
      <c r="D102" s="367"/>
      <c r="E102" s="367"/>
      <c r="F102" s="367"/>
      <c r="G102" s="367"/>
      <c r="H102" s="367"/>
      <c r="I102" s="367"/>
      <c r="J102" s="367"/>
      <c r="K102" s="367"/>
      <c r="L102" s="367"/>
      <c r="M102" s="367"/>
      <c r="N102" s="367"/>
      <c r="O102" s="367"/>
      <c r="P102" s="367"/>
      <c r="Q102" s="367"/>
      <c r="R102" s="367"/>
      <c r="S102" s="367"/>
      <c r="T102" s="367"/>
      <c r="U102" s="367"/>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BA102" s="120" t="str">
        <f t="shared" si="4"/>
        <v xml:space="preserve">RVO (2016). Factsheet WKO en warmtepompen. Available at: https://www.rvo.nl/sites/default/files/2017/07/RVO.nl%20-%20Factsheet%20WKO%20en%20warmtepompen.pdf
IEA (2007). Renewables for Heating and Cooling - Untapped Potential. Parameters for shallow geothermal heating and cooling
IEA (2013a). Thermal Energy Storage.IEA ETSAP. https://iea-etsap.org/E-TechDS/PDF/E17IR%20ThEnergy%20Stor_AH_Jan2013_final_GSOK.pdf
IEA (2013b). Heat pumps. IEA ETSAP. https://iea-etsap.org/E-TechDS/PDF/E19IR_Heat%20Pumps_HN_Jan2013_GSOK.pdf
</v>
      </c>
    </row>
    <row r="103" spans="1:53" x14ac:dyDescent="0.25">
      <c r="A103" s="179"/>
      <c r="B103" s="368"/>
      <c r="C103" s="367"/>
      <c r="D103" s="367"/>
      <c r="E103" s="367"/>
      <c r="F103" s="367"/>
      <c r="G103" s="367"/>
      <c r="H103" s="367"/>
      <c r="I103" s="367"/>
      <c r="J103" s="367"/>
      <c r="K103" s="367"/>
      <c r="L103" s="367"/>
      <c r="M103" s="367"/>
      <c r="N103" s="367"/>
      <c r="O103" s="367"/>
      <c r="P103" s="367"/>
      <c r="Q103" s="367"/>
      <c r="R103" s="367"/>
      <c r="S103" s="367"/>
      <c r="T103" s="367"/>
      <c r="U103" s="367"/>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row>
    <row r="104" spans="1:53" x14ac:dyDescent="0.25">
      <c r="A104" s="179"/>
      <c r="B104" s="368"/>
      <c r="C104" s="367"/>
      <c r="D104" s="367"/>
      <c r="E104" s="367"/>
      <c r="F104" s="367"/>
      <c r="G104" s="367"/>
      <c r="H104" s="367"/>
      <c r="I104" s="367"/>
      <c r="J104" s="367"/>
      <c r="K104" s="367"/>
      <c r="L104" s="367"/>
      <c r="M104" s="367"/>
      <c r="N104" s="367"/>
      <c r="O104" s="367"/>
      <c r="P104" s="367"/>
      <c r="Q104" s="367"/>
      <c r="R104" s="367"/>
      <c r="S104" s="367"/>
      <c r="T104" s="367"/>
      <c r="U104" s="367"/>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row>
  </sheetData>
  <mergeCells count="149">
    <mergeCell ref="C99:U99"/>
    <mergeCell ref="C100:U100"/>
    <mergeCell ref="C101:U101"/>
    <mergeCell ref="B102:B104"/>
    <mergeCell ref="C102:U104"/>
    <mergeCell ref="C93:U93"/>
    <mergeCell ref="C94:U94"/>
    <mergeCell ref="C95:U95"/>
    <mergeCell ref="C96:U96"/>
    <mergeCell ref="C97:U97"/>
    <mergeCell ref="C98:U98"/>
    <mergeCell ref="B88:C89"/>
    <mergeCell ref="D88:F89"/>
    <mergeCell ref="B90:C90"/>
    <mergeCell ref="D90:U90"/>
    <mergeCell ref="B91:U91"/>
    <mergeCell ref="C92:U92"/>
    <mergeCell ref="B82:C83"/>
    <mergeCell ref="D82:F83"/>
    <mergeCell ref="B84:C85"/>
    <mergeCell ref="D84:F85"/>
    <mergeCell ref="B86:C87"/>
    <mergeCell ref="D86:F87"/>
    <mergeCell ref="B79:U79"/>
    <mergeCell ref="B80:C81"/>
    <mergeCell ref="D80:F81"/>
    <mergeCell ref="G80:K80"/>
    <mergeCell ref="L80:P80"/>
    <mergeCell ref="Q80:U80"/>
    <mergeCell ref="D74:E75"/>
    <mergeCell ref="F74:F75"/>
    <mergeCell ref="D76:E77"/>
    <mergeCell ref="F76:F77"/>
    <mergeCell ref="B78:C78"/>
    <mergeCell ref="D78:U78"/>
    <mergeCell ref="B68:C77"/>
    <mergeCell ref="D68:E69"/>
    <mergeCell ref="F68:F69"/>
    <mergeCell ref="G68:K68"/>
    <mergeCell ref="L68:P68"/>
    <mergeCell ref="Q68:U68"/>
    <mergeCell ref="D70:E71"/>
    <mergeCell ref="F70:F71"/>
    <mergeCell ref="D72:E73"/>
    <mergeCell ref="F72:F73"/>
    <mergeCell ref="F62:F63"/>
    <mergeCell ref="D64:E65"/>
    <mergeCell ref="F64:F65"/>
    <mergeCell ref="B66:C66"/>
    <mergeCell ref="D66:U66"/>
    <mergeCell ref="B67:U67"/>
    <mergeCell ref="B58:C58"/>
    <mergeCell ref="D58:U58"/>
    <mergeCell ref="B59:U59"/>
    <mergeCell ref="B60:C65"/>
    <mergeCell ref="D60:E61"/>
    <mergeCell ref="F60:F61"/>
    <mergeCell ref="G60:K60"/>
    <mergeCell ref="L60:P60"/>
    <mergeCell ref="Q60:U60"/>
    <mergeCell ref="D62:E63"/>
    <mergeCell ref="B50:C57"/>
    <mergeCell ref="D50:E51"/>
    <mergeCell ref="F50:F51"/>
    <mergeCell ref="D52:E53"/>
    <mergeCell ref="F52:F53"/>
    <mergeCell ref="D54:E55"/>
    <mergeCell ref="F54:F55"/>
    <mergeCell ref="D56:E57"/>
    <mergeCell ref="F56:F57"/>
    <mergeCell ref="B48:C49"/>
    <mergeCell ref="D48:E49"/>
    <mergeCell ref="F48:F49"/>
    <mergeCell ref="G48:K48"/>
    <mergeCell ref="L48:P48"/>
    <mergeCell ref="Q48:U48"/>
    <mergeCell ref="B44:C45"/>
    <mergeCell ref="D44:D45"/>
    <mergeCell ref="E44:F45"/>
    <mergeCell ref="B46:C46"/>
    <mergeCell ref="D46:U46"/>
    <mergeCell ref="B47:U47"/>
    <mergeCell ref="B40:C41"/>
    <mergeCell ref="D40:D41"/>
    <mergeCell ref="E40:F41"/>
    <mergeCell ref="B42:C43"/>
    <mergeCell ref="D42:D43"/>
    <mergeCell ref="E42:F43"/>
    <mergeCell ref="B35:U35"/>
    <mergeCell ref="B36:F37"/>
    <mergeCell ref="G36:K36"/>
    <mergeCell ref="L36:P36"/>
    <mergeCell ref="Q36:U36"/>
    <mergeCell ref="B38:C39"/>
    <mergeCell ref="D38:D39"/>
    <mergeCell ref="E38:F39"/>
    <mergeCell ref="B32:C32"/>
    <mergeCell ref="D32:K32"/>
    <mergeCell ref="B33:C33"/>
    <mergeCell ref="D33:K33"/>
    <mergeCell ref="B34:C34"/>
    <mergeCell ref="D34:K34"/>
    <mergeCell ref="B29:C29"/>
    <mergeCell ref="D29:K29"/>
    <mergeCell ref="B30:C30"/>
    <mergeCell ref="D30:K30"/>
    <mergeCell ref="B31:C31"/>
    <mergeCell ref="D31:K31"/>
    <mergeCell ref="B25:C26"/>
    <mergeCell ref="D25:E26"/>
    <mergeCell ref="F25:F26"/>
    <mergeCell ref="B27:C27"/>
    <mergeCell ref="D27:K27"/>
    <mergeCell ref="B28:C28"/>
    <mergeCell ref="D28:K28"/>
    <mergeCell ref="B21:C21"/>
    <mergeCell ref="D21:E21"/>
    <mergeCell ref="G21:K21"/>
    <mergeCell ref="L21:P21"/>
    <mergeCell ref="Q21:U21"/>
    <mergeCell ref="B22:C24"/>
    <mergeCell ref="D22:E24"/>
    <mergeCell ref="F22:F24"/>
    <mergeCell ref="B16:C17"/>
    <mergeCell ref="D16:K17"/>
    <mergeCell ref="B18:C18"/>
    <mergeCell ref="D18:F18"/>
    <mergeCell ref="B19:C20"/>
    <mergeCell ref="D19:F20"/>
    <mergeCell ref="B13:C14"/>
    <mergeCell ref="D13:K13"/>
    <mergeCell ref="D14:K14"/>
    <mergeCell ref="B15:K15"/>
    <mergeCell ref="B8:C9"/>
    <mergeCell ref="D8:K8"/>
    <mergeCell ref="D9:K9"/>
    <mergeCell ref="B10:C10"/>
    <mergeCell ref="D10:K10"/>
    <mergeCell ref="B11:C11"/>
    <mergeCell ref="D11:K11"/>
    <mergeCell ref="B4:K4"/>
    <mergeCell ref="B5:C5"/>
    <mergeCell ref="D5:K5"/>
    <mergeCell ref="B6:C6"/>
    <mergeCell ref="D6:K6"/>
    <mergeCell ref="B7:C7"/>
    <mergeCell ref="D7:K7"/>
    <mergeCell ref="B12:C12"/>
    <mergeCell ref="D12:K12"/>
  </mergeCells>
  <conditionalFormatting sqref="D8">
    <cfRule type="containsText" dxfId="729" priority="166" operator="containsText" text="Please select">
      <formula>NOT(ISERROR(SEARCH("Please select",D8)))</formula>
    </cfRule>
  </conditionalFormatting>
  <conditionalFormatting sqref="D9 L9:O9">
    <cfRule type="containsText" dxfId="728" priority="165" operator="containsText" text="Other (specify here)">
      <formula>NOT(ISERROR(SEARCH("Other (specify here)",D9)))</formula>
    </cfRule>
  </conditionalFormatting>
  <conditionalFormatting sqref="D10">
    <cfRule type="containsText" dxfId="727" priority="164" operator="containsText" text="Please select">
      <formula>NOT(ISERROR(SEARCH("Please select",D10)))</formula>
    </cfRule>
  </conditionalFormatting>
  <conditionalFormatting sqref="L11:O11">
    <cfRule type="containsText" dxfId="726" priority="163" operator="containsText" text="Specify here">
      <formula>NOT(ISERROR(SEARCH("Specify here",L11)))</formula>
    </cfRule>
  </conditionalFormatting>
  <conditionalFormatting sqref="D12 L12:O12">
    <cfRule type="containsText" dxfId="725" priority="162" operator="containsText" text="Specify here">
      <formula>NOT(ISERROR(SEARCH("Specify here",D12)))</formula>
    </cfRule>
  </conditionalFormatting>
  <conditionalFormatting sqref="D6 L6:O7">
    <cfRule type="containsText" dxfId="724" priority="161" operator="containsText" text="DD-MM-YYYY">
      <formula>NOT(ISERROR(SEARCH("DD-MM-YYYY",D6)))</formula>
    </cfRule>
  </conditionalFormatting>
  <conditionalFormatting sqref="D13 L13:O13">
    <cfRule type="containsText" dxfId="723" priority="158" operator="containsText" text="Select the observed or expected TRL level in 2020">
      <formula>NOT(ISERROR(SEARCH("Select the observed or expected TRL level in 2020",D13)))</formula>
    </cfRule>
    <cfRule type="containsText" dxfId="722" priority="160" operator="containsText" text="Specify here the observed or expected TRL level in 2020">
      <formula>NOT(ISERROR(SEARCH("Specify here the observed or expected TRL level in 2020",D13)))</formula>
    </cfRule>
  </conditionalFormatting>
  <conditionalFormatting sqref="D14 L14:O14">
    <cfRule type="containsText" dxfId="721" priority="159" operator="containsText" text="Explain here">
      <formula>NOT(ISERROR(SEARCH("Explain here",D14)))</formula>
    </cfRule>
  </conditionalFormatting>
  <conditionalFormatting sqref="D33 D31">
    <cfRule type="containsText" dxfId="720" priority="157" operator="containsText" text="Please select">
      <formula>NOT(ISERROR(SEARCH("Please select",D31)))</formula>
    </cfRule>
  </conditionalFormatting>
  <conditionalFormatting sqref="D31 L31:O31">
    <cfRule type="containsText" dxfId="719" priority="156" operator="containsText" text="Specify here">
      <formula>NOT(ISERROR(SEARCH("Specify here",D31)))</formula>
    </cfRule>
  </conditionalFormatting>
  <conditionalFormatting sqref="L28:O29">
    <cfRule type="containsText" dxfId="718" priority="155" operator="containsText" text="Specify here">
      <formula>NOT(ISERROR(SEARCH("Specify here",L28)))</formula>
    </cfRule>
  </conditionalFormatting>
  <conditionalFormatting sqref="L27:O29">
    <cfRule type="containsText" dxfId="717" priority="154" operator="containsText" text="Specify here">
      <formula>NOT(ISERROR(SEARCH("Specify here",L27)))</formula>
    </cfRule>
  </conditionalFormatting>
  <conditionalFormatting sqref="L32:O32">
    <cfRule type="containsText" dxfId="716" priority="153" operator="containsText" text="Specify here">
      <formula>NOT(ISERROR(SEARCH("Specify here",L32)))</formula>
    </cfRule>
  </conditionalFormatting>
  <conditionalFormatting sqref="D34 L34:O34">
    <cfRule type="containsText" dxfId="715" priority="152" operator="containsText" text="Explain here (e.g. other technical dimensions, region covered for potential such as NL or EU)">
      <formula>NOT(ISERROR(SEARCH("Explain here (e.g. other technical dimensions, region covered for potential such as NL or EU)",D34)))</formula>
    </cfRule>
  </conditionalFormatting>
  <conditionalFormatting sqref="L5:O5">
    <cfRule type="containsText" dxfId="714" priority="151" operator="containsText" text="Specify technology option name here">
      <formula>NOT(ISERROR(SEARCH("Specify technology option name here",L5)))</formula>
    </cfRule>
  </conditionalFormatting>
  <conditionalFormatting sqref="D19">
    <cfRule type="containsText" dxfId="713" priority="150" operator="containsText" text="Select Functional Unit above">
      <formula>NOT(ISERROR(SEARCH("Select Functional Unit above",D19)))</formula>
    </cfRule>
  </conditionalFormatting>
  <conditionalFormatting sqref="D50">
    <cfRule type="containsText" dxfId="712" priority="148" operator="containsText" text="Select">
      <formula>NOT(ISERROR(SEARCH("Select",D50)))</formula>
    </cfRule>
  </conditionalFormatting>
  <conditionalFormatting sqref="D46">
    <cfRule type="containsText" dxfId="711" priority="149" operator="containsText" text="Explain here (e.g. other costs)">
      <formula>NOT(ISERROR(SEARCH("Explain here (e.g. other costs)",D46)))</formula>
    </cfRule>
  </conditionalFormatting>
  <conditionalFormatting sqref="D72">
    <cfRule type="containsText" dxfId="710" priority="139" operator="containsText" text="Select">
      <formula>NOT(ISERROR(SEARCH("Select",D72)))</formula>
    </cfRule>
  </conditionalFormatting>
  <conditionalFormatting sqref="D74">
    <cfRule type="containsText" dxfId="709" priority="138" operator="containsText" text="Select">
      <formula>NOT(ISERROR(SEARCH("Select",D74)))</formula>
    </cfRule>
  </conditionalFormatting>
  <conditionalFormatting sqref="D52">
    <cfRule type="containsText" dxfId="708" priority="147" operator="containsText" text="Select">
      <formula>NOT(ISERROR(SEARCH("Select",D52)))</formula>
    </cfRule>
  </conditionalFormatting>
  <conditionalFormatting sqref="D76">
    <cfRule type="containsText" dxfId="707" priority="137" operator="containsText" text="Select">
      <formula>NOT(ISERROR(SEARCH("Select",D76)))</formula>
    </cfRule>
  </conditionalFormatting>
  <conditionalFormatting sqref="D54">
    <cfRule type="containsText" dxfId="706" priority="146" operator="containsText" text="Select">
      <formula>NOT(ISERROR(SEARCH("Select",D54)))</formula>
    </cfRule>
  </conditionalFormatting>
  <conditionalFormatting sqref="D56">
    <cfRule type="containsText" dxfId="705" priority="145" operator="containsText" text="Select">
      <formula>NOT(ISERROR(SEARCH("Select",D56)))</formula>
    </cfRule>
  </conditionalFormatting>
  <conditionalFormatting sqref="F50:F57">
    <cfRule type="containsText" dxfId="704" priority="144" operator="containsText" text="Please select">
      <formula>NOT(ISERROR(SEARCH("Please select",F50)))</formula>
    </cfRule>
  </conditionalFormatting>
  <conditionalFormatting sqref="D58">
    <cfRule type="containsText" dxfId="703" priority="143" operator="containsText" text="Explain here (e.g. flexible in and out)">
      <formula>NOT(ISERROR(SEARCH("Explain here (e.g. flexible in and out)",D58)))</formula>
    </cfRule>
  </conditionalFormatting>
  <conditionalFormatting sqref="D62">
    <cfRule type="containsText" dxfId="702" priority="142" operator="containsText" text="Select">
      <formula>NOT(ISERROR(SEARCH("Select",D62)))</formula>
    </cfRule>
  </conditionalFormatting>
  <conditionalFormatting sqref="D66">
    <cfRule type="containsText" dxfId="701" priority="141" operator="containsText" text="Explain here">
      <formula>NOT(ISERROR(SEARCH("Explain here",D66)))</formula>
    </cfRule>
  </conditionalFormatting>
  <conditionalFormatting sqref="D70">
    <cfRule type="containsText" dxfId="700" priority="140" operator="containsText" text="Select">
      <formula>NOT(ISERROR(SEARCH("Select",D70)))</formula>
    </cfRule>
  </conditionalFormatting>
  <conditionalFormatting sqref="F70:F77">
    <cfRule type="containsText" dxfId="699" priority="136" operator="containsText" text="Please select">
      <formula>NOT(ISERROR(SEARCH("Please select",F70)))</formula>
    </cfRule>
  </conditionalFormatting>
  <conditionalFormatting sqref="D78">
    <cfRule type="containsText" dxfId="698" priority="135" operator="containsText" text="Explain here">
      <formula>NOT(ISERROR(SEARCH("Explain here",D78)))</formula>
    </cfRule>
  </conditionalFormatting>
  <conditionalFormatting sqref="D82">
    <cfRule type="containsText" dxfId="697" priority="134" operator="containsText" text="Specify here">
      <formula>NOT(ISERROR(SEARCH("Specify here",D82)))</formula>
    </cfRule>
  </conditionalFormatting>
  <conditionalFormatting sqref="B92 B97 B94:B95 B99 B101">
    <cfRule type="containsText" dxfId="696" priority="133" operator="containsText" text="Specify data sources and references here">
      <formula>NOT(ISERROR(SEARCH("Specify data sources and references here",B92)))</formula>
    </cfRule>
  </conditionalFormatting>
  <conditionalFormatting sqref="D28">
    <cfRule type="containsText" dxfId="695" priority="132" operator="containsText" text="Please select">
      <formula>NOT(ISERROR(SEARCH("Please select",D28)))</formula>
    </cfRule>
  </conditionalFormatting>
  <conditionalFormatting sqref="D28">
    <cfRule type="containsText" dxfId="694" priority="131" operator="containsText" text="Specify here">
      <formula>NOT(ISERROR(SEARCH("Specify here",D28)))</formula>
    </cfRule>
  </conditionalFormatting>
  <conditionalFormatting sqref="D27:D28">
    <cfRule type="containsText" dxfId="693" priority="130" operator="containsText" text="Specify here (if not specified, value will be 1)">
      <formula>NOT(ISERROR(SEARCH("Specify here (if not specified, value will be 1)",D27)))</formula>
    </cfRule>
  </conditionalFormatting>
  <conditionalFormatting sqref="D32">
    <cfRule type="containsText" dxfId="692" priority="129" operator="containsText" text="Please select">
      <formula>NOT(ISERROR(SEARCH("Please select",D32)))</formula>
    </cfRule>
  </conditionalFormatting>
  <conditionalFormatting sqref="D32">
    <cfRule type="containsText" dxfId="691" priority="128" operator="containsText" text="Specify here">
      <formula>NOT(ISERROR(SEARCH("Specify here",D32)))</formula>
    </cfRule>
  </conditionalFormatting>
  <conditionalFormatting sqref="G41:K41 G45:K45 G39:K39 G43:K43">
    <cfRule type="containsText" dxfId="690" priority="127" operator="containsText" text="Reference">
      <formula>NOT(ISERROR(SEARCH("Reference",G39)))</formula>
    </cfRule>
  </conditionalFormatting>
  <conditionalFormatting sqref="L45:P45">
    <cfRule type="containsText" dxfId="689" priority="126" operator="containsText" text="Reference">
      <formula>NOT(ISERROR(SEARCH("Reference",L45)))</formula>
    </cfRule>
  </conditionalFormatting>
  <conditionalFormatting sqref="U41 U43 Q45:U45 U39">
    <cfRule type="containsText" dxfId="688" priority="125" operator="containsText" text="Reference">
      <formula>NOT(ISERROR(SEARCH("Reference",Q39)))</formula>
    </cfRule>
  </conditionalFormatting>
  <conditionalFormatting sqref="E38">
    <cfRule type="containsText" dxfId="687" priority="124" operator="containsText" text="Please select 'Functional Unit' above">
      <formula>NOT(ISERROR(SEARCH("Please select 'Functional Unit' above",E38)))</formula>
    </cfRule>
  </conditionalFormatting>
  <conditionalFormatting sqref="J57:K57">
    <cfRule type="containsText" dxfId="686" priority="123" operator="containsText" text="Reference">
      <formula>NOT(ISERROR(SEARCH("Reference",J57)))</formula>
    </cfRule>
  </conditionalFormatting>
  <conditionalFormatting sqref="O57:P57">
    <cfRule type="containsText" dxfId="685" priority="122" operator="containsText" text="Reference">
      <formula>NOT(ISERROR(SEARCH("Reference",O57)))</formula>
    </cfRule>
  </conditionalFormatting>
  <conditionalFormatting sqref="T57:U57">
    <cfRule type="containsText" dxfId="684" priority="121" operator="containsText" text="Reference">
      <formula>NOT(ISERROR(SEARCH("Reference",T57)))</formula>
    </cfRule>
  </conditionalFormatting>
  <conditionalFormatting sqref="H73:K73 H75:K75 H77:K77 H71:K71">
    <cfRule type="containsText" dxfId="683" priority="120" operator="containsText" text="Reference">
      <formula>NOT(ISERROR(SEARCH("Reference",H71)))</formula>
    </cfRule>
  </conditionalFormatting>
  <conditionalFormatting sqref="M73:P73 M75:P75 M77:P77 M71:P71">
    <cfRule type="containsText" dxfId="682" priority="119" operator="containsText" text="Reference">
      <formula>NOT(ISERROR(SEARCH("Reference",M71)))</formula>
    </cfRule>
  </conditionalFormatting>
  <conditionalFormatting sqref="R73:U73 R75:U75 R77:U77 R71:U71">
    <cfRule type="containsText" dxfId="681" priority="118" operator="containsText" text="Reference">
      <formula>NOT(ISERROR(SEARCH("Reference",R71)))</formula>
    </cfRule>
  </conditionalFormatting>
  <conditionalFormatting sqref="G65:K65 H63:K63">
    <cfRule type="containsText" dxfId="680" priority="117" operator="containsText" text="Reference">
      <formula>NOT(ISERROR(SEARCH("Reference",G63)))</formula>
    </cfRule>
  </conditionalFormatting>
  <conditionalFormatting sqref="L65:P65 M63:P63">
    <cfRule type="containsText" dxfId="679" priority="116" operator="containsText" text="Reference">
      <formula>NOT(ISERROR(SEARCH("Reference",L63)))</formula>
    </cfRule>
  </conditionalFormatting>
  <conditionalFormatting sqref="Q65:U65 R63:U63">
    <cfRule type="containsText" dxfId="678" priority="115" operator="containsText" text="Reference">
      <formula>NOT(ISERROR(SEARCH("Reference",Q63)))</formula>
    </cfRule>
  </conditionalFormatting>
  <conditionalFormatting sqref="H83:K83">
    <cfRule type="containsText" dxfId="677" priority="114" operator="containsText" text="Reference">
      <formula>NOT(ISERROR(SEARCH("Reference",H83)))</formula>
    </cfRule>
  </conditionalFormatting>
  <conditionalFormatting sqref="M83:P83">
    <cfRule type="containsText" dxfId="676" priority="113" operator="containsText" text="Reference">
      <formula>NOT(ISERROR(SEARCH("Reference",M83)))</formula>
    </cfRule>
  </conditionalFormatting>
  <conditionalFormatting sqref="R83:U83">
    <cfRule type="containsText" dxfId="675" priority="112" operator="containsText" text="Reference">
      <formula>NOT(ISERROR(SEARCH("Reference",R83)))</formula>
    </cfRule>
  </conditionalFormatting>
  <conditionalFormatting sqref="D5">
    <cfRule type="containsText" dxfId="674" priority="111" operator="containsText" text="Please select">
      <formula>NOT(ISERROR(SEARCH("Please select",D5)))</formula>
    </cfRule>
  </conditionalFormatting>
  <conditionalFormatting sqref="D5">
    <cfRule type="containsText" dxfId="673" priority="110" operator="containsText" text="Specify here">
      <formula>NOT(ISERROR(SEARCH("Specify here",D5)))</formula>
    </cfRule>
  </conditionalFormatting>
  <conditionalFormatting sqref="D11">
    <cfRule type="containsText" dxfId="672" priority="109" operator="containsText" text="Please select">
      <formula>NOT(ISERROR(SEARCH("Please select",D11)))</formula>
    </cfRule>
  </conditionalFormatting>
  <conditionalFormatting sqref="D16">
    <cfRule type="containsText" dxfId="671" priority="107" operator="containsText" text="Please select">
      <formula>NOT(ISERROR(SEARCH("Please select",D16)))</formula>
    </cfRule>
    <cfRule type="containsText" dxfId="670" priority="108" operator="containsText" text="Please select 'Functional Unit' above">
      <formula>NOT(ISERROR(SEARCH("Please select 'Functional Unit' above",D16)))</formula>
    </cfRule>
  </conditionalFormatting>
  <conditionalFormatting sqref="D29">
    <cfRule type="containsText" dxfId="669" priority="106" operator="containsText" text="Please select">
      <formula>NOT(ISERROR(SEARCH("Please select",D29)))</formula>
    </cfRule>
  </conditionalFormatting>
  <conditionalFormatting sqref="E40 E42 E44">
    <cfRule type="containsText" dxfId="668" priority="105" operator="containsText" text="Please select 'Functional Unit' above">
      <formula>NOT(ISERROR(SEARCH("Please select 'Functional Unit' above",E40)))</formula>
    </cfRule>
  </conditionalFormatting>
  <conditionalFormatting sqref="G57">
    <cfRule type="containsText" dxfId="667" priority="104" operator="containsText" text="Reference">
      <formula>NOT(ISERROR(SEARCH("Reference",G57)))</formula>
    </cfRule>
  </conditionalFormatting>
  <conditionalFormatting sqref="L57">
    <cfRule type="containsText" dxfId="666" priority="103" operator="containsText" text="Reference">
      <formula>NOT(ISERROR(SEARCH("Reference",L57)))</formula>
    </cfRule>
  </conditionalFormatting>
  <conditionalFormatting sqref="Q57">
    <cfRule type="containsText" dxfId="665" priority="102" operator="containsText" text="Reference">
      <formula>NOT(ISERROR(SEARCH("Reference",Q57)))</formula>
    </cfRule>
  </conditionalFormatting>
  <conditionalFormatting sqref="D64">
    <cfRule type="containsText" dxfId="664" priority="101" operator="containsText" text="Select">
      <formula>NOT(ISERROR(SEARCH("Select",D64)))</formula>
    </cfRule>
  </conditionalFormatting>
  <conditionalFormatting sqref="D62:F65">
    <cfRule type="containsText" dxfId="663" priority="100" operator="containsText" text="Specify here">
      <formula>NOT(ISERROR(SEARCH("Specify here",D62)))</formula>
    </cfRule>
  </conditionalFormatting>
  <conditionalFormatting sqref="G63">
    <cfRule type="containsText" dxfId="662" priority="99" operator="containsText" text="Reference">
      <formula>NOT(ISERROR(SEARCH("Reference",G63)))</formula>
    </cfRule>
  </conditionalFormatting>
  <conditionalFormatting sqref="L63">
    <cfRule type="containsText" dxfId="661" priority="98" operator="containsText" text="Reference">
      <formula>NOT(ISERROR(SEARCH("Reference",L63)))</formula>
    </cfRule>
  </conditionalFormatting>
  <conditionalFormatting sqref="Q63">
    <cfRule type="containsText" dxfId="660" priority="97" operator="containsText" text="Reference">
      <formula>NOT(ISERROR(SEARCH("Reference",Q63)))</formula>
    </cfRule>
  </conditionalFormatting>
  <conditionalFormatting sqref="G73 G75 G77 G71">
    <cfRule type="containsText" dxfId="659" priority="96" operator="containsText" text="Reference">
      <formula>NOT(ISERROR(SEARCH("Reference",G71)))</formula>
    </cfRule>
  </conditionalFormatting>
  <conditionalFormatting sqref="L73 L75 L77 L71">
    <cfRule type="containsText" dxfId="658" priority="95" operator="containsText" text="Reference">
      <formula>NOT(ISERROR(SEARCH("Reference",L71)))</formula>
    </cfRule>
  </conditionalFormatting>
  <conditionalFormatting sqref="Q73 Q75 Q77 Q71">
    <cfRule type="containsText" dxfId="657" priority="94" operator="containsText" text="Reference">
      <formula>NOT(ISERROR(SEARCH("Reference",Q71)))</formula>
    </cfRule>
  </conditionalFormatting>
  <conditionalFormatting sqref="B93 B96 B98 B100">
    <cfRule type="containsText" dxfId="656" priority="93" operator="containsText" text="Specify data sources and references here">
      <formula>NOT(ISERROR(SEARCH("Specify data sources and references here",B93)))</formula>
    </cfRule>
  </conditionalFormatting>
  <conditionalFormatting sqref="C92:U92">
    <cfRule type="containsText" dxfId="655" priority="92" operator="containsText" text="Specify complete references and data sources used here">
      <formula>NOT(ISERROR(SEARCH("Specify complete references and data sources used here",C92)))</formula>
    </cfRule>
  </conditionalFormatting>
  <conditionalFormatting sqref="C102:U104">
    <cfRule type="containsText" dxfId="654" priority="91" operator="containsText" text="Add other sources here">
      <formula>NOT(ISERROR(SEARCH("Add other sources here",C102)))</formula>
    </cfRule>
  </conditionalFormatting>
  <conditionalFormatting sqref="D22">
    <cfRule type="containsText" dxfId="653" priority="90" operator="containsText" text="Please select the region">
      <formula>NOT(ISERROR(SEARCH("Please select the region",D22)))</formula>
    </cfRule>
  </conditionalFormatting>
  <conditionalFormatting sqref="D25">
    <cfRule type="containsText" dxfId="652" priority="89" operator="containsText" text="Specify here the market">
      <formula>NOT(ISERROR(SEARCH("Specify here the market",D25)))</formula>
    </cfRule>
  </conditionalFormatting>
  <conditionalFormatting sqref="G20:K20">
    <cfRule type="containsText" dxfId="651" priority="88" operator="containsText" text="Reference">
      <formula>NOT(ISERROR(SEARCH("Reference",G20)))</formula>
    </cfRule>
  </conditionalFormatting>
  <conditionalFormatting sqref="G24:K24">
    <cfRule type="containsText" dxfId="650" priority="87" operator="containsText" text="Reference">
      <formula>NOT(ISERROR(SEARCH("Reference",G24)))</formula>
    </cfRule>
  </conditionalFormatting>
  <conditionalFormatting sqref="G26:K26">
    <cfRule type="containsText" dxfId="649" priority="86" operator="containsText" text="Reference">
      <formula>NOT(ISERROR(SEARCH("Reference",G26)))</formula>
    </cfRule>
  </conditionalFormatting>
  <conditionalFormatting sqref="G39:K39 G41:K41 G45:U45 G57 G63:U63 G65:U65 G71:U71 G73:U73 G75:U75 G77:U77 H83:K83 M83:P83 R83:U83 G43:K43 U43 U41 U39 T57:U57 O57:Q57 J57:L57">
    <cfRule type="containsText" dxfId="648" priority="85" operator="containsText" text="Reference">
      <formula>NOT(ISERROR(SEARCH("Reference",G39)))</formula>
    </cfRule>
  </conditionalFormatting>
  <conditionalFormatting sqref="L26:P26 L24:P24">
    <cfRule type="containsText" dxfId="647" priority="84" operator="containsText" text="Reference">
      <formula>NOT(ISERROR(SEARCH("Reference",L24)))</formula>
    </cfRule>
  </conditionalFormatting>
  <conditionalFormatting sqref="Q26:U26 Q24:U24">
    <cfRule type="containsText" dxfId="646" priority="83" operator="containsText" text="Reference">
      <formula>NOT(ISERROR(SEARCH("Reference",Q24)))</formula>
    </cfRule>
  </conditionalFormatting>
  <conditionalFormatting sqref="L24:U24 L26:U26">
    <cfRule type="containsText" dxfId="645" priority="82" operator="containsText" text="Reference">
      <formula>NOT(ISERROR(SEARCH("Reference",L24)))</formula>
    </cfRule>
  </conditionalFormatting>
  <conditionalFormatting sqref="D30">
    <cfRule type="containsText" dxfId="644" priority="81" operator="containsText" text="Please select">
      <formula>NOT(ISERROR(SEARCH("Please select",D30)))</formula>
    </cfRule>
  </conditionalFormatting>
  <conditionalFormatting sqref="D30">
    <cfRule type="containsText" dxfId="643" priority="80" operator="containsText" text="Specify here">
      <formula>NOT(ISERROR(SEARCH("Specify here",D30)))</formula>
    </cfRule>
  </conditionalFormatting>
  <conditionalFormatting sqref="H85:K85 M85:P85 R85:U85">
    <cfRule type="containsText" dxfId="642" priority="76" operator="containsText" text="Reference">
      <formula>NOT(ISERROR(SEARCH("Reference",H85)))</formula>
    </cfRule>
  </conditionalFormatting>
  <conditionalFormatting sqref="H87:K87 M87:P87 R87:U87">
    <cfRule type="containsText" dxfId="641" priority="72" operator="containsText" text="Reference">
      <formula>NOT(ISERROR(SEARCH("Reference",H87)))</formula>
    </cfRule>
  </conditionalFormatting>
  <conditionalFormatting sqref="H89:K89 M89:P89 R89:U89">
    <cfRule type="containsText" dxfId="640" priority="68" operator="containsText" text="Reference">
      <formula>NOT(ISERROR(SEARCH("Reference",H89)))</formula>
    </cfRule>
  </conditionalFormatting>
  <conditionalFormatting sqref="H85:K85">
    <cfRule type="containsText" dxfId="639" priority="79" operator="containsText" text="Reference">
      <formula>NOT(ISERROR(SEARCH("Reference",H85)))</formula>
    </cfRule>
  </conditionalFormatting>
  <conditionalFormatting sqref="M85:P85">
    <cfRule type="containsText" dxfId="638" priority="78" operator="containsText" text="Reference">
      <formula>NOT(ISERROR(SEARCH("Reference",M85)))</formula>
    </cfRule>
  </conditionalFormatting>
  <conditionalFormatting sqref="R85:U85">
    <cfRule type="containsText" dxfId="637" priority="77" operator="containsText" text="Reference">
      <formula>NOT(ISERROR(SEARCH("Reference",R85)))</formula>
    </cfRule>
  </conditionalFormatting>
  <conditionalFormatting sqref="H87:K87">
    <cfRule type="containsText" dxfId="636" priority="75" operator="containsText" text="Reference">
      <formula>NOT(ISERROR(SEARCH("Reference",H87)))</formula>
    </cfRule>
  </conditionalFormatting>
  <conditionalFormatting sqref="M87:P87">
    <cfRule type="containsText" dxfId="635" priority="74" operator="containsText" text="Reference">
      <formula>NOT(ISERROR(SEARCH("Reference",M87)))</formula>
    </cfRule>
  </conditionalFormatting>
  <conditionalFormatting sqref="R87:U87">
    <cfRule type="containsText" dxfId="634" priority="73" operator="containsText" text="Reference">
      <formula>NOT(ISERROR(SEARCH("Reference",R87)))</formula>
    </cfRule>
  </conditionalFormatting>
  <conditionalFormatting sqref="H89:K89">
    <cfRule type="containsText" dxfId="633" priority="71" operator="containsText" text="Reference">
      <formula>NOT(ISERROR(SEARCH("Reference",H89)))</formula>
    </cfRule>
  </conditionalFormatting>
  <conditionalFormatting sqref="M89:P89">
    <cfRule type="containsText" dxfId="632" priority="70" operator="containsText" text="Reference">
      <formula>NOT(ISERROR(SEARCH("Reference",M89)))</formula>
    </cfRule>
  </conditionalFormatting>
  <conditionalFormatting sqref="R89:U89">
    <cfRule type="containsText" dxfId="631" priority="69" operator="containsText" text="Reference">
      <formula>NOT(ISERROR(SEARCH("Reference",R89)))</formula>
    </cfRule>
  </conditionalFormatting>
  <conditionalFormatting sqref="B82">
    <cfRule type="containsText" dxfId="630" priority="67" operator="containsText" text="Add here">
      <formula>NOT(ISERROR(SEARCH("Add here",B82)))</formula>
    </cfRule>
  </conditionalFormatting>
  <conditionalFormatting sqref="B84">
    <cfRule type="containsText" dxfId="629" priority="66" operator="containsText" text="Add here">
      <formula>NOT(ISERROR(SEARCH("Add here",B84)))</formula>
    </cfRule>
  </conditionalFormatting>
  <conditionalFormatting sqref="B86">
    <cfRule type="containsText" dxfId="628" priority="65" operator="containsText" text="Add here">
      <formula>NOT(ISERROR(SEARCH("Add here",B86)))</formula>
    </cfRule>
  </conditionalFormatting>
  <conditionalFormatting sqref="B88">
    <cfRule type="containsText" dxfId="627" priority="64" operator="containsText" text="Add here">
      <formula>NOT(ISERROR(SEARCH("Add here",B88)))</formula>
    </cfRule>
  </conditionalFormatting>
  <conditionalFormatting sqref="G85 G87 G89 G83">
    <cfRule type="containsText" dxfId="626" priority="63" operator="containsText" text="Reference">
      <formula>NOT(ISERROR(SEARCH("Reference",G83)))</formula>
    </cfRule>
  </conditionalFormatting>
  <conditionalFormatting sqref="G83 G85 G87 G89">
    <cfRule type="containsText" dxfId="625" priority="62" operator="containsText" text="Reference">
      <formula>NOT(ISERROR(SEARCH("Reference",G83)))</formula>
    </cfRule>
  </conditionalFormatting>
  <conditionalFormatting sqref="L85 L87 L89 L83">
    <cfRule type="containsText" dxfId="624" priority="61" operator="containsText" text="Reference">
      <formula>NOT(ISERROR(SEARCH("Reference",L83)))</formula>
    </cfRule>
  </conditionalFormatting>
  <conditionalFormatting sqref="L83 L85 L87 L89">
    <cfRule type="containsText" dxfId="623" priority="60" operator="containsText" text="Reference">
      <formula>NOT(ISERROR(SEARCH("Reference",L83)))</formula>
    </cfRule>
  </conditionalFormatting>
  <conditionalFormatting sqref="Q85 Q87 Q89 Q83">
    <cfRule type="containsText" dxfId="622" priority="59" operator="containsText" text="Reference">
      <formula>NOT(ISERROR(SEARCH("Reference",Q83)))</formula>
    </cfRule>
  </conditionalFormatting>
  <conditionalFormatting sqref="Q83 Q85 Q87 Q89">
    <cfRule type="containsText" dxfId="621" priority="58" operator="containsText" text="Reference">
      <formula>NOT(ISERROR(SEARCH("Reference",Q83)))</formula>
    </cfRule>
  </conditionalFormatting>
  <conditionalFormatting sqref="D90">
    <cfRule type="containsText" dxfId="620" priority="57" operator="containsText" text="Explain here">
      <formula>NOT(ISERROR(SEARCH("Explain here",D90)))</formula>
    </cfRule>
  </conditionalFormatting>
  <conditionalFormatting sqref="D84">
    <cfRule type="containsText" dxfId="619" priority="56" operator="containsText" text="Specify here">
      <formula>NOT(ISERROR(SEARCH("Specify here",D84)))</formula>
    </cfRule>
  </conditionalFormatting>
  <conditionalFormatting sqref="D86">
    <cfRule type="containsText" dxfId="618" priority="55" operator="containsText" text="Specify here">
      <formula>NOT(ISERROR(SEARCH("Specify here",D86)))</formula>
    </cfRule>
  </conditionalFormatting>
  <conditionalFormatting sqref="D88">
    <cfRule type="containsText" dxfId="617" priority="54" operator="containsText" text="Specify here">
      <formula>NOT(ISERROR(SEARCH("Specify here",D88)))</formula>
    </cfRule>
  </conditionalFormatting>
  <conditionalFormatting sqref="E42:F43">
    <cfRule type="containsText" dxfId="616" priority="53" operator="containsText" text="Please select">
      <formula>NOT(ISERROR(SEARCH("Please select",E42)))</formula>
    </cfRule>
  </conditionalFormatting>
  <conditionalFormatting sqref="F22">
    <cfRule type="containsText" dxfId="615" priority="52" operator="containsText" text="Please select">
      <formula>NOT(ISERROR(SEARCH("Please select",F22)))</formula>
    </cfRule>
  </conditionalFormatting>
  <conditionalFormatting sqref="F25">
    <cfRule type="containsText" dxfId="614" priority="51" operator="containsText" text="Select Functional Unit above">
      <formula>NOT(ISERROR(SEARCH("Select Functional Unit above",F25)))</formula>
    </cfRule>
  </conditionalFormatting>
  <conditionalFormatting sqref="E44:F45">
    <cfRule type="cellIs" dxfId="613" priority="50" operator="equal">
      <formula>"Please select based on chosen Functional Unit"</formula>
    </cfRule>
  </conditionalFormatting>
  <conditionalFormatting sqref="D7">
    <cfRule type="containsText" dxfId="612" priority="49" operator="containsText" text="Please select">
      <formula>NOT(ISERROR(SEARCH("Please select",D7)))</formula>
    </cfRule>
  </conditionalFormatting>
  <conditionalFormatting sqref="D7">
    <cfRule type="containsText" dxfId="611" priority="48" operator="containsText" text="Specify here">
      <formula>NOT(ISERROR(SEARCH("Specify here",D7)))</formula>
    </cfRule>
  </conditionalFormatting>
  <conditionalFormatting sqref="I42">
    <cfRule type="containsText" dxfId="610" priority="47" operator="containsText" text="Reference">
      <formula>NOT(ISERROR(SEARCH("Reference",I42)))</formula>
    </cfRule>
  </conditionalFormatting>
  <conditionalFormatting sqref="I42">
    <cfRule type="containsText" dxfId="609" priority="46" operator="containsText" text="Reference">
      <formula>NOT(ISERROR(SEARCH("Reference",I42)))</formula>
    </cfRule>
  </conditionalFormatting>
  <conditionalFormatting sqref="H42">
    <cfRule type="containsText" dxfId="608" priority="45" operator="containsText" text="Reference">
      <formula>NOT(ISERROR(SEARCH("Reference",H42)))</formula>
    </cfRule>
  </conditionalFormatting>
  <conditionalFormatting sqref="H42">
    <cfRule type="containsText" dxfId="607" priority="44" operator="containsText" text="Reference">
      <formula>NOT(ISERROR(SEARCH("Reference",H42)))</formula>
    </cfRule>
  </conditionalFormatting>
  <conditionalFormatting sqref="Q41:T41">
    <cfRule type="containsText" dxfId="606" priority="43" operator="containsText" text="Reference">
      <formula>NOT(ISERROR(SEARCH("Reference",Q41)))</formula>
    </cfRule>
  </conditionalFormatting>
  <conditionalFormatting sqref="Q41:T41">
    <cfRule type="containsText" dxfId="605" priority="42" operator="containsText" text="Reference">
      <formula>NOT(ISERROR(SEARCH("Reference",Q41)))</formula>
    </cfRule>
  </conditionalFormatting>
  <conditionalFormatting sqref="L41:P41 L39:T39">
    <cfRule type="containsText" dxfId="604" priority="41" operator="containsText" text="Reference">
      <formula>NOT(ISERROR(SEARCH("Reference",L39)))</formula>
    </cfRule>
  </conditionalFormatting>
  <conditionalFormatting sqref="L41:P41 L39:T39">
    <cfRule type="containsText" dxfId="603" priority="40" operator="containsText" text="Reference">
      <formula>NOT(ISERROR(SEARCH("Reference",L39)))</formula>
    </cfRule>
  </conditionalFormatting>
  <conditionalFormatting sqref="L43:O43 Q43:T43">
    <cfRule type="containsText" dxfId="602" priority="39" operator="containsText" text="Reference">
      <formula>NOT(ISERROR(SEARCH("Reference",L43)))</formula>
    </cfRule>
  </conditionalFormatting>
  <conditionalFormatting sqref="L43:O43 Q43:T43">
    <cfRule type="containsText" dxfId="601" priority="38" operator="containsText" text="Reference">
      <formula>NOT(ISERROR(SEARCH("Reference",L43)))</formula>
    </cfRule>
  </conditionalFormatting>
  <conditionalFormatting sqref="P43">
    <cfRule type="containsText" dxfId="600" priority="37" operator="containsText" text="Reference">
      <formula>NOT(ISERROR(SEARCH("Reference",P43)))</formula>
    </cfRule>
  </conditionalFormatting>
  <conditionalFormatting sqref="P43">
    <cfRule type="containsText" dxfId="599" priority="36" operator="containsText" text="Reference">
      <formula>NOT(ISERROR(SEARCH("Reference",P43)))</formula>
    </cfRule>
  </conditionalFormatting>
  <conditionalFormatting sqref="J51:K51 J53:K53 J55:K55">
    <cfRule type="containsText" dxfId="598" priority="35" operator="containsText" text="Reference">
      <formula>NOT(ISERROR(SEARCH("Reference",J51)))</formula>
    </cfRule>
  </conditionalFormatting>
  <conditionalFormatting sqref="O53:P53 O55:P55 O51:P51">
    <cfRule type="containsText" dxfId="597" priority="34" operator="containsText" text="Reference">
      <formula>NOT(ISERROR(SEARCH("Reference",O51)))</formula>
    </cfRule>
  </conditionalFormatting>
  <conditionalFormatting sqref="T53:U53 T55:U55 T51:U51">
    <cfRule type="containsText" dxfId="596" priority="33" operator="containsText" text="Reference">
      <formula>NOT(ISERROR(SEARCH("Reference",T51)))</formula>
    </cfRule>
  </conditionalFormatting>
  <conditionalFormatting sqref="G51 G53 G55">
    <cfRule type="containsText" dxfId="595" priority="32" operator="containsText" text="Reference">
      <formula>NOT(ISERROR(SEARCH("Reference",G51)))</formula>
    </cfRule>
  </conditionalFormatting>
  <conditionalFormatting sqref="O53:P53 O51:P51 T51:U51 T53:U53 G51 G53 G55 O55:P55 T55:U55 J55:K55 J53:K53 J51:K51">
    <cfRule type="containsText" dxfId="594" priority="31" operator="containsText" text="Reference">
      <formula>NOT(ISERROR(SEARCH("Reference",G51)))</formula>
    </cfRule>
  </conditionalFormatting>
  <conditionalFormatting sqref="L51 L53 L55">
    <cfRule type="containsText" dxfId="593" priority="30" operator="containsText" text="Reference">
      <formula>NOT(ISERROR(SEARCH("Reference",L51)))</formula>
    </cfRule>
  </conditionalFormatting>
  <conditionalFormatting sqref="L51 L53 L55">
    <cfRule type="containsText" dxfId="592" priority="29" operator="containsText" text="Reference">
      <formula>NOT(ISERROR(SEARCH("Reference",L51)))</formula>
    </cfRule>
  </conditionalFormatting>
  <conditionalFormatting sqref="Q51 Q55">
    <cfRule type="containsText" dxfId="591" priority="28" operator="containsText" text="Reference">
      <formula>NOT(ISERROR(SEARCH("Reference",Q51)))</formula>
    </cfRule>
  </conditionalFormatting>
  <conditionalFormatting sqref="Q51 Q55">
    <cfRule type="containsText" dxfId="590" priority="27" operator="containsText" text="Reference">
      <formula>NOT(ISERROR(SEARCH("Reference",Q51)))</formula>
    </cfRule>
  </conditionalFormatting>
  <conditionalFormatting sqref="S57">
    <cfRule type="containsText" dxfId="589" priority="26" operator="containsText" text="Reference">
      <formula>NOT(ISERROR(SEARCH("Reference",S57)))</formula>
    </cfRule>
  </conditionalFormatting>
  <conditionalFormatting sqref="S57">
    <cfRule type="containsText" dxfId="588" priority="25" operator="containsText" text="Reference">
      <formula>NOT(ISERROR(SEARCH("Reference",S57)))</formula>
    </cfRule>
  </conditionalFormatting>
  <conditionalFormatting sqref="S53 S55 S51">
    <cfRule type="containsText" dxfId="587" priority="24" operator="containsText" text="Reference">
      <formula>NOT(ISERROR(SEARCH("Reference",S51)))</formula>
    </cfRule>
  </conditionalFormatting>
  <conditionalFormatting sqref="S51 S53 S55">
    <cfRule type="containsText" dxfId="586" priority="23" operator="containsText" text="Reference">
      <formula>NOT(ISERROR(SEARCH("Reference",S51)))</formula>
    </cfRule>
  </conditionalFormatting>
  <conditionalFormatting sqref="R57">
    <cfRule type="containsText" dxfId="585" priority="22" operator="containsText" text="Reference">
      <formula>NOT(ISERROR(SEARCH("Reference",R57)))</formula>
    </cfRule>
  </conditionalFormatting>
  <conditionalFormatting sqref="R57">
    <cfRule type="containsText" dxfId="584" priority="21" operator="containsText" text="Reference">
      <formula>NOT(ISERROR(SEARCH("Reference",R57)))</formula>
    </cfRule>
  </conditionalFormatting>
  <conditionalFormatting sqref="R53 R55 R51">
    <cfRule type="containsText" dxfId="583" priority="20" operator="containsText" text="Reference">
      <formula>NOT(ISERROR(SEARCH("Reference",R51)))</formula>
    </cfRule>
  </conditionalFormatting>
  <conditionalFormatting sqref="R51 R53 R55">
    <cfRule type="containsText" dxfId="582" priority="19" operator="containsText" text="Reference">
      <formula>NOT(ISERROR(SEARCH("Reference",R51)))</formula>
    </cfRule>
  </conditionalFormatting>
  <conditionalFormatting sqref="M57">
    <cfRule type="containsText" dxfId="581" priority="18" operator="containsText" text="Reference">
      <formula>NOT(ISERROR(SEARCH("Reference",M57)))</formula>
    </cfRule>
  </conditionalFormatting>
  <conditionalFormatting sqref="M57">
    <cfRule type="containsText" dxfId="580" priority="17" operator="containsText" text="Reference">
      <formula>NOT(ISERROR(SEARCH("Reference",M57)))</formula>
    </cfRule>
  </conditionalFormatting>
  <conditionalFormatting sqref="M53 M55 M51">
    <cfRule type="containsText" dxfId="579" priority="16" operator="containsText" text="Reference">
      <formula>NOT(ISERROR(SEARCH("Reference",M51)))</formula>
    </cfRule>
  </conditionalFormatting>
  <conditionalFormatting sqref="M51 M53 M55">
    <cfRule type="containsText" dxfId="578" priority="15" operator="containsText" text="Reference">
      <formula>NOT(ISERROR(SEARCH("Reference",M51)))</formula>
    </cfRule>
  </conditionalFormatting>
  <conditionalFormatting sqref="N57">
    <cfRule type="containsText" dxfId="577" priority="14" operator="containsText" text="Reference">
      <formula>NOT(ISERROR(SEARCH("Reference",N57)))</formula>
    </cfRule>
  </conditionalFormatting>
  <conditionalFormatting sqref="N57">
    <cfRule type="containsText" dxfId="576" priority="13" operator="containsText" text="Reference">
      <formula>NOT(ISERROR(SEARCH("Reference",N57)))</formula>
    </cfRule>
  </conditionalFormatting>
  <conditionalFormatting sqref="N53 N55 N51">
    <cfRule type="containsText" dxfId="575" priority="12" operator="containsText" text="Reference">
      <formula>NOT(ISERROR(SEARCH("Reference",N51)))</formula>
    </cfRule>
  </conditionalFormatting>
  <conditionalFormatting sqref="N51 N53 N55">
    <cfRule type="containsText" dxfId="574" priority="11" operator="containsText" text="Reference">
      <formula>NOT(ISERROR(SEARCH("Reference",N51)))</formula>
    </cfRule>
  </conditionalFormatting>
  <conditionalFormatting sqref="H57">
    <cfRule type="containsText" dxfId="573" priority="10" operator="containsText" text="Reference">
      <formula>NOT(ISERROR(SEARCH("Reference",H57)))</formula>
    </cfRule>
  </conditionalFormatting>
  <conditionalFormatting sqref="H57">
    <cfRule type="containsText" dxfId="572" priority="9" operator="containsText" text="Reference">
      <formula>NOT(ISERROR(SEARCH("Reference",H57)))</formula>
    </cfRule>
  </conditionalFormatting>
  <conditionalFormatting sqref="H53 H55 H51">
    <cfRule type="containsText" dxfId="571" priority="8" operator="containsText" text="Reference">
      <formula>NOT(ISERROR(SEARCH("Reference",H51)))</formula>
    </cfRule>
  </conditionalFormatting>
  <conditionalFormatting sqref="H51 H53 H55">
    <cfRule type="containsText" dxfId="570" priority="7" operator="containsText" text="Reference">
      <formula>NOT(ISERROR(SEARCH("Reference",H51)))</formula>
    </cfRule>
  </conditionalFormatting>
  <conditionalFormatting sqref="I57">
    <cfRule type="containsText" dxfId="569" priority="6" operator="containsText" text="Reference">
      <formula>NOT(ISERROR(SEARCH("Reference",I57)))</formula>
    </cfRule>
  </conditionalFormatting>
  <conditionalFormatting sqref="I57">
    <cfRule type="containsText" dxfId="568" priority="5" operator="containsText" text="Reference">
      <formula>NOT(ISERROR(SEARCH("Reference",I57)))</formula>
    </cfRule>
  </conditionalFormatting>
  <conditionalFormatting sqref="I53 I55 I51">
    <cfRule type="containsText" dxfId="567" priority="4" operator="containsText" text="Reference">
      <formula>NOT(ISERROR(SEARCH("Reference",I51)))</formula>
    </cfRule>
  </conditionalFormatting>
  <conditionalFormatting sqref="I51 I53 I55">
    <cfRule type="containsText" dxfId="566" priority="3" operator="containsText" text="Reference">
      <formula>NOT(ISERROR(SEARCH("Reference",I51)))</formula>
    </cfRule>
  </conditionalFormatting>
  <conditionalFormatting sqref="Q53">
    <cfRule type="containsText" dxfId="565" priority="2" operator="containsText" text="Reference">
      <formula>NOT(ISERROR(SEARCH("Reference",Q53)))</formula>
    </cfRule>
  </conditionalFormatting>
  <conditionalFormatting sqref="Q53">
    <cfRule type="containsText" dxfId="564" priority="1" operator="containsText" text="Reference">
      <formula>NOT(ISERROR(SEARCH("Reference",Q53)))</formula>
    </cfRule>
  </conditionalFormatting>
  <dataValidations count="2">
    <dataValidation type="list" allowBlank="1" showInputMessage="1" showErrorMessage="1" sqref="L33:O33" xr:uid="{56C71A46-51B2-4F8A-8B5A-13F119E454CD}">
      <formula1>$X$6:$X$9</formula1>
    </dataValidation>
    <dataValidation allowBlank="1" showInputMessage="1" showErrorMessage="1" prompt="More details are found in 'READ ME' tab" sqref="D14" xr:uid="{0DD22F0B-AA73-40B6-8B28-46EEF0621EBC}"/>
  </dataValidations>
  <pageMargins left="0.7" right="0.7" top="0.75" bottom="0.75" header="0.3" footer="0.3"/>
  <pageSetup paperSize="9" scale="31"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xr:uid="{22E118A5-B0EA-474E-949C-D5CE08859057}">
          <x14:formula1>
            <xm:f>List!$H$4:$H$14</xm:f>
          </x14:formula1>
          <xm:sqref>D29:K29</xm:sqref>
        </x14:dataValidation>
        <x14:dataValidation type="list" allowBlank="1" showInputMessage="1" showErrorMessage="1" xr:uid="{55ED8AAE-CEC5-4107-9156-03AB296BA5D8}">
          <x14:formula1>
            <xm:f>List!$L$3:$L$67</xm:f>
          </x14:formula1>
          <xm:sqref>D52:E57</xm:sqref>
        </x14:dataValidation>
        <x14:dataValidation type="list" allowBlank="1" showInputMessage="1" showErrorMessage="1" xr:uid="{01FDB205-0854-4697-AFFD-DCBF312A06F0}">
          <x14:formula1>
            <xm:f>List!$L$2:$L$74</xm:f>
          </x14:formula1>
          <xm:sqref>D50:E51</xm:sqref>
        </x14:dataValidation>
        <x14:dataValidation type="list" allowBlank="1" showInputMessage="1" showErrorMessage="1" xr:uid="{1A14CB80-DF78-4361-90AB-2F3A5590F2D6}">
          <x14:formula1>
            <xm:f>List!$Z$15:$Z$16</xm:f>
          </x14:formula1>
          <xm:sqref>D38:D45</xm:sqref>
        </x14:dataValidation>
        <x14:dataValidation type="list" allowBlank="1" showInputMessage="1" showErrorMessage="1" xr:uid="{8F3E9D45-675C-437F-A3E8-8C02C057FC0C}">
          <x14:formula1>
            <xm:f>List!$J$3:$J$6</xm:f>
          </x14:formula1>
          <xm:sqref>E44:F45</xm:sqref>
        </x14:dataValidation>
        <x14:dataValidation type="list" allowBlank="1" showInputMessage="1" showErrorMessage="1" xr:uid="{B0B6D4E4-6C40-40DE-8F2D-7B2D8BFFF710}">
          <x14:formula1>
            <xm:f>List!$B$3:$B$27</xm:f>
          </x14:formula1>
          <xm:sqref>D8:K8</xm:sqref>
        </x14:dataValidation>
        <x14:dataValidation type="list" allowBlank="1" showInputMessage="1" showErrorMessage="1" xr:uid="{6B3DA794-EA00-47BE-A46F-5DE97C6C93CF}">
          <x14:formula1>
            <xm:f>List!$Z$10:$Z$13</xm:f>
          </x14:formula1>
          <xm:sqref>D22:E24</xm:sqref>
        </x14:dataValidation>
        <x14:dataValidation type="list" allowBlank="1" showInputMessage="1" showErrorMessage="1" xr:uid="{113C6933-E85B-4553-B6BA-A18D0A83AB54}">
          <x14:formula1>
            <xm:f>List!$R$3:$R$13</xm:f>
          </x14:formula1>
          <xm:sqref>D70:E77</xm:sqref>
        </x14:dataValidation>
        <x14:dataValidation type="list" allowBlank="1" showInputMessage="1" showErrorMessage="1" xr:uid="{482E11D0-60F7-486C-88B7-BA5755C327F7}">
          <x14:formula1>
            <xm:f>List!$Z$2:$Z$4</xm:f>
          </x14:formula1>
          <xm:sqref>D10:K10</xm:sqref>
        </x14:dataValidation>
        <x14:dataValidation type="list" allowBlank="1" showInputMessage="1" showErrorMessage="1" xr:uid="{D6AEE399-6079-4252-866F-83133DCB1242}">
          <x14:formula1>
            <xm:f>List!$F$3:$F$18</xm:f>
          </x14:formula1>
          <xm:sqref>D16:K17 F22:F24</xm:sqref>
        </x14:dataValidation>
        <x14:dataValidation type="list" allowBlank="1" showInputMessage="1" showErrorMessage="1" xr:uid="{A695D6E7-E983-4F96-95A4-6A68A27612E8}">
          <x14:formula1>
            <xm:f>List!$T$3:$T$6</xm:f>
          </x14:formula1>
          <xm:sqref>F70:F77</xm:sqref>
        </x14:dataValidation>
        <x14:dataValidation type="list" allowBlank="1" showInputMessage="1" showErrorMessage="1" xr:uid="{ED49DDED-C867-4257-91FA-DEE8BD1006BE}">
          <x14:formula1>
            <xm:f>List!$D$3:$D$17</xm:f>
          </x14:formula1>
          <xm:sqref>D11</xm:sqref>
        </x14:dataValidation>
        <x14:dataValidation type="list" allowBlank="1" showInputMessage="1" showErrorMessage="1" xr:uid="{2EA992A9-F8A4-480C-8018-6F985E3B37A1}">
          <x14:formula1>
            <xm:f>List!$Z$6:$Z$8</xm:f>
          </x14:formula1>
          <xm:sqref>D33</xm:sqref>
        </x14:dataValidation>
        <x14:dataValidation type="list" allowBlank="1" showInputMessage="1" showErrorMessage="1" prompt="More details are found in 'READ ME' tab" xr:uid="{E869927B-D355-4389-BE69-4D423758EC3F}">
          <x14:formula1>
            <xm:f>'READ ME'!$C$26:$C$34</xm:f>
          </x14:formula1>
          <xm:sqref>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BA104"/>
  <sheetViews>
    <sheetView topLeftCell="A16" zoomScale="80" zoomScaleNormal="80" workbookViewId="0">
      <selection activeCell="J43" sqref="J43"/>
    </sheetView>
  </sheetViews>
  <sheetFormatPr defaultColWidth="11" defaultRowHeight="15" x14ac:dyDescent="0.25"/>
  <cols>
    <col min="1" max="1" width="4.5" style="79" customWidth="1"/>
    <col min="2" max="2" width="11" style="79"/>
    <col min="3" max="3" width="27.625" style="79" customWidth="1"/>
    <col min="4" max="5" width="16.75" style="79" customWidth="1"/>
    <col min="6" max="21" width="12.5" style="79" customWidth="1"/>
    <col min="22" max="51" width="11" style="79"/>
    <col min="52" max="52" width="101.375" style="119" hidden="1" customWidth="1"/>
    <col min="53" max="53" width="182" style="119" hidden="1" customWidth="1"/>
    <col min="54" max="16384" width="11" style="79"/>
  </cols>
  <sheetData>
    <row r="1" spans="1:52" ht="21" x14ac:dyDescent="0.35">
      <c r="A1" s="4" t="s">
        <v>178</v>
      </c>
      <c r="B1" s="179"/>
      <c r="C1" s="179"/>
      <c r="D1" s="109"/>
      <c r="E1" s="179"/>
      <c r="F1" s="179"/>
      <c r="G1" s="179"/>
      <c r="H1" s="179"/>
      <c r="I1" s="179"/>
      <c r="J1" s="179"/>
      <c r="K1" s="179"/>
      <c r="L1" s="179"/>
      <c r="M1" s="179"/>
      <c r="N1" s="179"/>
      <c r="O1" s="179"/>
      <c r="P1" s="179"/>
      <c r="Q1" s="179"/>
      <c r="R1" s="179"/>
      <c r="S1" s="179"/>
      <c r="T1" s="179"/>
      <c r="U1" s="179"/>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row>
    <row r="2" spans="1:52" x14ac:dyDescent="0.25">
      <c r="A2" s="109" t="s">
        <v>179</v>
      </c>
      <c r="B2" s="179"/>
      <c r="C2" s="179"/>
      <c r="D2" s="109"/>
      <c r="E2" s="179"/>
      <c r="F2" s="179"/>
      <c r="G2" s="179"/>
      <c r="H2" s="179"/>
      <c r="I2" s="179"/>
      <c r="J2" s="179"/>
      <c r="K2" s="179"/>
      <c r="L2" s="179"/>
      <c r="M2" s="179"/>
      <c r="N2" s="179"/>
      <c r="O2" s="179"/>
      <c r="P2" s="179"/>
      <c r="Q2" s="179"/>
      <c r="R2" s="179"/>
      <c r="S2" s="179"/>
      <c r="T2" s="179"/>
      <c r="U2" s="179"/>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row>
    <row r="3" spans="1:52" x14ac:dyDescent="0.25">
      <c r="A3" s="179"/>
      <c r="B3" s="179"/>
      <c r="C3" s="179"/>
      <c r="D3" s="179"/>
      <c r="E3" s="179"/>
      <c r="F3" s="179"/>
      <c r="G3" s="179"/>
      <c r="H3" s="179"/>
      <c r="I3" s="179"/>
      <c r="J3" s="179"/>
      <c r="K3" s="179"/>
      <c r="L3" s="179"/>
      <c r="M3" s="179"/>
      <c r="N3" s="179"/>
      <c r="O3" s="179"/>
      <c r="P3" s="179"/>
      <c r="Q3" s="179"/>
      <c r="R3" s="179"/>
      <c r="S3" s="179"/>
      <c r="T3" s="179"/>
      <c r="U3" s="179"/>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row>
    <row r="4" spans="1:52" ht="21" customHeight="1" x14ac:dyDescent="0.25">
      <c r="A4" s="179"/>
      <c r="B4" s="246" t="s">
        <v>180</v>
      </c>
      <c r="C4" s="247"/>
      <c r="D4" s="247"/>
      <c r="E4" s="247"/>
      <c r="F4" s="247"/>
      <c r="G4" s="247"/>
      <c r="H4" s="247"/>
      <c r="I4" s="247"/>
      <c r="J4" s="247"/>
      <c r="K4" s="248"/>
      <c r="L4" s="83"/>
      <c r="M4" s="83"/>
      <c r="N4" s="83"/>
      <c r="O4" s="83"/>
      <c r="P4" s="179"/>
      <c r="Q4" s="179"/>
      <c r="R4" s="179"/>
      <c r="S4" s="179"/>
      <c r="T4" s="179"/>
      <c r="U4" s="179"/>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row>
    <row r="5" spans="1:52" ht="15.75" customHeight="1" x14ac:dyDescent="0.25">
      <c r="A5" s="179"/>
      <c r="B5" s="249" t="s">
        <v>181</v>
      </c>
      <c r="C5" s="249"/>
      <c r="D5" s="250" t="s">
        <v>413</v>
      </c>
      <c r="E5" s="251"/>
      <c r="F5" s="251"/>
      <c r="G5" s="251"/>
      <c r="H5" s="251"/>
      <c r="I5" s="251"/>
      <c r="J5" s="251"/>
      <c r="K5" s="252"/>
      <c r="L5" s="84"/>
      <c r="M5" s="84"/>
      <c r="N5" s="84"/>
      <c r="O5" s="84"/>
      <c r="P5" s="179"/>
      <c r="Q5" s="179"/>
      <c r="R5" s="179"/>
      <c r="S5" s="179"/>
      <c r="T5" s="179"/>
      <c r="U5" s="179"/>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row>
    <row r="6" spans="1:52" ht="15.75" customHeight="1" x14ac:dyDescent="0.25">
      <c r="A6" s="179"/>
      <c r="B6" s="249" t="s">
        <v>183</v>
      </c>
      <c r="C6" s="249"/>
      <c r="D6" s="253">
        <v>44042</v>
      </c>
      <c r="E6" s="254"/>
      <c r="F6" s="254"/>
      <c r="G6" s="254"/>
      <c r="H6" s="254"/>
      <c r="I6" s="254"/>
      <c r="J6" s="254"/>
      <c r="K6" s="255"/>
      <c r="L6" s="84"/>
      <c r="M6" s="84"/>
      <c r="N6" s="84"/>
      <c r="O6" s="84"/>
      <c r="P6" s="179"/>
      <c r="Q6" s="179"/>
      <c r="R6" s="179"/>
      <c r="S6" s="179"/>
      <c r="T6" s="179"/>
      <c r="U6" s="179"/>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row>
    <row r="7" spans="1:52" ht="15.75" customHeight="1" x14ac:dyDescent="0.25">
      <c r="A7" s="179"/>
      <c r="B7" s="256" t="s">
        <v>383</v>
      </c>
      <c r="C7" s="257"/>
      <c r="D7" s="250" t="s">
        <v>394</v>
      </c>
      <c r="E7" s="251"/>
      <c r="F7" s="251"/>
      <c r="G7" s="251"/>
      <c r="H7" s="251"/>
      <c r="I7" s="251"/>
      <c r="J7" s="251"/>
      <c r="K7" s="252"/>
      <c r="L7" s="84"/>
      <c r="M7" s="84"/>
      <c r="N7" s="84"/>
      <c r="O7" s="84"/>
      <c r="P7" s="179"/>
      <c r="Q7" s="179"/>
      <c r="R7" s="179"/>
      <c r="S7" s="179"/>
      <c r="T7" s="179"/>
      <c r="U7" s="179"/>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row>
    <row r="8" spans="1:52" x14ac:dyDescent="0.25">
      <c r="A8" s="179"/>
      <c r="B8" s="267" t="s">
        <v>18</v>
      </c>
      <c r="C8" s="268"/>
      <c r="D8" s="271" t="s">
        <v>395</v>
      </c>
      <c r="E8" s="272"/>
      <c r="F8" s="272"/>
      <c r="G8" s="272"/>
      <c r="H8" s="272"/>
      <c r="I8" s="272"/>
      <c r="J8" s="272"/>
      <c r="K8" s="273"/>
      <c r="L8" s="81"/>
      <c r="M8" s="81"/>
      <c r="N8" s="81"/>
      <c r="O8" s="81"/>
      <c r="P8" s="179"/>
      <c r="Q8" s="179"/>
      <c r="R8" s="179"/>
      <c r="S8" s="179"/>
      <c r="T8" s="179"/>
      <c r="U8" s="179"/>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row>
    <row r="9" spans="1:52" ht="15.75" customHeight="1" x14ac:dyDescent="0.25">
      <c r="A9" s="179"/>
      <c r="B9" s="269"/>
      <c r="C9" s="270"/>
      <c r="D9" s="271" t="s">
        <v>185</v>
      </c>
      <c r="E9" s="272"/>
      <c r="F9" s="272"/>
      <c r="G9" s="272"/>
      <c r="H9" s="272"/>
      <c r="I9" s="272"/>
      <c r="J9" s="272"/>
      <c r="K9" s="273"/>
      <c r="L9" s="81"/>
      <c r="M9" s="81"/>
      <c r="N9" s="81"/>
      <c r="O9" s="81"/>
      <c r="P9" s="179"/>
      <c r="Q9" s="179"/>
      <c r="R9" s="179"/>
      <c r="S9" s="179"/>
      <c r="T9" s="179"/>
      <c r="U9" s="179"/>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row>
    <row r="10" spans="1:52" ht="15.75" customHeight="1" x14ac:dyDescent="0.25">
      <c r="A10" s="179"/>
      <c r="B10" s="274" t="s">
        <v>22</v>
      </c>
      <c r="C10" s="274"/>
      <c r="D10" s="275" t="s">
        <v>257</v>
      </c>
      <c r="E10" s="276"/>
      <c r="F10" s="276"/>
      <c r="G10" s="276"/>
      <c r="H10" s="276"/>
      <c r="I10" s="276"/>
      <c r="J10" s="276"/>
      <c r="K10" s="277"/>
      <c r="L10" s="82"/>
      <c r="M10" s="82"/>
      <c r="N10" s="82"/>
      <c r="O10" s="82"/>
      <c r="P10" s="179"/>
      <c r="Q10" s="179"/>
      <c r="R10" s="179"/>
      <c r="S10" s="179"/>
      <c r="T10" s="179"/>
      <c r="U10" s="179"/>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row>
    <row r="11" spans="1:52" ht="27.75" customHeight="1" x14ac:dyDescent="0.25">
      <c r="A11" s="179"/>
      <c r="B11" s="274" t="s">
        <v>24</v>
      </c>
      <c r="C11" s="274"/>
      <c r="D11" s="275" t="s">
        <v>266</v>
      </c>
      <c r="E11" s="276"/>
      <c r="F11" s="276"/>
      <c r="G11" s="276"/>
      <c r="H11" s="276"/>
      <c r="I11" s="276"/>
      <c r="J11" s="276"/>
      <c r="K11" s="277"/>
      <c r="L11" s="183"/>
      <c r="M11" s="84"/>
      <c r="N11" s="84"/>
      <c r="O11" s="84"/>
      <c r="P11" s="179"/>
      <c r="Q11" s="179"/>
      <c r="R11" s="179"/>
      <c r="S11" s="179"/>
      <c r="T11" s="179"/>
      <c r="U11" s="179"/>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row>
    <row r="12" spans="1:52" ht="369" customHeight="1" x14ac:dyDescent="0.25">
      <c r="A12" s="179"/>
      <c r="B12" s="258" t="s">
        <v>27</v>
      </c>
      <c r="C12" s="258"/>
      <c r="D12" s="259" t="s">
        <v>429</v>
      </c>
      <c r="E12" s="260"/>
      <c r="F12" s="260"/>
      <c r="G12" s="260"/>
      <c r="H12" s="260"/>
      <c r="I12" s="260"/>
      <c r="J12" s="260"/>
      <c r="K12" s="261"/>
      <c r="L12" s="81"/>
      <c r="M12" s="81"/>
      <c r="N12" s="81"/>
      <c r="O12" s="81"/>
      <c r="P12" s="179"/>
      <c r="Q12" s="179"/>
      <c r="R12" s="179"/>
      <c r="S12" s="179"/>
      <c r="T12" s="179"/>
      <c r="U12" s="179"/>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20" t="str">
        <f>D12</f>
        <v xml:space="preserve">This factsheet describes thermal energy storage in an aquifer (abbreviated ATES), a technique used for heating and cooling of buildings. It describes an individual system for one or multiple buildings ('individual' means there is no heat/cold transport network present to transport heat/cold over large distances such as in district heating). The technology is applicable to buildings with a relatively high cooling demand, which are found in the services sector (e.g. an office or university building). The reason for this is that heat and cold storage must be in balance to retain the heating/cooling capacity of the system. The applicability and energetic performance of ATES strongly depend on site-specific hydrogeological conditions (Department for Business, Energy and Industrial Strategy, 2016).
ATES comprises low temperature sensible heat storage in water bearing (e.g. sand) layers in the subsurface (aquifer). Depending on type of system (at least) one or two thermal wells are required for extraction and injection of water (since water is extracted from the subsurface it is called an "open system"). The wells are typically between 30 and 150 meters deep (Agentschap NL, 2011). At a depth of more than 500 meters heat storage would comprise the heat of the interior of the earth, which is called geothermal energy (ECW, 2019). The technology furthermore consists of pipes, pumps and controls. Using heat exchangers, heat is transferred to the heating system in a building. A heat pump is needed to upgrade the temperature to useable levels for space heating. The heat pump is taken into account in this factsheet. The heating/cooling distribution system inside the building (costs and efficiency) is not taken into account in this factsheet. Also, peak supply heating systems (e.g. gas-fired boiler running on winter days) is not taken into account in this factsheet.
The overall temperature range of water storage is ± 5 ᵒC to ± 25 ᵒC. In summer, cold water (typically 5 -8 ᵒC) is extracted from the aquifer in order to provide space cooling (Bloemendal et al., 2017). The warmed-up water is returned to the aquifer. The cooling part is essential to regenerate the heat source. The ATES system must be thermally balanced over the year otherwise heating or cooling capacity will deteriorate. In winter the proces is reversed. The stored water (typically 14-18 ᵒC) is supplied to buildings for heating purposes and the cooled water is returned (Bloemendal et al., 2017). A heat pump (water/water heat pump) raises the temperature to the temperature necessary for space heating. Buildings with ATES are heated using a low temperature heating system using underfloor and/or wall heating. This means that the heat distribution system for space heating inside the building works at a relatively low temperature (supply temperature to heat emitters is in range 30 to 50ᵒC). This requires a well insulated building (i.e. a building with a good energy label). Direct cooling (space cooling without using a heat pump) can be provided by pumping cold water directly through the building. In case there is also a demand for hot tapwater, this needs to be at least 60 ᵒC and can be supplied for instance by a seperate gas boiler, an electric boiler, or a solar water heater. </v>
      </c>
    </row>
    <row r="13" spans="1:52" ht="15.75" customHeight="1" x14ac:dyDescent="0.25">
      <c r="A13" s="179"/>
      <c r="B13" s="262" t="s">
        <v>186</v>
      </c>
      <c r="C13" s="262"/>
      <c r="D13" s="263" t="s">
        <v>34</v>
      </c>
      <c r="E13" s="254"/>
      <c r="F13" s="254"/>
      <c r="G13" s="254"/>
      <c r="H13" s="254"/>
      <c r="I13" s="254"/>
      <c r="J13" s="254"/>
      <c r="K13" s="255"/>
      <c r="L13" s="84"/>
      <c r="M13" s="84"/>
      <c r="N13" s="84"/>
      <c r="O13" s="84"/>
      <c r="P13" s="179"/>
      <c r="Q13" s="179"/>
      <c r="R13" s="179"/>
      <c r="S13" s="179"/>
      <c r="T13" s="179"/>
      <c r="U13" s="179"/>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row>
    <row r="14" spans="1:52" ht="90" customHeight="1" x14ac:dyDescent="0.25">
      <c r="A14" s="179"/>
      <c r="B14" s="262"/>
      <c r="C14" s="262"/>
      <c r="D14" s="264" t="s">
        <v>399</v>
      </c>
      <c r="E14" s="265"/>
      <c r="F14" s="265"/>
      <c r="G14" s="265"/>
      <c r="H14" s="265"/>
      <c r="I14" s="265"/>
      <c r="J14" s="265"/>
      <c r="K14" s="266"/>
      <c r="L14" s="81"/>
      <c r="M14" s="81"/>
      <c r="N14" s="81"/>
      <c r="O14" s="81"/>
      <c r="P14" s="179"/>
      <c r="Q14" s="179"/>
      <c r="R14" s="179"/>
      <c r="S14" s="179"/>
      <c r="T14" s="179"/>
      <c r="U14" s="179"/>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20" t="str">
        <f>D14</f>
        <v>According to a review-report focussed on the UK the TRL of ATES is between 5 and 8 (Department for Business, Energy and Industrial Strategy, 2016). However, ATES is an established technology in (some) other countries in Europe, especially in the Netherlands (TRL=9) where it is commonly used for individual buildings (commercial buildings and apartment blocks). The first ATES installations in the Netherlands were realised in 1995 and by 2015 there were around 2000 of these installations (Bloemendal et al., 2017).</v>
      </c>
    </row>
    <row r="15" spans="1:52" ht="21" customHeight="1" x14ac:dyDescent="0.25">
      <c r="A15" s="179"/>
      <c r="B15" s="246" t="s">
        <v>52</v>
      </c>
      <c r="C15" s="247"/>
      <c r="D15" s="247"/>
      <c r="E15" s="247"/>
      <c r="F15" s="247"/>
      <c r="G15" s="247"/>
      <c r="H15" s="247"/>
      <c r="I15" s="247"/>
      <c r="J15" s="247"/>
      <c r="K15" s="248"/>
      <c r="L15" s="83"/>
      <c r="M15" s="83"/>
      <c r="N15" s="83"/>
      <c r="O15" s="83"/>
      <c r="P15" s="179"/>
      <c r="Q15" s="179"/>
      <c r="R15" s="179"/>
      <c r="S15" s="179"/>
      <c r="T15" s="179"/>
      <c r="U15" s="179"/>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row>
    <row r="16" spans="1:52" ht="15" customHeight="1" x14ac:dyDescent="0.25">
      <c r="A16" s="179"/>
      <c r="B16" s="293" t="s">
        <v>53</v>
      </c>
      <c r="C16" s="293"/>
      <c r="D16" s="294" t="s">
        <v>441</v>
      </c>
      <c r="E16" s="295"/>
      <c r="F16" s="295"/>
      <c r="G16" s="295"/>
      <c r="H16" s="295"/>
      <c r="I16" s="295"/>
      <c r="J16" s="295"/>
      <c r="K16" s="296"/>
      <c r="L16" s="83"/>
      <c r="M16" s="83"/>
      <c r="N16" s="83"/>
      <c r="O16" s="83"/>
      <c r="P16" s="179"/>
      <c r="Q16" s="179"/>
      <c r="R16" s="179"/>
      <c r="S16" s="179"/>
      <c r="T16" s="179"/>
      <c r="U16" s="179"/>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row>
    <row r="17" spans="1:51" ht="15" customHeight="1" x14ac:dyDescent="0.25">
      <c r="A17" s="179"/>
      <c r="B17" s="293"/>
      <c r="C17" s="293"/>
      <c r="D17" s="297"/>
      <c r="E17" s="298"/>
      <c r="F17" s="298"/>
      <c r="G17" s="298"/>
      <c r="H17" s="298"/>
      <c r="I17" s="298"/>
      <c r="J17" s="298"/>
      <c r="K17" s="299"/>
      <c r="L17" s="83"/>
      <c r="M17" s="83"/>
      <c r="N17" s="83"/>
      <c r="O17" s="83"/>
      <c r="P17" s="179"/>
      <c r="Q17" s="179"/>
      <c r="R17" s="179"/>
      <c r="S17" s="179"/>
      <c r="T17" s="179"/>
      <c r="U17" s="179"/>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row>
    <row r="18" spans="1:51" x14ac:dyDescent="0.25">
      <c r="A18" s="179"/>
      <c r="B18" s="300"/>
      <c r="C18" s="300"/>
      <c r="D18" s="301" t="s">
        <v>187</v>
      </c>
      <c r="E18" s="301"/>
      <c r="F18" s="301"/>
      <c r="G18" s="167" t="s">
        <v>188</v>
      </c>
      <c r="H18" s="167" t="s">
        <v>189</v>
      </c>
      <c r="I18" s="167" t="s">
        <v>190</v>
      </c>
      <c r="J18" s="167" t="s">
        <v>191</v>
      </c>
      <c r="K18" s="167" t="s">
        <v>192</v>
      </c>
      <c r="L18" s="85"/>
      <c r="M18" s="85"/>
      <c r="N18" s="85"/>
      <c r="O18" s="85"/>
      <c r="P18" s="179"/>
      <c r="Q18" s="179"/>
      <c r="R18" s="179"/>
      <c r="S18" s="179"/>
      <c r="T18" s="179"/>
      <c r="U18" s="179"/>
    </row>
    <row r="19" spans="1:51" ht="15.75" customHeight="1" x14ac:dyDescent="0.25">
      <c r="A19" s="179"/>
      <c r="B19" s="293" t="s">
        <v>57</v>
      </c>
      <c r="C19" s="293"/>
      <c r="D19" s="302" t="str">
        <f>IF(D16="Please select","Select Functional Unit above",D16)</f>
        <v>kW</v>
      </c>
      <c r="E19" s="302"/>
      <c r="F19" s="302"/>
      <c r="G19" s="185">
        <v>1000</v>
      </c>
      <c r="H19" s="184">
        <v>200</v>
      </c>
      <c r="I19" s="184">
        <v>10000</v>
      </c>
      <c r="J19" s="102"/>
      <c r="K19" s="102"/>
      <c r="L19" s="86"/>
      <c r="M19" s="86"/>
      <c r="N19" s="86"/>
      <c r="O19" s="86"/>
      <c r="P19" s="179"/>
      <c r="Q19" s="179"/>
      <c r="R19" s="179"/>
      <c r="S19" s="179"/>
      <c r="T19" s="179"/>
      <c r="U19" s="179"/>
    </row>
    <row r="20" spans="1:51" ht="15.75" customHeight="1" x14ac:dyDescent="0.25">
      <c r="A20" s="179"/>
      <c r="B20" s="293"/>
      <c r="C20" s="293"/>
      <c r="D20" s="302"/>
      <c r="E20" s="302"/>
      <c r="F20" s="302"/>
      <c r="G20" s="113" t="s">
        <v>404</v>
      </c>
      <c r="H20" s="113" t="s">
        <v>402</v>
      </c>
      <c r="I20" s="113" t="s">
        <v>402</v>
      </c>
      <c r="J20" s="113" t="s">
        <v>193</v>
      </c>
      <c r="K20" s="113" t="s">
        <v>193</v>
      </c>
      <c r="L20" s="86"/>
      <c r="M20" s="86"/>
      <c r="N20" s="86"/>
      <c r="O20" s="86"/>
      <c r="P20" s="179"/>
      <c r="Q20" s="179"/>
      <c r="R20" s="179"/>
      <c r="S20" s="179"/>
      <c r="T20" s="179"/>
      <c r="U20" s="179"/>
    </row>
    <row r="21" spans="1:51" ht="15.75" customHeight="1" x14ac:dyDescent="0.25">
      <c r="A21" s="179"/>
      <c r="B21" s="300"/>
      <c r="C21" s="300"/>
      <c r="D21" s="309" t="s">
        <v>194</v>
      </c>
      <c r="E21" s="310"/>
      <c r="F21" s="168" t="s">
        <v>195</v>
      </c>
      <c r="G21" s="279" t="s">
        <v>196</v>
      </c>
      <c r="H21" s="279"/>
      <c r="I21" s="279"/>
      <c r="J21" s="279"/>
      <c r="K21" s="279"/>
      <c r="L21" s="278">
        <v>2030</v>
      </c>
      <c r="M21" s="278"/>
      <c r="N21" s="278"/>
      <c r="O21" s="278"/>
      <c r="P21" s="278"/>
      <c r="Q21" s="279">
        <v>2050</v>
      </c>
      <c r="R21" s="279"/>
      <c r="S21" s="279"/>
      <c r="T21" s="279"/>
      <c r="U21" s="279"/>
    </row>
    <row r="22" spans="1:51" ht="15.75" customHeight="1" x14ac:dyDescent="0.25">
      <c r="A22" s="179"/>
      <c r="B22" s="280" t="s">
        <v>62</v>
      </c>
      <c r="C22" s="281"/>
      <c r="D22" s="286" t="s">
        <v>298</v>
      </c>
      <c r="E22" s="287"/>
      <c r="F22" s="290" t="s">
        <v>443</v>
      </c>
      <c r="G22" s="167" t="s">
        <v>188</v>
      </c>
      <c r="H22" s="167" t="s">
        <v>189</v>
      </c>
      <c r="I22" s="167" t="s">
        <v>190</v>
      </c>
      <c r="J22" s="167" t="s">
        <v>191</v>
      </c>
      <c r="K22" s="167" t="s">
        <v>192</v>
      </c>
      <c r="L22" s="166" t="s">
        <v>188</v>
      </c>
      <c r="M22" s="166" t="s">
        <v>189</v>
      </c>
      <c r="N22" s="166" t="s">
        <v>190</v>
      </c>
      <c r="O22" s="166" t="s">
        <v>191</v>
      </c>
      <c r="P22" s="166" t="s">
        <v>192</v>
      </c>
      <c r="Q22" s="167" t="s">
        <v>188</v>
      </c>
      <c r="R22" s="167" t="s">
        <v>189</v>
      </c>
      <c r="S22" s="167" t="s">
        <v>190</v>
      </c>
      <c r="T22" s="167" t="s">
        <v>191</v>
      </c>
      <c r="U22" s="167" t="s">
        <v>192</v>
      </c>
    </row>
    <row r="23" spans="1:51" ht="15" customHeight="1" x14ac:dyDescent="0.25">
      <c r="A23" s="179"/>
      <c r="B23" s="282"/>
      <c r="C23" s="283"/>
      <c r="D23" s="288"/>
      <c r="E23" s="289"/>
      <c r="F23" s="291"/>
      <c r="G23" s="103"/>
      <c r="H23" s="102"/>
      <c r="I23" s="102"/>
      <c r="J23" s="102"/>
      <c r="K23" s="102"/>
      <c r="L23" s="101"/>
      <c r="M23" s="112"/>
      <c r="N23" s="112"/>
      <c r="O23" s="112"/>
      <c r="P23" s="112"/>
      <c r="Q23" s="186">
        <f>7</f>
        <v>7</v>
      </c>
      <c r="R23" s="112"/>
      <c r="S23" s="112"/>
      <c r="T23" s="112"/>
      <c r="U23" s="112"/>
    </row>
    <row r="24" spans="1:51" x14ac:dyDescent="0.25">
      <c r="A24" s="179"/>
      <c r="B24" s="284"/>
      <c r="C24" s="285"/>
      <c r="D24" s="288"/>
      <c r="E24" s="289"/>
      <c r="F24" s="292"/>
      <c r="G24" s="113" t="s">
        <v>193</v>
      </c>
      <c r="H24" s="113" t="s">
        <v>193</v>
      </c>
      <c r="I24" s="113" t="s">
        <v>193</v>
      </c>
      <c r="J24" s="113" t="s">
        <v>193</v>
      </c>
      <c r="K24" s="113" t="s">
        <v>193</v>
      </c>
      <c r="L24" s="113" t="s">
        <v>193</v>
      </c>
      <c r="M24" s="113" t="s">
        <v>193</v>
      </c>
      <c r="N24" s="113" t="s">
        <v>193</v>
      </c>
      <c r="O24" s="113" t="s">
        <v>193</v>
      </c>
      <c r="P24" s="113" t="s">
        <v>193</v>
      </c>
      <c r="Q24" s="113" t="s">
        <v>405</v>
      </c>
      <c r="R24" s="113" t="s">
        <v>193</v>
      </c>
      <c r="S24" s="113" t="s">
        <v>193</v>
      </c>
      <c r="T24" s="113" t="s">
        <v>193</v>
      </c>
      <c r="U24" s="113" t="s">
        <v>193</v>
      </c>
    </row>
    <row r="25" spans="1:51" ht="15.75" customHeight="1" x14ac:dyDescent="0.25">
      <c r="A25" s="179"/>
      <c r="B25" s="293" t="s">
        <v>198</v>
      </c>
      <c r="C25" s="293"/>
      <c r="D25" s="294" t="s">
        <v>414</v>
      </c>
      <c r="E25" s="296"/>
      <c r="F25" s="303" t="s">
        <v>199</v>
      </c>
      <c r="G25" s="187"/>
      <c r="H25" s="102"/>
      <c r="I25" s="102"/>
      <c r="J25" s="102"/>
      <c r="K25" s="102"/>
      <c r="L25" s="101"/>
      <c r="M25" s="112"/>
      <c r="N25" s="112"/>
      <c r="O25" s="112"/>
      <c r="P25" s="112"/>
      <c r="Q25" s="101"/>
      <c r="R25" s="112"/>
      <c r="S25" s="112"/>
      <c r="T25" s="112"/>
      <c r="U25" s="112"/>
    </row>
    <row r="26" spans="1:51" ht="15.75" customHeight="1" x14ac:dyDescent="0.25">
      <c r="A26" s="179"/>
      <c r="B26" s="293"/>
      <c r="C26" s="293"/>
      <c r="D26" s="297"/>
      <c r="E26" s="299"/>
      <c r="F26" s="304"/>
      <c r="G26" s="113" t="s">
        <v>193</v>
      </c>
      <c r="H26" s="113" t="s">
        <v>193</v>
      </c>
      <c r="I26" s="113" t="s">
        <v>193</v>
      </c>
      <c r="J26" s="113" t="s">
        <v>193</v>
      </c>
      <c r="K26" s="113" t="s">
        <v>193</v>
      </c>
      <c r="L26" s="113" t="s">
        <v>193</v>
      </c>
      <c r="M26" s="113" t="s">
        <v>193</v>
      </c>
      <c r="N26" s="113" t="s">
        <v>193</v>
      </c>
      <c r="O26" s="113" t="s">
        <v>193</v>
      </c>
      <c r="P26" s="113" t="s">
        <v>193</v>
      </c>
      <c r="Q26" s="113" t="s">
        <v>193</v>
      </c>
      <c r="R26" s="113" t="s">
        <v>193</v>
      </c>
      <c r="S26" s="113" t="s">
        <v>193</v>
      </c>
      <c r="T26" s="113" t="s">
        <v>193</v>
      </c>
      <c r="U26" s="113" t="s">
        <v>193</v>
      </c>
    </row>
    <row r="27" spans="1:51" x14ac:dyDescent="0.25">
      <c r="A27" s="179"/>
      <c r="B27" s="305" t="s">
        <v>71</v>
      </c>
      <c r="C27" s="305"/>
      <c r="D27" s="306" t="s">
        <v>200</v>
      </c>
      <c r="E27" s="307"/>
      <c r="F27" s="307"/>
      <c r="G27" s="307"/>
      <c r="H27" s="307"/>
      <c r="I27" s="307"/>
      <c r="J27" s="307"/>
      <c r="K27" s="308"/>
      <c r="L27" s="88"/>
      <c r="M27" s="88"/>
      <c r="N27" s="88"/>
      <c r="O27" s="88"/>
      <c r="P27" s="179"/>
      <c r="Q27" s="179"/>
      <c r="R27" s="179"/>
      <c r="S27" s="179"/>
      <c r="T27" s="179"/>
      <c r="U27" s="179"/>
    </row>
    <row r="28" spans="1:51" x14ac:dyDescent="0.25">
      <c r="A28" s="179"/>
      <c r="B28" s="305" t="s">
        <v>74</v>
      </c>
      <c r="C28" s="305"/>
      <c r="D28" s="306"/>
      <c r="E28" s="307"/>
      <c r="F28" s="307"/>
      <c r="G28" s="307"/>
      <c r="H28" s="307"/>
      <c r="I28" s="307"/>
      <c r="J28" s="307"/>
      <c r="K28" s="308"/>
      <c r="L28" s="88"/>
      <c r="M28" s="88"/>
      <c r="N28" s="88"/>
      <c r="O28" s="88"/>
      <c r="P28" s="179"/>
      <c r="Q28" s="179"/>
      <c r="R28" s="179"/>
      <c r="S28" s="179"/>
      <c r="T28" s="179"/>
      <c r="U28" s="179"/>
    </row>
    <row r="29" spans="1:51" ht="15" customHeight="1" x14ac:dyDescent="0.25">
      <c r="A29" s="179"/>
      <c r="B29" s="305" t="s">
        <v>76</v>
      </c>
      <c r="C29" s="305"/>
      <c r="D29" s="250" t="s">
        <v>445</v>
      </c>
      <c r="E29" s="251"/>
      <c r="F29" s="251"/>
      <c r="G29" s="251"/>
      <c r="H29" s="251"/>
      <c r="I29" s="251"/>
      <c r="J29" s="251"/>
      <c r="K29" s="252"/>
      <c r="L29" s="88"/>
      <c r="M29" s="88"/>
      <c r="N29" s="88"/>
      <c r="O29" s="88"/>
      <c r="P29" s="179"/>
      <c r="Q29" s="179"/>
      <c r="R29" s="179"/>
      <c r="S29" s="179"/>
      <c r="T29" s="179"/>
      <c r="U29" s="179"/>
    </row>
    <row r="30" spans="1:51" ht="15.75" customHeight="1" x14ac:dyDescent="0.25">
      <c r="A30" s="179"/>
      <c r="B30" s="305" t="s">
        <v>79</v>
      </c>
      <c r="C30" s="305"/>
      <c r="D30" s="314">
        <f>1000*1800*3.6/1000</f>
        <v>6480</v>
      </c>
      <c r="E30" s="315"/>
      <c r="F30" s="315"/>
      <c r="G30" s="315"/>
      <c r="H30" s="315"/>
      <c r="I30" s="315"/>
      <c r="J30" s="315"/>
      <c r="K30" s="316"/>
      <c r="L30" s="87"/>
      <c r="M30" s="87"/>
      <c r="N30" s="87"/>
      <c r="O30" s="87"/>
      <c r="P30" s="179"/>
      <c r="Q30" s="179"/>
      <c r="R30" s="179"/>
      <c r="S30" s="179"/>
      <c r="T30" s="179"/>
      <c r="U30" s="179"/>
    </row>
    <row r="31" spans="1:51" x14ac:dyDescent="0.25">
      <c r="A31" s="179"/>
      <c r="B31" s="305" t="s">
        <v>84</v>
      </c>
      <c r="C31" s="305"/>
      <c r="D31" s="314">
        <v>30</v>
      </c>
      <c r="E31" s="315"/>
      <c r="F31" s="315"/>
      <c r="G31" s="315"/>
      <c r="H31" s="315"/>
      <c r="I31" s="315"/>
      <c r="J31" s="315"/>
      <c r="K31" s="316"/>
      <c r="L31" s="88"/>
      <c r="M31" s="88"/>
      <c r="N31" s="88"/>
      <c r="O31" s="88"/>
      <c r="P31" s="179"/>
      <c r="Q31" s="179"/>
      <c r="R31" s="179"/>
      <c r="S31" s="179"/>
      <c r="T31" s="179"/>
      <c r="U31" s="179"/>
    </row>
    <row r="32" spans="1:51" x14ac:dyDescent="0.25">
      <c r="A32" s="179"/>
      <c r="B32" s="305" t="s">
        <v>86</v>
      </c>
      <c r="C32" s="305"/>
      <c r="D32" s="306" t="s">
        <v>182</v>
      </c>
      <c r="E32" s="307"/>
      <c r="F32" s="307"/>
      <c r="G32" s="307"/>
      <c r="H32" s="307"/>
      <c r="I32" s="307"/>
      <c r="J32" s="307"/>
      <c r="K32" s="308"/>
      <c r="L32" s="88"/>
      <c r="M32" s="88"/>
      <c r="N32" s="88"/>
      <c r="O32" s="88"/>
      <c r="P32" s="179"/>
      <c r="Q32" s="179"/>
      <c r="R32" s="179"/>
      <c r="S32" s="179"/>
      <c r="T32" s="179"/>
      <c r="U32" s="179"/>
    </row>
    <row r="33" spans="1:53" x14ac:dyDescent="0.25">
      <c r="A33" s="179"/>
      <c r="B33" s="305" t="s">
        <v>88</v>
      </c>
      <c r="C33" s="305"/>
      <c r="D33" s="250" t="s">
        <v>277</v>
      </c>
      <c r="E33" s="251"/>
      <c r="F33" s="251"/>
      <c r="G33" s="251"/>
      <c r="H33" s="251"/>
      <c r="I33" s="251"/>
      <c r="J33" s="251"/>
      <c r="K33" s="252"/>
      <c r="L33" s="88"/>
      <c r="M33" s="88"/>
      <c r="N33" s="88"/>
      <c r="O33" s="88"/>
      <c r="P33" s="179"/>
      <c r="Q33" s="179"/>
      <c r="R33" s="179"/>
      <c r="S33" s="179"/>
      <c r="T33" s="179"/>
      <c r="U33" s="179"/>
    </row>
    <row r="34" spans="1:53" ht="360" x14ac:dyDescent="0.25">
      <c r="A34" s="179"/>
      <c r="B34" s="293" t="s">
        <v>201</v>
      </c>
      <c r="C34" s="293"/>
      <c r="D34" s="311" t="s">
        <v>420</v>
      </c>
      <c r="E34" s="312"/>
      <c r="F34" s="312"/>
      <c r="G34" s="312"/>
      <c r="H34" s="312"/>
      <c r="I34" s="312"/>
      <c r="J34" s="312"/>
      <c r="K34" s="313"/>
      <c r="L34" s="81"/>
      <c r="M34" s="81"/>
      <c r="N34" s="81"/>
      <c r="O34" s="81"/>
      <c r="P34" s="179"/>
      <c r="Q34" s="179"/>
      <c r="R34" s="179"/>
      <c r="S34" s="179"/>
      <c r="T34" s="179"/>
      <c r="U34" s="179"/>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20" t="str">
        <f>D34</f>
        <v>ATES installations generally have a capacity of 0,2 to 10 MW (Wesselink, 2016). A review-report focussed on the UK gives examples of projects with heating capacities ranging from 250kWth to 2MWth and cooling capacities ranging from 400 kW to 3 MW (Department for Business, Energy and Industrial Strategy, 2016).
According to Nationaal Warmtepomp Trendrapport (2018) the potential of water/water heat pumps (i.e. ATES) is 7 GWth (Nationaal Warmtepomp Trendrapport, 2018). 
Worldwide, there are more than 2.800 ATES systems in operation at present, with 99% of them low-temperature-systems (storage temperatures of &lt; 25 °C). 85% of all systems are located in the Netherlands, and a further 10% are found in Sweden, Denmark, and Belgium (Fleuchaus et al., 2018). 
The number of heating full load hours of the ATES (and the peak demand heating systems) depends on the heat supply profile of the ATES and the heat demand profile of the heat consumer. Similar line of reasoning holds for space cooling. In different countries around the world the ATES technology has 1.200 - 2.800 full load hours per year for heating (IEA, 2007). Depending on country ATES has 600 - 2.000 full load hours per year for cooling (IEA, 2007). Range obtained depends on the different climate conditions in the inventorized countries. IEA presents 1.200 heating full load hours as a (typical) value for the USA, 2.000 for Europe, and 2.800 for Northern Europe and Canada. For cooling an average of 1.300 full load hours per year is given by IEA. Values for the Netherlands (heating: 1800/cooling: 800) are taken from the VESTA model from PBL (PBL, 2017). Generally, the cooling demand is lower than heating demand. In order to retain the heat/cold balance in the soil the excess heat demand has to be supplied with auxiliary heating (a gas-fired boiler or electric boiler).
According to Expertise Centrum Warmte (ECW) the technical lifetime of ATES could be more than 30 years (ECW, 2019). According to Agentschap NL, the technical lifetime of the heat sources, pipes and heat exchangers generally is 25 or 30 years (Agenstschap NL, 2011). Pumps, controls and other related equipment is assumed to have a lifespan of 15 years.</v>
      </c>
    </row>
    <row r="35" spans="1:53" ht="21" customHeight="1" x14ac:dyDescent="0.25">
      <c r="A35" s="179"/>
      <c r="B35" s="322" t="s">
        <v>202</v>
      </c>
      <c r="C35" s="322"/>
      <c r="D35" s="322"/>
      <c r="E35" s="322"/>
      <c r="F35" s="322"/>
      <c r="G35" s="322"/>
      <c r="H35" s="322"/>
      <c r="I35" s="322"/>
      <c r="J35" s="322"/>
      <c r="K35" s="322"/>
      <c r="L35" s="322"/>
      <c r="M35" s="322"/>
      <c r="N35" s="322"/>
      <c r="O35" s="322"/>
      <c r="P35" s="322"/>
      <c r="Q35" s="322"/>
      <c r="R35" s="322"/>
      <c r="S35" s="322"/>
      <c r="T35" s="322"/>
      <c r="U35" s="322"/>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row>
    <row r="36" spans="1:53" ht="15.75" customHeight="1" x14ac:dyDescent="0.25">
      <c r="A36" s="179"/>
      <c r="B36" s="323" t="s">
        <v>203</v>
      </c>
      <c r="C36" s="323"/>
      <c r="D36" s="323"/>
      <c r="E36" s="323"/>
      <c r="F36" s="323"/>
      <c r="G36" s="279" t="s">
        <v>196</v>
      </c>
      <c r="H36" s="279"/>
      <c r="I36" s="279"/>
      <c r="J36" s="279"/>
      <c r="K36" s="279"/>
      <c r="L36" s="278">
        <v>2030</v>
      </c>
      <c r="M36" s="278"/>
      <c r="N36" s="278"/>
      <c r="O36" s="278"/>
      <c r="P36" s="278"/>
      <c r="Q36" s="279">
        <v>2050</v>
      </c>
      <c r="R36" s="279"/>
      <c r="S36" s="279"/>
      <c r="T36" s="279"/>
      <c r="U36" s="279"/>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row>
    <row r="37" spans="1:53" ht="15.75" customHeight="1" x14ac:dyDescent="0.25">
      <c r="A37" s="179"/>
      <c r="B37" s="323"/>
      <c r="C37" s="323"/>
      <c r="D37" s="324"/>
      <c r="E37" s="324"/>
      <c r="F37" s="324"/>
      <c r="G37" s="167" t="s">
        <v>188</v>
      </c>
      <c r="H37" s="167" t="s">
        <v>189</v>
      </c>
      <c r="I37" s="167" t="s">
        <v>190</v>
      </c>
      <c r="J37" s="167" t="s">
        <v>191</v>
      </c>
      <c r="K37" s="167" t="s">
        <v>192</v>
      </c>
      <c r="L37" s="166" t="s">
        <v>188</v>
      </c>
      <c r="M37" s="166" t="s">
        <v>189</v>
      </c>
      <c r="N37" s="166" t="s">
        <v>190</v>
      </c>
      <c r="O37" s="166" t="s">
        <v>191</v>
      </c>
      <c r="P37" s="166" t="s">
        <v>192</v>
      </c>
      <c r="Q37" s="167" t="s">
        <v>188</v>
      </c>
      <c r="R37" s="167" t="s">
        <v>189</v>
      </c>
      <c r="S37" s="167" t="s">
        <v>190</v>
      </c>
      <c r="T37" s="167" t="s">
        <v>191</v>
      </c>
      <c r="U37" s="167" t="s">
        <v>192</v>
      </c>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row>
    <row r="38" spans="1:53" ht="15.75" customHeight="1" x14ac:dyDescent="0.25">
      <c r="A38" s="179"/>
      <c r="B38" s="262" t="s">
        <v>95</v>
      </c>
      <c r="C38" s="325"/>
      <c r="D38" s="317" t="s">
        <v>314</v>
      </c>
      <c r="E38" s="319" t="str">
        <f>IF(D16="Please select","Please select 'Functional Unit' above",D16)</f>
        <v>kW</v>
      </c>
      <c r="F38" s="320"/>
      <c r="G38" s="185">
        <v>529</v>
      </c>
      <c r="H38" s="193">
        <v>959</v>
      </c>
      <c r="I38" s="193">
        <v>584</v>
      </c>
      <c r="J38" s="193">
        <v>2975</v>
      </c>
      <c r="K38" s="112"/>
      <c r="L38" s="185">
        <v>476</v>
      </c>
      <c r="M38" s="193">
        <v>864</v>
      </c>
      <c r="N38" s="193">
        <v>526</v>
      </c>
      <c r="O38" s="193">
        <v>2678</v>
      </c>
      <c r="P38" s="193"/>
      <c r="Q38" s="185">
        <v>404</v>
      </c>
      <c r="R38" s="193">
        <v>734</v>
      </c>
      <c r="S38" s="193">
        <v>447</v>
      </c>
      <c r="T38" s="193">
        <v>2276</v>
      </c>
      <c r="U38" s="112"/>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row>
    <row r="39" spans="1:53" x14ac:dyDescent="0.25">
      <c r="A39" s="179"/>
      <c r="B39" s="262"/>
      <c r="C39" s="325"/>
      <c r="D39" s="318"/>
      <c r="E39" s="321"/>
      <c r="F39" s="241"/>
      <c r="G39" s="114" t="s">
        <v>418</v>
      </c>
      <c r="H39" s="113" t="s">
        <v>417</v>
      </c>
      <c r="I39" s="113" t="s">
        <v>416</v>
      </c>
      <c r="J39" s="113" t="s">
        <v>423</v>
      </c>
      <c r="K39" s="113" t="s">
        <v>193</v>
      </c>
      <c r="L39" s="113" t="s">
        <v>424</v>
      </c>
      <c r="M39" s="113" t="s">
        <v>424</v>
      </c>
      <c r="N39" s="113" t="s">
        <v>424</v>
      </c>
      <c r="O39" s="113" t="s">
        <v>424</v>
      </c>
      <c r="P39" s="113" t="s">
        <v>193</v>
      </c>
      <c r="Q39" s="113" t="s">
        <v>425</v>
      </c>
      <c r="R39" s="113" t="s">
        <v>425</v>
      </c>
      <c r="S39" s="113" t="s">
        <v>425</v>
      </c>
      <c r="T39" s="113" t="s">
        <v>425</v>
      </c>
      <c r="U39" s="113" t="s">
        <v>193</v>
      </c>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row>
    <row r="40" spans="1:53" ht="15" customHeight="1" x14ac:dyDescent="0.25">
      <c r="A40" s="179"/>
      <c r="B40" s="262" t="s">
        <v>205</v>
      </c>
      <c r="C40" s="262"/>
      <c r="D40" s="317" t="s">
        <v>314</v>
      </c>
      <c r="E40" s="319" t="str">
        <f>IF(D16="Please select","Please select 'Functional Unit' above",D16)</f>
        <v>kW</v>
      </c>
      <c r="F40" s="320"/>
      <c r="G40" s="103"/>
      <c r="H40" s="112"/>
      <c r="I40" s="112"/>
      <c r="J40" s="112"/>
      <c r="K40" s="112"/>
      <c r="L40" s="103"/>
      <c r="M40" s="112"/>
      <c r="N40" s="112"/>
      <c r="O40" s="112"/>
      <c r="P40" s="112"/>
      <c r="Q40" s="103"/>
      <c r="R40" s="112"/>
      <c r="S40" s="112"/>
      <c r="T40" s="112"/>
      <c r="U40" s="112"/>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row>
    <row r="41" spans="1:53" ht="15" customHeight="1" x14ac:dyDescent="0.25">
      <c r="A41" s="179"/>
      <c r="B41" s="262"/>
      <c r="C41" s="262"/>
      <c r="D41" s="318"/>
      <c r="E41" s="321"/>
      <c r="F41" s="241"/>
      <c r="G41" s="113" t="s">
        <v>193</v>
      </c>
      <c r="H41" s="113" t="s">
        <v>193</v>
      </c>
      <c r="I41" s="113" t="s">
        <v>193</v>
      </c>
      <c r="J41" s="113" t="s">
        <v>193</v>
      </c>
      <c r="K41" s="113" t="s">
        <v>193</v>
      </c>
      <c r="L41" s="113" t="s">
        <v>193</v>
      </c>
      <c r="M41" s="113" t="s">
        <v>193</v>
      </c>
      <c r="N41" s="113" t="s">
        <v>193</v>
      </c>
      <c r="O41" s="113" t="s">
        <v>193</v>
      </c>
      <c r="P41" s="113" t="s">
        <v>193</v>
      </c>
      <c r="Q41" s="113" t="s">
        <v>193</v>
      </c>
      <c r="R41" s="113" t="s">
        <v>193</v>
      </c>
      <c r="S41" s="113" t="s">
        <v>193</v>
      </c>
      <c r="T41" s="113" t="s">
        <v>193</v>
      </c>
      <c r="U41" s="113" t="s">
        <v>193</v>
      </c>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row>
    <row r="42" spans="1:53" ht="15.75" customHeight="1" x14ac:dyDescent="0.25">
      <c r="A42" s="179"/>
      <c r="B42" s="262" t="s">
        <v>206</v>
      </c>
      <c r="C42" s="262"/>
      <c r="D42" s="317" t="s">
        <v>314</v>
      </c>
      <c r="E42" s="319" t="str">
        <f>IF(D16="Please select","Please select 'Functional Unit' above",D16)</f>
        <v>kW</v>
      </c>
      <c r="F42" s="320"/>
      <c r="G42" s="210">
        <f>3%*G38</f>
        <v>15.87</v>
      </c>
      <c r="H42" s="211">
        <f>3%*H38</f>
        <v>28.77</v>
      </c>
      <c r="I42" s="211">
        <f>3%*I38</f>
        <v>17.52</v>
      </c>
      <c r="J42" s="212">
        <v>90.38</v>
      </c>
      <c r="K42" s="213"/>
      <c r="L42" s="210">
        <f>3%*L38</f>
        <v>14.28</v>
      </c>
      <c r="M42" s="213">
        <f>3%*M38</f>
        <v>25.919999999999998</v>
      </c>
      <c r="N42" s="213">
        <f t="shared" ref="N42:O42" si="0">3%*N38</f>
        <v>15.78</v>
      </c>
      <c r="O42" s="213">
        <f t="shared" si="0"/>
        <v>80.34</v>
      </c>
      <c r="P42" s="213"/>
      <c r="Q42" s="210">
        <f>3%*Q38</f>
        <v>12.12</v>
      </c>
      <c r="R42" s="213">
        <f>3%*R38</f>
        <v>22.02</v>
      </c>
      <c r="S42" s="213">
        <f t="shared" ref="S42" si="1">3%*S38</f>
        <v>13.41</v>
      </c>
      <c r="T42" s="213">
        <f>3%*T38</f>
        <v>68.28</v>
      </c>
      <c r="U42" s="112"/>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row>
    <row r="43" spans="1:53" ht="15" customHeight="1" x14ac:dyDescent="0.25">
      <c r="A43" s="179"/>
      <c r="B43" s="262"/>
      <c r="C43" s="262"/>
      <c r="D43" s="318"/>
      <c r="E43" s="321"/>
      <c r="F43" s="241"/>
      <c r="G43" s="195" t="s">
        <v>419</v>
      </c>
      <c r="H43" s="195" t="s">
        <v>419</v>
      </c>
      <c r="I43" s="195" t="s">
        <v>419</v>
      </c>
      <c r="J43" s="113" t="s">
        <v>423</v>
      </c>
      <c r="K43" s="113" t="s">
        <v>193</v>
      </c>
      <c r="L43" s="113" t="s">
        <v>419</v>
      </c>
      <c r="M43" s="113" t="s">
        <v>419</v>
      </c>
      <c r="N43" s="113" t="s">
        <v>419</v>
      </c>
      <c r="O43" s="113" t="s">
        <v>419</v>
      </c>
      <c r="P43" s="113" t="s">
        <v>193</v>
      </c>
      <c r="Q43" s="113" t="s">
        <v>419</v>
      </c>
      <c r="R43" s="113" t="s">
        <v>419</v>
      </c>
      <c r="S43" s="113" t="s">
        <v>419</v>
      </c>
      <c r="T43" s="113" t="s">
        <v>419</v>
      </c>
      <c r="U43" s="113" t="s">
        <v>193</v>
      </c>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row>
    <row r="44" spans="1:53" ht="15.75" customHeight="1" x14ac:dyDescent="0.25">
      <c r="A44" s="179"/>
      <c r="B44" s="262" t="s">
        <v>207</v>
      </c>
      <c r="C44" s="262"/>
      <c r="D44" s="317" t="s">
        <v>314</v>
      </c>
      <c r="E44" s="319" t="s">
        <v>268</v>
      </c>
      <c r="F44" s="320"/>
      <c r="G44" s="103"/>
      <c r="H44" s="112"/>
      <c r="I44" s="112"/>
      <c r="J44" s="112"/>
      <c r="K44" s="112"/>
      <c r="L44" s="103"/>
      <c r="M44" s="112"/>
      <c r="N44" s="112"/>
      <c r="O44" s="112"/>
      <c r="P44" s="112"/>
      <c r="Q44" s="103"/>
      <c r="R44" s="112"/>
      <c r="S44" s="112"/>
      <c r="T44" s="112"/>
      <c r="U44" s="112"/>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row>
    <row r="45" spans="1:53" ht="15" customHeight="1" x14ac:dyDescent="0.25">
      <c r="A45" s="179"/>
      <c r="B45" s="262"/>
      <c r="C45" s="262"/>
      <c r="D45" s="318"/>
      <c r="E45" s="321"/>
      <c r="F45" s="241"/>
      <c r="G45" s="113" t="s">
        <v>193</v>
      </c>
      <c r="H45" s="113" t="s">
        <v>193</v>
      </c>
      <c r="I45" s="113" t="s">
        <v>193</v>
      </c>
      <c r="J45" s="113" t="s">
        <v>193</v>
      </c>
      <c r="K45" s="113" t="s">
        <v>193</v>
      </c>
      <c r="L45" s="113" t="s">
        <v>193</v>
      </c>
      <c r="M45" s="113" t="s">
        <v>193</v>
      </c>
      <c r="N45" s="113" t="s">
        <v>193</v>
      </c>
      <c r="O45" s="113" t="s">
        <v>193</v>
      </c>
      <c r="P45" s="113" t="s">
        <v>193</v>
      </c>
      <c r="Q45" s="113" t="s">
        <v>193</v>
      </c>
      <c r="R45" s="113" t="s">
        <v>193</v>
      </c>
      <c r="S45" s="113" t="s">
        <v>193</v>
      </c>
      <c r="T45" s="113" t="s">
        <v>193</v>
      </c>
      <c r="U45" s="113" t="s">
        <v>193</v>
      </c>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row>
    <row r="46" spans="1:53" ht="273" customHeight="1" x14ac:dyDescent="0.25">
      <c r="A46" s="179"/>
      <c r="B46" s="258" t="s">
        <v>209</v>
      </c>
      <c r="C46" s="258"/>
      <c r="D46" s="331" t="s">
        <v>428</v>
      </c>
      <c r="E46" s="331"/>
      <c r="F46" s="331"/>
      <c r="G46" s="331"/>
      <c r="H46" s="331"/>
      <c r="I46" s="331"/>
      <c r="J46" s="331"/>
      <c r="K46" s="331"/>
      <c r="L46" s="331"/>
      <c r="M46" s="331"/>
      <c r="N46" s="331"/>
      <c r="O46" s="331"/>
      <c r="P46" s="331"/>
      <c r="Q46" s="331"/>
      <c r="R46" s="331"/>
      <c r="S46" s="331"/>
      <c r="T46" s="331"/>
      <c r="U46" s="331"/>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BA46" s="120" t="str">
        <f>D46</f>
        <v xml:space="preserve">In the table above, a cost range is shown based on average cost data from multiple sources (see references). The investment (capital) costs consist of the storage system, heat pump and heat exchangers (including transport) pipes. Note that for ATES we refer to capacity in terms of kWth, as for aquifers the size is usually expressed as the (maximum) rate at which heat can be extracted from a well at a single time.
- Schüppler et al. (2019) reviewed the capital costs of ATES as reported by several other literature sources and come to a cost-range of 89-1.000 euro/kWth (Schüppler et al., 2019). (NB: Schüppler et al. also state that the evaluation of the economic data is in most cases not transparent or already obsolete.)
-Based on a review focussed on the UK the investment costs of an ATES system ranges from 600 to 1.000 £/kWth (Department for Business, Energy and Industrial Strategy, 2016). 
-According to the International Energy Agency the investment costs of ATES amount to 200 -1.150 (reported average value is 500) euro2005/kWth (IEA, 2007).
-IRENA and IEA report an investment cost range of 3400-4500 USD2008/kWth for category 'sensible thermal energy storage' technologies (IEA, 2013a; IRENA, 2013). The ATES technology is included in this cost range (and elabored on in the study) but so are other sensible heat storage technologies. O&amp;M cost (fixed &amp; variable) for 'sensible thermal energy storage' technologies are 120 USD/kW/yr (IEA, 2013a; IRENA, 2013).
Fixed operational costs per year amount to 2,5% (for ATES) and 4% (for heat pump) given as percentage of the initial investment (RVO, 2016).
IEA and IRENA report 120 USD2008/kWth/year as fixed+variable operational costs (O&amp;M) for sensible thermal energy storage (IEA, 2013; IRENA, 2013).
Cost projection:
Only a (significant) decrease in costs of heat pumps can be expected. We base our heat pump cost projections for 2030 and 2050 on cost reduction percentages from an IEA factsheet (IEA, 2013b). The installed costs of heat pumps in 2030 are projected to be 20-30% lower compared to 2013. In 2050, costs decreased with 30-40% compared to 2013. Since the IEA costs reduction is compared to 2013 (and for the purpose of this factsheet it needs to be compared to 2020) we take the minimum percentage in each case (so 20% reduction in 2030 and 30% in 2050). In the calculations we assume that the heat pump comprises 50% of the total investment. </v>
      </c>
    </row>
    <row r="47" spans="1:53" ht="21" customHeight="1" x14ac:dyDescent="0.25">
      <c r="A47" s="179"/>
      <c r="B47" s="322" t="s">
        <v>109</v>
      </c>
      <c r="C47" s="322"/>
      <c r="D47" s="322"/>
      <c r="E47" s="322"/>
      <c r="F47" s="322"/>
      <c r="G47" s="322"/>
      <c r="H47" s="322"/>
      <c r="I47" s="322"/>
      <c r="J47" s="322"/>
      <c r="K47" s="322"/>
      <c r="L47" s="322"/>
      <c r="M47" s="322"/>
      <c r="N47" s="322"/>
      <c r="O47" s="322"/>
      <c r="P47" s="322"/>
      <c r="Q47" s="322"/>
      <c r="R47" s="322"/>
      <c r="S47" s="322"/>
      <c r="T47" s="322"/>
      <c r="U47" s="322"/>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row>
    <row r="48" spans="1:53" ht="15.75" customHeight="1" x14ac:dyDescent="0.25">
      <c r="A48" s="179"/>
      <c r="B48" s="326" t="s">
        <v>210</v>
      </c>
      <c r="C48" s="327"/>
      <c r="D48" s="330" t="s">
        <v>211</v>
      </c>
      <c r="E48" s="330"/>
      <c r="F48" s="330" t="s">
        <v>195</v>
      </c>
      <c r="G48" s="279" t="s">
        <v>196</v>
      </c>
      <c r="H48" s="279"/>
      <c r="I48" s="279"/>
      <c r="J48" s="279"/>
      <c r="K48" s="279"/>
      <c r="L48" s="278">
        <v>2030</v>
      </c>
      <c r="M48" s="278"/>
      <c r="N48" s="278"/>
      <c r="O48" s="278"/>
      <c r="P48" s="278"/>
      <c r="Q48" s="279">
        <v>2050</v>
      </c>
      <c r="R48" s="279"/>
      <c r="S48" s="279"/>
      <c r="T48" s="279"/>
      <c r="U48" s="279"/>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row>
    <row r="49" spans="1:53" x14ac:dyDescent="0.25">
      <c r="A49" s="179"/>
      <c r="B49" s="328"/>
      <c r="C49" s="329"/>
      <c r="D49" s="330"/>
      <c r="E49" s="330"/>
      <c r="F49" s="330"/>
      <c r="G49" s="167" t="s">
        <v>188</v>
      </c>
      <c r="H49" s="167" t="s">
        <v>189</v>
      </c>
      <c r="I49" s="167" t="s">
        <v>190</v>
      </c>
      <c r="J49" s="167" t="s">
        <v>191</v>
      </c>
      <c r="K49" s="167" t="s">
        <v>192</v>
      </c>
      <c r="L49" s="166" t="s">
        <v>188</v>
      </c>
      <c r="M49" s="166" t="s">
        <v>189</v>
      </c>
      <c r="N49" s="166" t="s">
        <v>190</v>
      </c>
      <c r="O49" s="166" t="s">
        <v>191</v>
      </c>
      <c r="P49" s="166" t="s">
        <v>192</v>
      </c>
      <c r="Q49" s="167" t="s">
        <v>188</v>
      </c>
      <c r="R49" s="167" t="s">
        <v>189</v>
      </c>
      <c r="S49" s="167" t="s">
        <v>190</v>
      </c>
      <c r="T49" s="167" t="s">
        <v>191</v>
      </c>
      <c r="U49" s="167" t="s">
        <v>192</v>
      </c>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row>
    <row r="50" spans="1:53" ht="15.75" customHeight="1" x14ac:dyDescent="0.25">
      <c r="A50" s="179"/>
      <c r="B50" s="332" t="s">
        <v>212</v>
      </c>
      <c r="C50" s="333"/>
      <c r="D50" s="338" t="s">
        <v>337</v>
      </c>
      <c r="E50" s="338"/>
      <c r="F50" s="339" t="s">
        <v>415</v>
      </c>
      <c r="G50" s="103">
        <v>-1</v>
      </c>
      <c r="H50" s="112"/>
      <c r="I50" s="112"/>
      <c r="J50" s="112"/>
      <c r="K50" s="112"/>
      <c r="L50" s="103">
        <v>-1</v>
      </c>
      <c r="M50" s="112"/>
      <c r="N50" s="112"/>
      <c r="O50" s="112"/>
      <c r="P50" s="112"/>
      <c r="Q50" s="103">
        <v>-1</v>
      </c>
      <c r="R50" s="112"/>
      <c r="S50" s="112"/>
      <c r="T50" s="112"/>
      <c r="U50" s="112"/>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row>
    <row r="51" spans="1:53" x14ac:dyDescent="0.25">
      <c r="A51" s="179"/>
      <c r="B51" s="334"/>
      <c r="C51" s="335"/>
      <c r="D51" s="338"/>
      <c r="E51" s="338"/>
      <c r="F51" s="339"/>
      <c r="G51" s="114" t="s">
        <v>403</v>
      </c>
      <c r="H51" s="113" t="s">
        <v>193</v>
      </c>
      <c r="I51" s="113" t="s">
        <v>193</v>
      </c>
      <c r="J51" s="113" t="s">
        <v>193</v>
      </c>
      <c r="K51" s="113" t="s">
        <v>193</v>
      </c>
      <c r="L51" s="114" t="s">
        <v>403</v>
      </c>
      <c r="M51" s="113" t="s">
        <v>193</v>
      </c>
      <c r="N51" s="113" t="s">
        <v>193</v>
      </c>
      <c r="O51" s="113" t="s">
        <v>193</v>
      </c>
      <c r="P51" s="113" t="s">
        <v>193</v>
      </c>
      <c r="Q51" s="114" t="s">
        <v>403</v>
      </c>
      <c r="R51" s="113" t="s">
        <v>193</v>
      </c>
      <c r="S51" s="113" t="s">
        <v>193</v>
      </c>
      <c r="T51" s="113" t="s">
        <v>193</v>
      </c>
      <c r="U51" s="113" t="s">
        <v>193</v>
      </c>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row>
    <row r="52" spans="1:53" ht="15" customHeight="1" x14ac:dyDescent="0.25">
      <c r="A52" s="179"/>
      <c r="B52" s="334"/>
      <c r="C52" s="335"/>
      <c r="D52" s="340" t="s">
        <v>332</v>
      </c>
      <c r="E52" s="341"/>
      <c r="F52" s="339" t="s">
        <v>415</v>
      </c>
      <c r="G52" s="103">
        <v>0.37</v>
      </c>
      <c r="H52" s="112"/>
      <c r="I52" s="112"/>
      <c r="J52" s="201"/>
      <c r="K52" s="112"/>
      <c r="L52" s="103">
        <v>0.3</v>
      </c>
      <c r="M52" s="112"/>
      <c r="N52" s="112"/>
      <c r="O52" s="112"/>
      <c r="P52" s="112"/>
      <c r="Q52" s="103">
        <v>0.28999999999999998</v>
      </c>
      <c r="R52" s="112"/>
      <c r="S52" s="112"/>
      <c r="T52" s="112"/>
      <c r="U52" s="112"/>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row>
    <row r="53" spans="1:53" x14ac:dyDescent="0.25">
      <c r="A53" s="179"/>
      <c r="B53" s="334"/>
      <c r="C53" s="335"/>
      <c r="D53" s="342"/>
      <c r="E53" s="343"/>
      <c r="F53" s="339"/>
      <c r="G53" s="114" t="s">
        <v>403</v>
      </c>
      <c r="H53" s="113" t="s">
        <v>193</v>
      </c>
      <c r="I53" s="113" t="s">
        <v>193</v>
      </c>
      <c r="J53" s="113" t="s">
        <v>193</v>
      </c>
      <c r="K53" s="113" t="s">
        <v>193</v>
      </c>
      <c r="L53" s="114" t="s">
        <v>403</v>
      </c>
      <c r="M53" s="113" t="s">
        <v>193</v>
      </c>
      <c r="N53" s="113" t="s">
        <v>193</v>
      </c>
      <c r="O53" s="113" t="s">
        <v>193</v>
      </c>
      <c r="P53" s="113" t="s">
        <v>193</v>
      </c>
      <c r="Q53" s="114" t="s">
        <v>403</v>
      </c>
      <c r="R53" s="113" t="s">
        <v>193</v>
      </c>
      <c r="S53" s="113" t="s">
        <v>193</v>
      </c>
      <c r="T53" s="113" t="s">
        <v>193</v>
      </c>
      <c r="U53" s="113" t="s">
        <v>193</v>
      </c>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row>
    <row r="54" spans="1:53" x14ac:dyDescent="0.25">
      <c r="A54" s="179"/>
      <c r="B54" s="334"/>
      <c r="C54" s="335"/>
      <c r="D54" s="338" t="s">
        <v>255</v>
      </c>
      <c r="E54" s="338"/>
      <c r="F54" s="339" t="s">
        <v>415</v>
      </c>
      <c r="G54" s="103">
        <v>0.9</v>
      </c>
      <c r="H54" s="112"/>
      <c r="I54" s="112"/>
      <c r="J54" s="202"/>
      <c r="K54" s="112"/>
      <c r="L54" s="103">
        <v>0.97</v>
      </c>
      <c r="M54" s="112"/>
      <c r="N54" s="112"/>
      <c r="O54" s="112"/>
      <c r="P54" s="112"/>
      <c r="Q54" s="103">
        <v>0.99</v>
      </c>
      <c r="R54" s="112"/>
      <c r="S54" s="112"/>
      <c r="T54" s="112"/>
      <c r="U54" s="112"/>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row>
    <row r="55" spans="1:53" x14ac:dyDescent="0.25">
      <c r="A55" s="179"/>
      <c r="B55" s="334"/>
      <c r="C55" s="335"/>
      <c r="D55" s="338"/>
      <c r="E55" s="338"/>
      <c r="F55" s="339"/>
      <c r="G55" s="114" t="s">
        <v>403</v>
      </c>
      <c r="H55" s="113" t="s">
        <v>193</v>
      </c>
      <c r="I55" s="113" t="s">
        <v>193</v>
      </c>
      <c r="J55" s="113" t="s">
        <v>193</v>
      </c>
      <c r="K55" s="113" t="s">
        <v>193</v>
      </c>
      <c r="L55" s="114" t="s">
        <v>403</v>
      </c>
      <c r="M55" s="113" t="s">
        <v>193</v>
      </c>
      <c r="N55" s="113" t="s">
        <v>193</v>
      </c>
      <c r="O55" s="113" t="s">
        <v>193</v>
      </c>
      <c r="P55" s="113" t="s">
        <v>193</v>
      </c>
      <c r="Q55" s="114" t="s">
        <v>403</v>
      </c>
      <c r="R55" s="113" t="s">
        <v>193</v>
      </c>
      <c r="S55" s="113" t="s">
        <v>193</v>
      </c>
      <c r="T55" s="113" t="s">
        <v>193</v>
      </c>
      <c r="U55" s="113" t="s">
        <v>193</v>
      </c>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row>
    <row r="56" spans="1:53" x14ac:dyDescent="0.25">
      <c r="A56" s="179"/>
      <c r="B56" s="334"/>
      <c r="C56" s="335"/>
      <c r="D56" s="338" t="s">
        <v>184</v>
      </c>
      <c r="E56" s="338"/>
      <c r="F56" s="339" t="s">
        <v>415</v>
      </c>
      <c r="G56" s="103"/>
      <c r="H56" s="112"/>
      <c r="I56" s="112"/>
      <c r="J56" s="112"/>
      <c r="K56" s="112"/>
      <c r="L56" s="103"/>
      <c r="M56" s="112"/>
      <c r="N56" s="112"/>
      <c r="O56" s="112"/>
      <c r="P56" s="112"/>
      <c r="Q56" s="103"/>
      <c r="R56" s="112"/>
      <c r="S56" s="112"/>
      <c r="T56" s="112"/>
      <c r="U56" s="112"/>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row>
    <row r="57" spans="1:53" x14ac:dyDescent="0.25">
      <c r="A57" s="179"/>
      <c r="B57" s="336"/>
      <c r="C57" s="337"/>
      <c r="D57" s="338"/>
      <c r="E57" s="338"/>
      <c r="F57" s="339"/>
      <c r="G57" s="113" t="s">
        <v>193</v>
      </c>
      <c r="H57" s="113" t="s">
        <v>193</v>
      </c>
      <c r="I57" s="113" t="s">
        <v>193</v>
      </c>
      <c r="J57" s="113" t="s">
        <v>193</v>
      </c>
      <c r="K57" s="113" t="s">
        <v>193</v>
      </c>
      <c r="L57" s="113" t="s">
        <v>193</v>
      </c>
      <c r="M57" s="113" t="s">
        <v>193</v>
      </c>
      <c r="N57" s="113" t="s">
        <v>193</v>
      </c>
      <c r="O57" s="113" t="s">
        <v>193</v>
      </c>
      <c r="P57" s="113" t="s">
        <v>193</v>
      </c>
      <c r="Q57" s="113" t="s">
        <v>193</v>
      </c>
      <c r="R57" s="113" t="s">
        <v>193</v>
      </c>
      <c r="S57" s="113" t="s">
        <v>193</v>
      </c>
      <c r="T57" s="113" t="s">
        <v>193</v>
      </c>
      <c r="U57" s="113" t="s">
        <v>193</v>
      </c>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row>
    <row r="58" spans="1:53" ht="299.25" customHeight="1" x14ac:dyDescent="0.25">
      <c r="A58" s="179"/>
      <c r="B58" s="262" t="s">
        <v>214</v>
      </c>
      <c r="C58" s="262"/>
      <c r="D58" s="331" t="s">
        <v>430</v>
      </c>
      <c r="E58" s="331"/>
      <c r="F58" s="331"/>
      <c r="G58" s="331"/>
      <c r="H58" s="331"/>
      <c r="I58" s="331"/>
      <c r="J58" s="331"/>
      <c r="K58" s="331"/>
      <c r="L58" s="331"/>
      <c r="M58" s="331"/>
      <c r="N58" s="331"/>
      <c r="O58" s="331"/>
      <c r="P58" s="331"/>
      <c r="Q58" s="331"/>
      <c r="R58" s="331"/>
      <c r="S58" s="331"/>
      <c r="T58" s="331"/>
      <c r="U58" s="331"/>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BA58" s="120" t="str">
        <f>D58</f>
        <v>In the table above the average annual energy in- and outputs associated to space heating are shown. The energy in- and outputs of the entire ATES system, from heat source to end consumer, depends on a number of assumptions regarding thermal recovery efficiency from the ATES and the SPF (annual average COP) of the heat pump. These assumptions are as follows:
-Total heat losses associated to heat extraction and seasonal storage of heat in an aquifer is assumed 20% per year. This means the thermal recovery efficiency (fraction) is 80%.
-The coefficient of performance (COP) of the heat pump is the ratio between electricity input and heat output. The COP depends on the temperature difference between heat source and heat sink. The annual average COP is called seasonal performance factor (SPF). At a temperature difference of 4-8 ᵒC (between extraction and infiltration), the COP of a heat pump ranges between 3 and 5 (Bloemendal et al., 2017). According to Schüppler et al. the estimated seasonal performance factor (SPF) of the ATES system for heating is 4 (Schüppler et al., 2019). We assume COP=SPF=4 since the source temperature is almost constant over the year.
-Furthermore there is pump energy involved. Typically one uses between 17 and 20 kWhe of pump energy per GJth thermal energy output (Koornneef, J., 2019). We assume 20 kWhe/GJth, this converts to 0,07 GJe/GJth. 
With this, the in- and outputs of the system are calculated and shown in the table above. 
For comparison:
IRENA indicates a 50 - 90 % ATES system efficiency for heating (IRENA, 2013). This is the thermal recovery efficiency.
Department for Business, Energy and Industrial Strategy (2016) reports 70-90% ATES system efficiency for heating (efficiency is higher for cold storage) (Department for Business, Energy and Industrial Strategy, 2016). This is the thermal recovery efficiency.
Note: For ATES cooling a COP of 29 is reported by (Schüppler et al., 2019).
Projection:
Only a (significant) increase in performance of heat pumps can be expected. We base our heat pump COP projections for 2030 and 2050 on improvement percentages from an IEA factsheet (IEA, 2013b). The performances of heat pumps in 2030 are projected to be 30-50% better compared to 2013 (for cooling 20-40%). In 2050, the performance increased with 40-60% compared to 2013 (for cooling 30-50%). Since the IEA projection is compared to 2013 (and for the purpose of this factsheet it needs to be compared to 2020) we take the minimum percentage in each case (so 30% in 2030 and 40% in 2050 for heating with heat pump).</v>
      </c>
    </row>
    <row r="59" spans="1:53" ht="21" customHeight="1" x14ac:dyDescent="0.25">
      <c r="A59" s="179"/>
      <c r="B59" s="345" t="s">
        <v>215</v>
      </c>
      <c r="C59" s="346"/>
      <c r="D59" s="346"/>
      <c r="E59" s="346"/>
      <c r="F59" s="346"/>
      <c r="G59" s="346"/>
      <c r="H59" s="346"/>
      <c r="I59" s="346"/>
      <c r="J59" s="346"/>
      <c r="K59" s="346"/>
      <c r="L59" s="346"/>
      <c r="M59" s="346"/>
      <c r="N59" s="346"/>
      <c r="O59" s="346"/>
      <c r="P59" s="346"/>
      <c r="Q59" s="346"/>
      <c r="R59" s="346"/>
      <c r="S59" s="346"/>
      <c r="T59" s="346"/>
      <c r="U59" s="346"/>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row>
    <row r="60" spans="1:53" ht="16.5" customHeight="1" x14ac:dyDescent="0.25">
      <c r="A60" s="179"/>
      <c r="B60" s="332" t="s">
        <v>216</v>
      </c>
      <c r="C60" s="333"/>
      <c r="D60" s="347" t="s">
        <v>217</v>
      </c>
      <c r="E60" s="348"/>
      <c r="F60" s="351" t="s">
        <v>195</v>
      </c>
      <c r="G60" s="279" t="s">
        <v>196</v>
      </c>
      <c r="H60" s="279"/>
      <c r="I60" s="279"/>
      <c r="J60" s="279"/>
      <c r="K60" s="279"/>
      <c r="L60" s="278">
        <v>2030</v>
      </c>
      <c r="M60" s="278"/>
      <c r="N60" s="278"/>
      <c r="O60" s="278"/>
      <c r="P60" s="278"/>
      <c r="Q60" s="279">
        <v>2050</v>
      </c>
      <c r="R60" s="279"/>
      <c r="S60" s="279"/>
      <c r="T60" s="279"/>
      <c r="U60" s="279"/>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row>
    <row r="61" spans="1:53" x14ac:dyDescent="0.25">
      <c r="A61" s="179"/>
      <c r="B61" s="334"/>
      <c r="C61" s="335"/>
      <c r="D61" s="349"/>
      <c r="E61" s="350"/>
      <c r="F61" s="352"/>
      <c r="G61" s="167" t="s">
        <v>188</v>
      </c>
      <c r="H61" s="167" t="s">
        <v>189</v>
      </c>
      <c r="I61" s="167" t="s">
        <v>190</v>
      </c>
      <c r="J61" s="167" t="s">
        <v>191</v>
      </c>
      <c r="K61" s="167" t="s">
        <v>192</v>
      </c>
      <c r="L61" s="166" t="s">
        <v>188</v>
      </c>
      <c r="M61" s="166" t="s">
        <v>189</v>
      </c>
      <c r="N61" s="166" t="s">
        <v>190</v>
      </c>
      <c r="O61" s="166" t="s">
        <v>191</v>
      </c>
      <c r="P61" s="166" t="s">
        <v>192</v>
      </c>
      <c r="Q61" s="167" t="s">
        <v>188</v>
      </c>
      <c r="R61" s="167" t="s">
        <v>189</v>
      </c>
      <c r="S61" s="167" t="s">
        <v>190</v>
      </c>
      <c r="T61" s="167" t="s">
        <v>191</v>
      </c>
      <c r="U61" s="167" t="s">
        <v>192</v>
      </c>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row>
    <row r="62" spans="1:53" ht="15.75" customHeight="1" x14ac:dyDescent="0.25">
      <c r="A62" s="179"/>
      <c r="B62" s="334"/>
      <c r="C62" s="335"/>
      <c r="D62" s="338" t="s">
        <v>182</v>
      </c>
      <c r="E62" s="338"/>
      <c r="F62" s="344" t="s">
        <v>182</v>
      </c>
      <c r="G62" s="103"/>
      <c r="H62" s="112"/>
      <c r="I62" s="112"/>
      <c r="J62" s="112"/>
      <c r="K62" s="112"/>
      <c r="L62" s="103"/>
      <c r="M62" s="112"/>
      <c r="N62" s="112"/>
      <c r="O62" s="112"/>
      <c r="P62" s="112"/>
      <c r="Q62" s="103"/>
      <c r="R62" s="112"/>
      <c r="S62" s="112"/>
      <c r="T62" s="112"/>
      <c r="U62" s="112"/>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row>
    <row r="63" spans="1:53" x14ac:dyDescent="0.25">
      <c r="A63" s="179"/>
      <c r="B63" s="334"/>
      <c r="C63" s="335"/>
      <c r="D63" s="338"/>
      <c r="E63" s="338"/>
      <c r="F63" s="344"/>
      <c r="G63" s="114" t="s">
        <v>193</v>
      </c>
      <c r="H63" s="113" t="s">
        <v>193</v>
      </c>
      <c r="I63" s="113" t="s">
        <v>193</v>
      </c>
      <c r="J63" s="113" t="s">
        <v>193</v>
      </c>
      <c r="K63" s="113" t="s">
        <v>193</v>
      </c>
      <c r="L63" s="114" t="s">
        <v>193</v>
      </c>
      <c r="M63" s="113" t="s">
        <v>193</v>
      </c>
      <c r="N63" s="113" t="s">
        <v>193</v>
      </c>
      <c r="O63" s="113" t="s">
        <v>193</v>
      </c>
      <c r="P63" s="113" t="s">
        <v>193</v>
      </c>
      <c r="Q63" s="114" t="s">
        <v>193</v>
      </c>
      <c r="R63" s="113" t="s">
        <v>193</v>
      </c>
      <c r="S63" s="113" t="s">
        <v>193</v>
      </c>
      <c r="T63" s="113" t="s">
        <v>193</v>
      </c>
      <c r="U63" s="113" t="s">
        <v>193</v>
      </c>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row>
    <row r="64" spans="1:53" x14ac:dyDescent="0.25">
      <c r="A64" s="179"/>
      <c r="B64" s="334"/>
      <c r="C64" s="335"/>
      <c r="D64" s="338" t="s">
        <v>182</v>
      </c>
      <c r="E64" s="338"/>
      <c r="F64" s="344" t="s">
        <v>182</v>
      </c>
      <c r="G64" s="103"/>
      <c r="H64" s="112"/>
      <c r="I64" s="112"/>
      <c r="J64" s="112"/>
      <c r="K64" s="112"/>
      <c r="L64" s="103"/>
      <c r="M64" s="112"/>
      <c r="N64" s="112"/>
      <c r="O64" s="112"/>
      <c r="P64" s="112"/>
      <c r="Q64" s="103"/>
      <c r="R64" s="112"/>
      <c r="S64" s="112"/>
      <c r="T64" s="112"/>
      <c r="U64" s="112"/>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row>
    <row r="65" spans="1:53" x14ac:dyDescent="0.25">
      <c r="A65" s="179"/>
      <c r="B65" s="336"/>
      <c r="C65" s="337"/>
      <c r="D65" s="338"/>
      <c r="E65" s="338"/>
      <c r="F65" s="344"/>
      <c r="G65" s="113" t="s">
        <v>193</v>
      </c>
      <c r="H65" s="113" t="s">
        <v>193</v>
      </c>
      <c r="I65" s="113" t="s">
        <v>193</v>
      </c>
      <c r="J65" s="113" t="s">
        <v>193</v>
      </c>
      <c r="K65" s="113" t="s">
        <v>193</v>
      </c>
      <c r="L65" s="113" t="s">
        <v>193</v>
      </c>
      <c r="M65" s="113" t="s">
        <v>193</v>
      </c>
      <c r="N65" s="113" t="s">
        <v>193</v>
      </c>
      <c r="O65" s="113" t="s">
        <v>193</v>
      </c>
      <c r="P65" s="113" t="s">
        <v>193</v>
      </c>
      <c r="Q65" s="113" t="s">
        <v>193</v>
      </c>
      <c r="R65" s="113" t="s">
        <v>193</v>
      </c>
      <c r="S65" s="113" t="s">
        <v>193</v>
      </c>
      <c r="T65" s="113" t="s">
        <v>193</v>
      </c>
      <c r="U65" s="113" t="s">
        <v>193</v>
      </c>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row>
    <row r="66" spans="1:53" ht="40.5" customHeight="1" x14ac:dyDescent="0.25">
      <c r="A66" s="179"/>
      <c r="B66" s="262" t="s">
        <v>218</v>
      </c>
      <c r="C66" s="262"/>
      <c r="D66" s="331" t="s">
        <v>219</v>
      </c>
      <c r="E66" s="331"/>
      <c r="F66" s="331"/>
      <c r="G66" s="331"/>
      <c r="H66" s="331"/>
      <c r="I66" s="331"/>
      <c r="J66" s="331"/>
      <c r="K66" s="331"/>
      <c r="L66" s="331"/>
      <c r="M66" s="331"/>
      <c r="N66" s="331"/>
      <c r="O66" s="331"/>
      <c r="P66" s="331"/>
      <c r="Q66" s="331"/>
      <c r="R66" s="331"/>
      <c r="S66" s="331"/>
      <c r="T66" s="331"/>
      <c r="U66" s="331"/>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BA66" s="120" t="str">
        <f>D66</f>
        <v>Explain here</v>
      </c>
    </row>
    <row r="67" spans="1:53" ht="21" customHeight="1" x14ac:dyDescent="0.25">
      <c r="A67" s="179"/>
      <c r="B67" s="322" t="s">
        <v>220</v>
      </c>
      <c r="C67" s="322"/>
      <c r="D67" s="322"/>
      <c r="E67" s="322"/>
      <c r="F67" s="322"/>
      <c r="G67" s="322"/>
      <c r="H67" s="322"/>
      <c r="I67" s="322"/>
      <c r="J67" s="322"/>
      <c r="K67" s="322"/>
      <c r="L67" s="322"/>
      <c r="M67" s="322"/>
      <c r="N67" s="322"/>
      <c r="O67" s="322"/>
      <c r="P67" s="322"/>
      <c r="Q67" s="322"/>
      <c r="R67" s="322"/>
      <c r="S67" s="322"/>
      <c r="T67" s="322"/>
      <c r="U67" s="322"/>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row>
    <row r="68" spans="1:53" ht="16.5" customHeight="1" x14ac:dyDescent="0.25">
      <c r="A68" s="179"/>
      <c r="B68" s="362" t="s">
        <v>121</v>
      </c>
      <c r="C68" s="362"/>
      <c r="D68" s="330" t="s">
        <v>221</v>
      </c>
      <c r="E68" s="330"/>
      <c r="F68" s="330" t="s">
        <v>195</v>
      </c>
      <c r="G68" s="279" t="s">
        <v>196</v>
      </c>
      <c r="H68" s="279"/>
      <c r="I68" s="279"/>
      <c r="J68" s="279"/>
      <c r="K68" s="279"/>
      <c r="L68" s="278">
        <v>2030</v>
      </c>
      <c r="M68" s="278"/>
      <c r="N68" s="278"/>
      <c r="O68" s="278"/>
      <c r="P68" s="278"/>
      <c r="Q68" s="279">
        <v>2050</v>
      </c>
      <c r="R68" s="279"/>
      <c r="S68" s="279"/>
      <c r="T68" s="279"/>
      <c r="U68" s="279"/>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row>
    <row r="69" spans="1:53" ht="15.75" customHeight="1" x14ac:dyDescent="0.25">
      <c r="A69" s="179"/>
      <c r="B69" s="362"/>
      <c r="C69" s="362"/>
      <c r="D69" s="330"/>
      <c r="E69" s="330"/>
      <c r="F69" s="330"/>
      <c r="G69" s="167" t="s">
        <v>188</v>
      </c>
      <c r="H69" s="167" t="s">
        <v>189</v>
      </c>
      <c r="I69" s="167" t="s">
        <v>190</v>
      </c>
      <c r="J69" s="167" t="s">
        <v>191</v>
      </c>
      <c r="K69" s="167" t="s">
        <v>192</v>
      </c>
      <c r="L69" s="166" t="s">
        <v>188</v>
      </c>
      <c r="M69" s="166" t="s">
        <v>189</v>
      </c>
      <c r="N69" s="166" t="s">
        <v>190</v>
      </c>
      <c r="O69" s="166" t="s">
        <v>191</v>
      </c>
      <c r="P69" s="166" t="s">
        <v>192</v>
      </c>
      <c r="Q69" s="167" t="s">
        <v>188</v>
      </c>
      <c r="R69" s="167" t="s">
        <v>189</v>
      </c>
      <c r="S69" s="167" t="s">
        <v>190</v>
      </c>
      <c r="T69" s="167" t="s">
        <v>191</v>
      </c>
      <c r="U69" s="167" t="s">
        <v>192</v>
      </c>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row>
    <row r="70" spans="1:53" ht="15.75" customHeight="1" x14ac:dyDescent="0.25">
      <c r="A70" s="179"/>
      <c r="B70" s="362"/>
      <c r="C70" s="362"/>
      <c r="D70" s="338" t="s">
        <v>184</v>
      </c>
      <c r="E70" s="338"/>
      <c r="F70" s="344" t="s">
        <v>184</v>
      </c>
      <c r="G70" s="103"/>
      <c r="H70" s="112"/>
      <c r="I70" s="112"/>
      <c r="J70" s="112"/>
      <c r="K70" s="112"/>
      <c r="L70" s="103"/>
      <c r="M70" s="112"/>
      <c r="N70" s="112"/>
      <c r="O70" s="112"/>
      <c r="P70" s="112"/>
      <c r="Q70" s="103"/>
      <c r="R70" s="112"/>
      <c r="S70" s="112"/>
      <c r="T70" s="112"/>
      <c r="U70" s="112"/>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row>
    <row r="71" spans="1:53" ht="15.75" customHeight="1" x14ac:dyDescent="0.25">
      <c r="A71" s="179"/>
      <c r="B71" s="362"/>
      <c r="C71" s="362"/>
      <c r="D71" s="338"/>
      <c r="E71" s="338"/>
      <c r="F71" s="344"/>
      <c r="G71" s="114" t="s">
        <v>193</v>
      </c>
      <c r="H71" s="113" t="s">
        <v>193</v>
      </c>
      <c r="I71" s="113" t="s">
        <v>193</v>
      </c>
      <c r="J71" s="113" t="s">
        <v>193</v>
      </c>
      <c r="K71" s="113" t="s">
        <v>193</v>
      </c>
      <c r="L71" s="114" t="s">
        <v>193</v>
      </c>
      <c r="M71" s="113" t="s">
        <v>193</v>
      </c>
      <c r="N71" s="113" t="s">
        <v>193</v>
      </c>
      <c r="O71" s="113" t="s">
        <v>193</v>
      </c>
      <c r="P71" s="113" t="s">
        <v>193</v>
      </c>
      <c r="Q71" s="114" t="s">
        <v>193</v>
      </c>
      <c r="R71" s="113" t="s">
        <v>193</v>
      </c>
      <c r="S71" s="113" t="s">
        <v>193</v>
      </c>
      <c r="T71" s="113" t="s">
        <v>193</v>
      </c>
      <c r="U71" s="113" t="s">
        <v>193</v>
      </c>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row>
    <row r="72" spans="1:53" ht="15.75" customHeight="1" x14ac:dyDescent="0.25">
      <c r="A72" s="179"/>
      <c r="B72" s="362"/>
      <c r="C72" s="362"/>
      <c r="D72" s="338" t="s">
        <v>184</v>
      </c>
      <c r="E72" s="338"/>
      <c r="F72" s="344" t="s">
        <v>184</v>
      </c>
      <c r="G72" s="103"/>
      <c r="H72" s="112"/>
      <c r="I72" s="112"/>
      <c r="J72" s="112"/>
      <c r="K72" s="112"/>
      <c r="L72" s="103"/>
      <c r="M72" s="112"/>
      <c r="N72" s="112"/>
      <c r="O72" s="112"/>
      <c r="P72" s="112"/>
      <c r="Q72" s="103"/>
      <c r="R72" s="112"/>
      <c r="S72" s="112"/>
      <c r="T72" s="112"/>
      <c r="U72" s="112"/>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row>
    <row r="73" spans="1:53" ht="15.75" customHeight="1" x14ac:dyDescent="0.25">
      <c r="A73" s="179"/>
      <c r="B73" s="362"/>
      <c r="C73" s="362"/>
      <c r="D73" s="338"/>
      <c r="E73" s="338"/>
      <c r="F73" s="344"/>
      <c r="G73" s="113" t="s">
        <v>193</v>
      </c>
      <c r="H73" s="113" t="s">
        <v>193</v>
      </c>
      <c r="I73" s="113" t="s">
        <v>193</v>
      </c>
      <c r="J73" s="113" t="s">
        <v>193</v>
      </c>
      <c r="K73" s="113" t="s">
        <v>193</v>
      </c>
      <c r="L73" s="113" t="s">
        <v>193</v>
      </c>
      <c r="M73" s="113" t="s">
        <v>193</v>
      </c>
      <c r="N73" s="113" t="s">
        <v>193</v>
      </c>
      <c r="O73" s="113" t="s">
        <v>193</v>
      </c>
      <c r="P73" s="113" t="s">
        <v>193</v>
      </c>
      <c r="Q73" s="113" t="s">
        <v>193</v>
      </c>
      <c r="R73" s="113" t="s">
        <v>193</v>
      </c>
      <c r="S73" s="113" t="s">
        <v>193</v>
      </c>
      <c r="T73" s="113" t="s">
        <v>193</v>
      </c>
      <c r="U73" s="113" t="s">
        <v>193</v>
      </c>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row>
    <row r="74" spans="1:53" ht="15.75" customHeight="1" x14ac:dyDescent="0.25">
      <c r="A74" s="179"/>
      <c r="B74" s="362"/>
      <c r="C74" s="362"/>
      <c r="D74" s="338" t="s">
        <v>184</v>
      </c>
      <c r="E74" s="338"/>
      <c r="F74" s="344" t="s">
        <v>184</v>
      </c>
      <c r="G74" s="103"/>
      <c r="H74" s="112"/>
      <c r="I74" s="112"/>
      <c r="J74" s="112"/>
      <c r="K74" s="112"/>
      <c r="L74" s="103"/>
      <c r="M74" s="112"/>
      <c r="N74" s="112"/>
      <c r="O74" s="112"/>
      <c r="P74" s="112"/>
      <c r="Q74" s="103"/>
      <c r="R74" s="112"/>
      <c r="S74" s="112"/>
      <c r="T74" s="112"/>
      <c r="U74" s="112"/>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row>
    <row r="75" spans="1:53" ht="15.75" customHeight="1" x14ac:dyDescent="0.25">
      <c r="A75" s="179"/>
      <c r="B75" s="362"/>
      <c r="C75" s="362"/>
      <c r="D75" s="338"/>
      <c r="E75" s="338"/>
      <c r="F75" s="344"/>
      <c r="G75" s="113" t="s">
        <v>193</v>
      </c>
      <c r="H75" s="113" t="s">
        <v>193</v>
      </c>
      <c r="I75" s="113" t="s">
        <v>193</v>
      </c>
      <c r="J75" s="113" t="s">
        <v>193</v>
      </c>
      <c r="K75" s="113" t="s">
        <v>193</v>
      </c>
      <c r="L75" s="113" t="s">
        <v>193</v>
      </c>
      <c r="M75" s="113" t="s">
        <v>193</v>
      </c>
      <c r="N75" s="113" t="s">
        <v>193</v>
      </c>
      <c r="O75" s="113" t="s">
        <v>193</v>
      </c>
      <c r="P75" s="113" t="s">
        <v>193</v>
      </c>
      <c r="Q75" s="113" t="s">
        <v>193</v>
      </c>
      <c r="R75" s="113" t="s">
        <v>193</v>
      </c>
      <c r="S75" s="113" t="s">
        <v>193</v>
      </c>
      <c r="T75" s="113" t="s">
        <v>193</v>
      </c>
      <c r="U75" s="113" t="s">
        <v>193</v>
      </c>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row>
    <row r="76" spans="1:53" ht="15.75" customHeight="1" x14ac:dyDescent="0.25">
      <c r="A76" s="179"/>
      <c r="B76" s="362"/>
      <c r="C76" s="362"/>
      <c r="D76" s="338" t="s">
        <v>184</v>
      </c>
      <c r="E76" s="338"/>
      <c r="F76" s="344" t="s">
        <v>184</v>
      </c>
      <c r="G76" s="103"/>
      <c r="H76" s="112"/>
      <c r="I76" s="112"/>
      <c r="J76" s="112"/>
      <c r="K76" s="112"/>
      <c r="L76" s="103"/>
      <c r="M76" s="112"/>
      <c r="N76" s="112"/>
      <c r="O76" s="112"/>
      <c r="P76" s="112"/>
      <c r="Q76" s="103"/>
      <c r="R76" s="112"/>
      <c r="S76" s="112"/>
      <c r="T76" s="112"/>
      <c r="U76" s="112"/>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row>
    <row r="77" spans="1:53" ht="16.5" customHeight="1" x14ac:dyDescent="0.25">
      <c r="A77" s="179"/>
      <c r="B77" s="362"/>
      <c r="C77" s="362"/>
      <c r="D77" s="338"/>
      <c r="E77" s="338"/>
      <c r="F77" s="344"/>
      <c r="G77" s="113" t="s">
        <v>193</v>
      </c>
      <c r="H77" s="113" t="s">
        <v>193</v>
      </c>
      <c r="I77" s="113" t="s">
        <v>193</v>
      </c>
      <c r="J77" s="113" t="s">
        <v>193</v>
      </c>
      <c r="K77" s="113" t="s">
        <v>193</v>
      </c>
      <c r="L77" s="113" t="s">
        <v>193</v>
      </c>
      <c r="M77" s="113" t="s">
        <v>193</v>
      </c>
      <c r="N77" s="113" t="s">
        <v>193</v>
      </c>
      <c r="O77" s="113" t="s">
        <v>193</v>
      </c>
      <c r="P77" s="113" t="s">
        <v>193</v>
      </c>
      <c r="Q77" s="113" t="s">
        <v>193</v>
      </c>
      <c r="R77" s="113" t="s">
        <v>193</v>
      </c>
      <c r="S77" s="113" t="s">
        <v>193</v>
      </c>
      <c r="T77" s="113" t="s">
        <v>193</v>
      </c>
      <c r="U77" s="113" t="s">
        <v>193</v>
      </c>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row>
    <row r="78" spans="1:53" ht="40.5" customHeight="1" x14ac:dyDescent="0.25">
      <c r="A78" s="179"/>
      <c r="B78" s="262" t="s">
        <v>222</v>
      </c>
      <c r="C78" s="262"/>
      <c r="D78" s="259" t="s">
        <v>223</v>
      </c>
      <c r="E78" s="260"/>
      <c r="F78" s="260"/>
      <c r="G78" s="260"/>
      <c r="H78" s="260"/>
      <c r="I78" s="260"/>
      <c r="J78" s="260"/>
      <c r="K78" s="260"/>
      <c r="L78" s="260"/>
      <c r="M78" s="260"/>
      <c r="N78" s="260"/>
      <c r="O78" s="260"/>
      <c r="P78" s="260"/>
      <c r="Q78" s="260"/>
      <c r="R78" s="260"/>
      <c r="S78" s="260"/>
      <c r="T78" s="260"/>
      <c r="U78" s="261"/>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BA78" s="120" t="str">
        <f>D78</f>
        <v>Explain here (e.g. emission factors if calculated)</v>
      </c>
    </row>
    <row r="79" spans="1:53" ht="21" customHeight="1" x14ac:dyDescent="0.25">
      <c r="A79" s="179"/>
      <c r="B79" s="353" t="s">
        <v>224</v>
      </c>
      <c r="C79" s="354"/>
      <c r="D79" s="354"/>
      <c r="E79" s="354"/>
      <c r="F79" s="354"/>
      <c r="G79" s="354"/>
      <c r="H79" s="354"/>
      <c r="I79" s="354"/>
      <c r="J79" s="354"/>
      <c r="K79" s="354"/>
      <c r="L79" s="354"/>
      <c r="M79" s="354"/>
      <c r="N79" s="354"/>
      <c r="O79" s="354"/>
      <c r="P79" s="354"/>
      <c r="Q79" s="354"/>
      <c r="R79" s="354"/>
      <c r="S79" s="354"/>
      <c r="T79" s="354"/>
      <c r="U79" s="355"/>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row>
    <row r="80" spans="1:53" ht="15.75" customHeight="1" x14ac:dyDescent="0.25">
      <c r="A80" s="179"/>
      <c r="B80" s="326" t="s">
        <v>225</v>
      </c>
      <c r="C80" s="327"/>
      <c r="D80" s="356" t="s">
        <v>195</v>
      </c>
      <c r="E80" s="357"/>
      <c r="F80" s="358"/>
      <c r="G80" s="279" t="s">
        <v>196</v>
      </c>
      <c r="H80" s="279"/>
      <c r="I80" s="279"/>
      <c r="J80" s="279"/>
      <c r="K80" s="279"/>
      <c r="L80" s="278">
        <v>2030</v>
      </c>
      <c r="M80" s="278"/>
      <c r="N80" s="278"/>
      <c r="O80" s="278"/>
      <c r="P80" s="278"/>
      <c r="Q80" s="279">
        <v>2050</v>
      </c>
      <c r="R80" s="279"/>
      <c r="S80" s="279"/>
      <c r="T80" s="279"/>
      <c r="U80" s="279"/>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row>
    <row r="81" spans="1:53" x14ac:dyDescent="0.25">
      <c r="A81" s="179"/>
      <c r="B81" s="328"/>
      <c r="C81" s="329"/>
      <c r="D81" s="359"/>
      <c r="E81" s="360"/>
      <c r="F81" s="361"/>
      <c r="G81" s="167" t="s">
        <v>188</v>
      </c>
      <c r="H81" s="167" t="s">
        <v>189</v>
      </c>
      <c r="I81" s="167" t="s">
        <v>190</v>
      </c>
      <c r="J81" s="167" t="s">
        <v>191</v>
      </c>
      <c r="K81" s="167" t="s">
        <v>192</v>
      </c>
      <c r="L81" s="166" t="s">
        <v>188</v>
      </c>
      <c r="M81" s="166" t="s">
        <v>189</v>
      </c>
      <c r="N81" s="166" t="s">
        <v>190</v>
      </c>
      <c r="O81" s="166" t="s">
        <v>191</v>
      </c>
      <c r="P81" s="166" t="s">
        <v>192</v>
      </c>
      <c r="Q81" s="167" t="s">
        <v>188</v>
      </c>
      <c r="R81" s="167" t="s">
        <v>189</v>
      </c>
      <c r="S81" s="167" t="s">
        <v>190</v>
      </c>
      <c r="T81" s="167" t="s">
        <v>191</v>
      </c>
      <c r="U81" s="167" t="s">
        <v>192</v>
      </c>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row>
    <row r="82" spans="1:53" x14ac:dyDescent="0.25">
      <c r="A82" s="179"/>
      <c r="B82" s="363" t="s">
        <v>226</v>
      </c>
      <c r="C82" s="364"/>
      <c r="D82" s="302" t="s">
        <v>182</v>
      </c>
      <c r="E82" s="302"/>
      <c r="F82" s="302"/>
      <c r="G82" s="103"/>
      <c r="H82" s="112"/>
      <c r="I82" s="112"/>
      <c r="J82" s="112"/>
      <c r="K82" s="112"/>
      <c r="L82" s="103"/>
      <c r="M82" s="112"/>
      <c r="N82" s="112"/>
      <c r="O82" s="112"/>
      <c r="P82" s="112"/>
      <c r="Q82" s="103"/>
      <c r="R82" s="112"/>
      <c r="S82" s="112"/>
      <c r="T82" s="112"/>
      <c r="U82" s="112"/>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row>
    <row r="83" spans="1:53" x14ac:dyDescent="0.25">
      <c r="A83" s="179"/>
      <c r="B83" s="365"/>
      <c r="C83" s="366"/>
      <c r="D83" s="302"/>
      <c r="E83" s="302"/>
      <c r="F83" s="302"/>
      <c r="G83" s="114" t="s">
        <v>193</v>
      </c>
      <c r="H83" s="113" t="s">
        <v>193</v>
      </c>
      <c r="I83" s="113" t="s">
        <v>193</v>
      </c>
      <c r="J83" s="113" t="s">
        <v>193</v>
      </c>
      <c r="K83" s="113" t="s">
        <v>193</v>
      </c>
      <c r="L83" s="114" t="s">
        <v>193</v>
      </c>
      <c r="M83" s="113" t="s">
        <v>193</v>
      </c>
      <c r="N83" s="113" t="s">
        <v>193</v>
      </c>
      <c r="O83" s="113" t="s">
        <v>193</v>
      </c>
      <c r="P83" s="113" t="s">
        <v>193</v>
      </c>
      <c r="Q83" s="114" t="s">
        <v>193</v>
      </c>
      <c r="R83" s="113" t="s">
        <v>193</v>
      </c>
      <c r="S83" s="113" t="s">
        <v>193</v>
      </c>
      <c r="T83" s="113" t="s">
        <v>193</v>
      </c>
      <c r="U83" s="113" t="s">
        <v>193</v>
      </c>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row>
    <row r="84" spans="1:53" x14ac:dyDescent="0.25">
      <c r="A84" s="179"/>
      <c r="B84" s="363" t="s">
        <v>226</v>
      </c>
      <c r="C84" s="364"/>
      <c r="D84" s="302" t="s">
        <v>182</v>
      </c>
      <c r="E84" s="302"/>
      <c r="F84" s="302"/>
      <c r="G84" s="103"/>
      <c r="H84" s="112"/>
      <c r="I84" s="112"/>
      <c r="J84" s="112"/>
      <c r="K84" s="112"/>
      <c r="L84" s="103"/>
      <c r="M84" s="112"/>
      <c r="N84" s="112"/>
      <c r="O84" s="112"/>
      <c r="P84" s="112"/>
      <c r="Q84" s="103"/>
      <c r="R84" s="112"/>
      <c r="S84" s="112"/>
      <c r="T84" s="112"/>
      <c r="U84" s="112"/>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row>
    <row r="85" spans="1:53" x14ac:dyDescent="0.25">
      <c r="A85" s="179"/>
      <c r="B85" s="365"/>
      <c r="C85" s="366"/>
      <c r="D85" s="302"/>
      <c r="E85" s="302"/>
      <c r="F85" s="302"/>
      <c r="G85" s="113" t="s">
        <v>193</v>
      </c>
      <c r="H85" s="113" t="s">
        <v>193</v>
      </c>
      <c r="I85" s="113" t="s">
        <v>193</v>
      </c>
      <c r="J85" s="113" t="s">
        <v>193</v>
      </c>
      <c r="K85" s="113" t="s">
        <v>193</v>
      </c>
      <c r="L85" s="113" t="s">
        <v>193</v>
      </c>
      <c r="M85" s="113" t="s">
        <v>193</v>
      </c>
      <c r="N85" s="113" t="s">
        <v>193</v>
      </c>
      <c r="O85" s="113" t="s">
        <v>193</v>
      </c>
      <c r="P85" s="113" t="s">
        <v>193</v>
      </c>
      <c r="Q85" s="113" t="s">
        <v>193</v>
      </c>
      <c r="R85" s="113" t="s">
        <v>193</v>
      </c>
      <c r="S85" s="113" t="s">
        <v>193</v>
      </c>
      <c r="T85" s="113" t="s">
        <v>193</v>
      </c>
      <c r="U85" s="113" t="s">
        <v>193</v>
      </c>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row>
    <row r="86" spans="1:53" x14ac:dyDescent="0.25">
      <c r="A86" s="179"/>
      <c r="B86" s="363" t="s">
        <v>226</v>
      </c>
      <c r="C86" s="364"/>
      <c r="D86" s="302" t="s">
        <v>182</v>
      </c>
      <c r="E86" s="302"/>
      <c r="F86" s="302"/>
      <c r="G86" s="103"/>
      <c r="H86" s="112"/>
      <c r="I86" s="112"/>
      <c r="J86" s="112"/>
      <c r="K86" s="112"/>
      <c r="L86" s="103"/>
      <c r="M86" s="112"/>
      <c r="N86" s="112"/>
      <c r="O86" s="112"/>
      <c r="P86" s="112"/>
      <c r="Q86" s="103"/>
      <c r="R86" s="112"/>
      <c r="S86" s="112"/>
      <c r="T86" s="112"/>
      <c r="U86" s="112"/>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row>
    <row r="87" spans="1:53" x14ac:dyDescent="0.25">
      <c r="A87" s="179"/>
      <c r="B87" s="365"/>
      <c r="C87" s="366"/>
      <c r="D87" s="302"/>
      <c r="E87" s="302"/>
      <c r="F87" s="302"/>
      <c r="G87" s="113" t="s">
        <v>193</v>
      </c>
      <c r="H87" s="113" t="s">
        <v>193</v>
      </c>
      <c r="I87" s="113" t="s">
        <v>193</v>
      </c>
      <c r="J87" s="113" t="s">
        <v>193</v>
      </c>
      <c r="K87" s="113" t="s">
        <v>193</v>
      </c>
      <c r="L87" s="113" t="s">
        <v>193</v>
      </c>
      <c r="M87" s="113" t="s">
        <v>193</v>
      </c>
      <c r="N87" s="113" t="s">
        <v>193</v>
      </c>
      <c r="O87" s="113" t="s">
        <v>193</v>
      </c>
      <c r="P87" s="113" t="s">
        <v>193</v>
      </c>
      <c r="Q87" s="113" t="s">
        <v>193</v>
      </c>
      <c r="R87" s="113" t="s">
        <v>193</v>
      </c>
      <c r="S87" s="113" t="s">
        <v>193</v>
      </c>
      <c r="T87" s="113" t="s">
        <v>193</v>
      </c>
      <c r="U87" s="113" t="s">
        <v>193</v>
      </c>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row>
    <row r="88" spans="1:53" x14ac:dyDescent="0.25">
      <c r="A88" s="179"/>
      <c r="B88" s="363" t="s">
        <v>226</v>
      </c>
      <c r="C88" s="364"/>
      <c r="D88" s="302" t="s">
        <v>182</v>
      </c>
      <c r="E88" s="302"/>
      <c r="F88" s="302"/>
      <c r="G88" s="103"/>
      <c r="H88" s="112"/>
      <c r="I88" s="112"/>
      <c r="J88" s="112"/>
      <c r="K88" s="112"/>
      <c r="L88" s="103"/>
      <c r="M88" s="112"/>
      <c r="N88" s="112"/>
      <c r="O88" s="112"/>
      <c r="P88" s="112"/>
      <c r="Q88" s="103"/>
      <c r="R88" s="112"/>
      <c r="S88" s="112"/>
      <c r="T88" s="112"/>
      <c r="U88" s="112"/>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row>
    <row r="89" spans="1:53" x14ac:dyDescent="0.25">
      <c r="A89" s="179"/>
      <c r="B89" s="365"/>
      <c r="C89" s="366"/>
      <c r="D89" s="302"/>
      <c r="E89" s="302"/>
      <c r="F89" s="302"/>
      <c r="G89" s="113" t="s">
        <v>193</v>
      </c>
      <c r="H89" s="113" t="s">
        <v>193</v>
      </c>
      <c r="I89" s="113" t="s">
        <v>193</v>
      </c>
      <c r="J89" s="113" t="s">
        <v>193</v>
      </c>
      <c r="K89" s="113" t="s">
        <v>193</v>
      </c>
      <c r="L89" s="113" t="s">
        <v>193</v>
      </c>
      <c r="M89" s="113" t="s">
        <v>193</v>
      </c>
      <c r="N89" s="113" t="s">
        <v>193</v>
      </c>
      <c r="O89" s="113" t="s">
        <v>193</v>
      </c>
      <c r="P89" s="113" t="s">
        <v>193</v>
      </c>
      <c r="Q89" s="113" t="s">
        <v>193</v>
      </c>
      <c r="R89" s="113" t="s">
        <v>193</v>
      </c>
      <c r="S89" s="113" t="s">
        <v>193</v>
      </c>
      <c r="T89" s="113" t="s">
        <v>193</v>
      </c>
      <c r="U89" s="113" t="s">
        <v>193</v>
      </c>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row>
    <row r="90" spans="1:53" ht="36.75" customHeight="1" x14ac:dyDescent="0.25">
      <c r="A90" s="179"/>
      <c r="B90" s="262" t="s">
        <v>201</v>
      </c>
      <c r="C90" s="262"/>
      <c r="D90" s="259" t="s">
        <v>219</v>
      </c>
      <c r="E90" s="260"/>
      <c r="F90" s="260"/>
      <c r="G90" s="260"/>
      <c r="H90" s="260"/>
      <c r="I90" s="260"/>
      <c r="J90" s="260"/>
      <c r="K90" s="260"/>
      <c r="L90" s="260"/>
      <c r="M90" s="260"/>
      <c r="N90" s="260"/>
      <c r="O90" s="260"/>
      <c r="P90" s="260"/>
      <c r="Q90" s="260"/>
      <c r="R90" s="260"/>
      <c r="S90" s="260"/>
      <c r="T90" s="260"/>
      <c r="U90" s="261"/>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row>
    <row r="91" spans="1:53" ht="21" customHeight="1" x14ac:dyDescent="0.25">
      <c r="A91" s="179"/>
      <c r="B91" s="353" t="s">
        <v>130</v>
      </c>
      <c r="C91" s="354"/>
      <c r="D91" s="354"/>
      <c r="E91" s="354"/>
      <c r="F91" s="354"/>
      <c r="G91" s="354"/>
      <c r="H91" s="354"/>
      <c r="I91" s="354"/>
      <c r="J91" s="354"/>
      <c r="K91" s="354"/>
      <c r="L91" s="354"/>
      <c r="M91" s="354"/>
      <c r="N91" s="354"/>
      <c r="O91" s="354"/>
      <c r="P91" s="354"/>
      <c r="Q91" s="354"/>
      <c r="R91" s="354"/>
      <c r="S91" s="354"/>
      <c r="T91" s="354"/>
      <c r="U91" s="355"/>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row>
    <row r="92" spans="1:53" ht="15" customHeight="1" x14ac:dyDescent="0.25">
      <c r="A92" s="179"/>
      <c r="B92" s="90">
        <v>1</v>
      </c>
      <c r="C92" s="367" t="s">
        <v>400</v>
      </c>
      <c r="D92" s="367"/>
      <c r="E92" s="367"/>
      <c r="F92" s="367"/>
      <c r="G92" s="367"/>
      <c r="H92" s="367"/>
      <c r="I92" s="367"/>
      <c r="J92" s="367"/>
      <c r="K92" s="367"/>
      <c r="L92" s="367"/>
      <c r="M92" s="367"/>
      <c r="N92" s="367"/>
      <c r="O92" s="367"/>
      <c r="P92" s="367"/>
      <c r="Q92" s="367"/>
      <c r="R92" s="367"/>
      <c r="S92" s="367"/>
      <c r="T92" s="367"/>
      <c r="U92" s="367"/>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BA92" s="120" t="str">
        <f>C92</f>
        <v>Bloemendal et al. (2017). Improved performance of heat pumps helps to use full potential of subsurface space for Aquifer Thermal Energy Storage</v>
      </c>
    </row>
    <row r="93" spans="1:53" ht="15" customHeight="1" x14ac:dyDescent="0.25">
      <c r="A93" s="179"/>
      <c r="B93" s="90">
        <v>2</v>
      </c>
      <c r="C93" s="367" t="s">
        <v>398</v>
      </c>
      <c r="D93" s="367"/>
      <c r="E93" s="367"/>
      <c r="F93" s="367"/>
      <c r="G93" s="367"/>
      <c r="H93" s="367"/>
      <c r="I93" s="367"/>
      <c r="J93" s="367"/>
      <c r="K93" s="367"/>
      <c r="L93" s="367"/>
      <c r="M93" s="367"/>
      <c r="N93" s="367"/>
      <c r="O93" s="367"/>
      <c r="P93" s="367"/>
      <c r="Q93" s="367"/>
      <c r="R93" s="367"/>
      <c r="S93" s="367"/>
      <c r="T93" s="367"/>
      <c r="U93" s="367"/>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BA93" s="120" t="str">
        <f t="shared" ref="BA93:BA102" si="2">C93</f>
        <v>Department for Business, Energy and Industrial Strategy (2016). Evidence Gathering: Thermal Energy Storage (TES) Technologies. https://assets.publishing.service.gov.uk/government/uploads/system/uploads/attachment_data/file/545249/DELTA_EE_DECC_TES_Final__1_.pdf</v>
      </c>
    </row>
    <row r="94" spans="1:53" ht="15" customHeight="1" x14ac:dyDescent="0.25">
      <c r="A94" s="179"/>
      <c r="B94" s="90">
        <v>3</v>
      </c>
      <c r="C94" s="367" t="s">
        <v>407</v>
      </c>
      <c r="D94" s="367"/>
      <c r="E94" s="367"/>
      <c r="F94" s="367"/>
      <c r="G94" s="367"/>
      <c r="H94" s="367"/>
      <c r="I94" s="367"/>
      <c r="J94" s="367"/>
      <c r="K94" s="367"/>
      <c r="L94" s="367"/>
      <c r="M94" s="367"/>
      <c r="N94" s="367"/>
      <c r="O94" s="367"/>
      <c r="P94" s="367"/>
      <c r="Q94" s="367"/>
      <c r="R94" s="367"/>
      <c r="S94" s="367"/>
      <c r="T94" s="367"/>
      <c r="U94" s="367"/>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BA94" s="120" t="str">
        <f t="shared" si="2"/>
        <v>Fleuchaus et al. (2018). Worldwide application of aquifer thermal energy storage – A review. Available at: https://www.sciencedirect.com/science/article/pii/S1364032118304933?via%3Dihub</v>
      </c>
    </row>
    <row r="95" spans="1:53" ht="15" customHeight="1" x14ac:dyDescent="0.25">
      <c r="A95" s="179"/>
      <c r="B95" s="90">
        <v>4</v>
      </c>
      <c r="C95" s="367" t="s">
        <v>397</v>
      </c>
      <c r="D95" s="367"/>
      <c r="E95" s="367"/>
      <c r="F95" s="367"/>
      <c r="G95" s="367"/>
      <c r="H95" s="367"/>
      <c r="I95" s="367"/>
      <c r="J95" s="367"/>
      <c r="K95" s="367"/>
      <c r="L95" s="367"/>
      <c r="M95" s="367"/>
      <c r="N95" s="367"/>
      <c r="O95" s="367"/>
      <c r="P95" s="367"/>
      <c r="Q95" s="367"/>
      <c r="R95" s="367"/>
      <c r="S95" s="367"/>
      <c r="T95" s="367"/>
      <c r="U95" s="367"/>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BA95" s="120" t="str">
        <f t="shared" si="2"/>
        <v>Agentschap NL (2011). Energiezuinig koelen met warmte- en koudeosplag. https://www.rvo.nl/sites/default/files/bijlagen/Energiezuinig%20koelen%20met%20warmte%20en%20koudeopslag.pdf</v>
      </c>
    </row>
    <row r="96" spans="1:53" ht="15" customHeight="1" x14ac:dyDescent="0.25">
      <c r="A96" s="179"/>
      <c r="B96" s="90">
        <v>5</v>
      </c>
      <c r="C96" s="367" t="s">
        <v>401</v>
      </c>
      <c r="D96" s="367"/>
      <c r="E96" s="367"/>
      <c r="F96" s="367"/>
      <c r="G96" s="367"/>
      <c r="H96" s="367"/>
      <c r="I96" s="367"/>
      <c r="J96" s="367"/>
      <c r="K96" s="367"/>
      <c r="L96" s="367"/>
      <c r="M96" s="367"/>
      <c r="N96" s="367"/>
      <c r="O96" s="367"/>
      <c r="P96" s="367"/>
      <c r="Q96" s="367"/>
      <c r="R96" s="367"/>
      <c r="S96" s="367"/>
      <c r="T96" s="367"/>
      <c r="U96" s="367"/>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BA96" s="120" t="str">
        <f t="shared" si="2"/>
        <v>Wesselink, M. (2016). Prospects for HT ATES in the Dutch energy system - Potentials, applications and business cases of High-Temperature Aquifer Thermal Energy Storage (Master thesis)</v>
      </c>
    </row>
    <row r="97" spans="1:53" ht="15" customHeight="1" x14ac:dyDescent="0.25">
      <c r="A97" s="179"/>
      <c r="B97" s="90">
        <v>6</v>
      </c>
      <c r="C97" s="367" t="s">
        <v>421</v>
      </c>
      <c r="D97" s="367"/>
      <c r="E97" s="367"/>
      <c r="F97" s="367"/>
      <c r="G97" s="367"/>
      <c r="H97" s="367"/>
      <c r="I97" s="367"/>
      <c r="J97" s="367"/>
      <c r="K97" s="367"/>
      <c r="L97" s="367"/>
      <c r="M97" s="367"/>
      <c r="N97" s="367"/>
      <c r="O97" s="367"/>
      <c r="P97" s="367"/>
      <c r="Q97" s="367"/>
      <c r="R97" s="367"/>
      <c r="S97" s="367"/>
      <c r="T97" s="367"/>
      <c r="U97" s="367"/>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BA97" s="120" t="str">
        <f t="shared" si="2"/>
        <v>Schüppler, S., Fleuchaus, P., and Blum, P. (2013). Techno‑economic and environmental analysis of an Aquifer Thermal Energy Storage (ATES) in Germany https://doi.org/10.1186/s40517‑019‑0127‑6</v>
      </c>
    </row>
    <row r="98" spans="1:53" x14ac:dyDescent="0.25">
      <c r="A98" s="179"/>
      <c r="B98" s="90">
        <v>7</v>
      </c>
      <c r="C98" s="367" t="s">
        <v>408</v>
      </c>
      <c r="D98" s="367"/>
      <c r="E98" s="367"/>
      <c r="F98" s="367"/>
      <c r="G98" s="367"/>
      <c r="H98" s="367"/>
      <c r="I98" s="367"/>
      <c r="J98" s="367"/>
      <c r="K98" s="367"/>
      <c r="L98" s="367"/>
      <c r="M98" s="367"/>
      <c r="N98" s="367"/>
      <c r="O98" s="367"/>
      <c r="P98" s="367"/>
      <c r="Q98" s="367"/>
      <c r="R98" s="367"/>
      <c r="S98" s="367"/>
      <c r="T98" s="367"/>
      <c r="U98" s="367"/>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BA98" s="120" t="str">
        <f t="shared" si="2"/>
        <v>Nationaal Warmtepomp Trendrapport (2018). Nationaal Warmtepomp Trendrapport 2018. By: Dutch New Energy (Heynen, R. et al.) https://www.dutchnewenergy.nl/trendrapporten/nationaal-warmtepomp-trendrapport-2018/</v>
      </c>
    </row>
    <row r="99" spans="1:53" x14ac:dyDescent="0.25">
      <c r="A99" s="179"/>
      <c r="B99" s="90">
        <v>8</v>
      </c>
      <c r="C99" s="367" t="s">
        <v>426</v>
      </c>
      <c r="D99" s="367"/>
      <c r="E99" s="367"/>
      <c r="F99" s="367"/>
      <c r="G99" s="367"/>
      <c r="H99" s="367"/>
      <c r="I99" s="367"/>
      <c r="J99" s="367"/>
      <c r="K99" s="367"/>
      <c r="L99" s="367"/>
      <c r="M99" s="367"/>
      <c r="N99" s="367"/>
      <c r="O99" s="367"/>
      <c r="P99" s="367"/>
      <c r="Q99" s="367"/>
      <c r="R99" s="367"/>
      <c r="S99" s="367"/>
      <c r="T99" s="367"/>
      <c r="U99" s="367"/>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BA99" s="120" t="str">
        <f t="shared" si="2"/>
        <v>Koornneef, J. (2019). TNO Factsheets Aquifer Thermal Energy Storage (Capacity Factsheet and Volume Factsheet) (Draft version - not published)</v>
      </c>
    </row>
    <row r="100" spans="1:53" x14ac:dyDescent="0.25">
      <c r="A100" s="179"/>
      <c r="B100" s="90">
        <v>9</v>
      </c>
      <c r="C100" s="367" t="s">
        <v>422</v>
      </c>
      <c r="D100" s="367"/>
      <c r="E100" s="367"/>
      <c r="F100" s="367"/>
      <c r="G100" s="367"/>
      <c r="H100" s="367"/>
      <c r="I100" s="367"/>
      <c r="J100" s="367"/>
      <c r="K100" s="367"/>
      <c r="L100" s="367"/>
      <c r="M100" s="367"/>
      <c r="N100" s="367"/>
      <c r="O100" s="367"/>
      <c r="P100" s="367"/>
      <c r="Q100" s="367"/>
      <c r="R100" s="367"/>
      <c r="S100" s="367"/>
      <c r="T100" s="367"/>
      <c r="U100" s="367"/>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BA100" s="120" t="str">
        <f t="shared" si="2"/>
        <v xml:space="preserve">IRENA (2013). Thermal Energy Storage - Technology Brief (IEA-ETSAP and IRENA Technology Brief E17 – January 2013). https://www.irena.org/publications/2013/Jan/Thermal-energy-storage </v>
      </c>
    </row>
    <row r="101" spans="1:53" x14ac:dyDescent="0.25">
      <c r="A101" s="179"/>
      <c r="B101" s="90">
        <v>10</v>
      </c>
      <c r="C101" s="367" t="s">
        <v>410</v>
      </c>
      <c r="D101" s="367"/>
      <c r="E101" s="367"/>
      <c r="F101" s="367"/>
      <c r="G101" s="367"/>
      <c r="H101" s="367"/>
      <c r="I101" s="367"/>
      <c r="J101" s="367"/>
      <c r="K101" s="367"/>
      <c r="L101" s="367"/>
      <c r="M101" s="367"/>
      <c r="N101" s="367"/>
      <c r="O101" s="367"/>
      <c r="P101" s="367"/>
      <c r="Q101" s="367"/>
      <c r="R101" s="367"/>
      <c r="S101" s="367"/>
      <c r="T101" s="367"/>
      <c r="U101" s="367"/>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BA101" s="120" t="str">
        <f t="shared" si="2"/>
        <v>PBL (2017). VESTA Model Validatievoorbeelden - WKO</v>
      </c>
    </row>
    <row r="102" spans="1:53" ht="75" x14ac:dyDescent="0.25">
      <c r="A102" s="179"/>
      <c r="B102" s="368" t="s">
        <v>227</v>
      </c>
      <c r="C102" s="367" t="s">
        <v>427</v>
      </c>
      <c r="D102" s="367"/>
      <c r="E102" s="367"/>
      <c r="F102" s="367"/>
      <c r="G102" s="367"/>
      <c r="H102" s="367"/>
      <c r="I102" s="367"/>
      <c r="J102" s="367"/>
      <c r="K102" s="367"/>
      <c r="L102" s="367"/>
      <c r="M102" s="367"/>
      <c r="N102" s="367"/>
      <c r="O102" s="367"/>
      <c r="P102" s="367"/>
      <c r="Q102" s="367"/>
      <c r="R102" s="367"/>
      <c r="S102" s="367"/>
      <c r="T102" s="367"/>
      <c r="U102" s="367"/>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BA102" s="120" t="str">
        <f t="shared" si="2"/>
        <v xml:space="preserve">RVO (2016). Factsheet WKO en warmtepompen. Available at: https://www.rvo.nl/sites/default/files/2017/07/RVO.nl%20-%20Factsheet%20WKO%20en%20warmtepompen.pdf
IEA (2007). Renewables for Heating and Cooling - Untapped Potential. Parameters for shallow geothermal heating and cooling
IEA (2013a). Thermal Energy Storage.IEA ETSAP. https://iea-etsap.org/E-TechDS/PDF/E17IR%20ThEnergy%20Stor_AH_Jan2013_final_GSOK.pdf
IEA (2013b). Heat pumps. IEA ETSAP. https://iea-etsap.org/E-TechDS/PDF/E19IR_Heat%20Pumps_HN_Jan2013_GSOK.pdf
</v>
      </c>
    </row>
    <row r="103" spans="1:53" x14ac:dyDescent="0.25">
      <c r="A103" s="179"/>
      <c r="B103" s="368"/>
      <c r="C103" s="367"/>
      <c r="D103" s="367"/>
      <c r="E103" s="367"/>
      <c r="F103" s="367"/>
      <c r="G103" s="367"/>
      <c r="H103" s="367"/>
      <c r="I103" s="367"/>
      <c r="J103" s="367"/>
      <c r="K103" s="367"/>
      <c r="L103" s="367"/>
      <c r="M103" s="367"/>
      <c r="N103" s="367"/>
      <c r="O103" s="367"/>
      <c r="P103" s="367"/>
      <c r="Q103" s="367"/>
      <c r="R103" s="367"/>
      <c r="S103" s="367"/>
      <c r="T103" s="367"/>
      <c r="U103" s="367"/>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row>
    <row r="104" spans="1:53" x14ac:dyDescent="0.25">
      <c r="A104" s="179"/>
      <c r="B104" s="368"/>
      <c r="C104" s="367"/>
      <c r="D104" s="367"/>
      <c r="E104" s="367"/>
      <c r="F104" s="367"/>
      <c r="G104" s="367"/>
      <c r="H104" s="367"/>
      <c r="I104" s="367"/>
      <c r="J104" s="367"/>
      <c r="K104" s="367"/>
      <c r="L104" s="367"/>
      <c r="M104" s="367"/>
      <c r="N104" s="367"/>
      <c r="O104" s="367"/>
      <c r="P104" s="367"/>
      <c r="Q104" s="367"/>
      <c r="R104" s="367"/>
      <c r="S104" s="367"/>
      <c r="T104" s="367"/>
      <c r="U104" s="367"/>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row>
  </sheetData>
  <mergeCells count="149">
    <mergeCell ref="B102:B104"/>
    <mergeCell ref="D25:E26"/>
    <mergeCell ref="C95:U95"/>
    <mergeCell ref="C96:U96"/>
    <mergeCell ref="C97:U97"/>
    <mergeCell ref="C98:U98"/>
    <mergeCell ref="C99:U99"/>
    <mergeCell ref="C92:U92"/>
    <mergeCell ref="C93:U93"/>
    <mergeCell ref="C94:U94"/>
    <mergeCell ref="D80:F81"/>
    <mergeCell ref="B79:U79"/>
    <mergeCell ref="B91:U91"/>
    <mergeCell ref="B67:U67"/>
    <mergeCell ref="D68:E69"/>
    <mergeCell ref="F68:F69"/>
    <mergeCell ref="B68:C77"/>
    <mergeCell ref="D78:U78"/>
    <mergeCell ref="D58:U58"/>
    <mergeCell ref="B59:U59"/>
    <mergeCell ref="G60:K60"/>
    <mergeCell ref="L60:P60"/>
    <mergeCell ref="B80:C81"/>
    <mergeCell ref="D66:U66"/>
    <mergeCell ref="B4:K4"/>
    <mergeCell ref="B15:K15"/>
    <mergeCell ref="D5:K5"/>
    <mergeCell ref="D6:K6"/>
    <mergeCell ref="D8:K8"/>
    <mergeCell ref="D9:K9"/>
    <mergeCell ref="D10:K10"/>
    <mergeCell ref="D11:K11"/>
    <mergeCell ref="D12:K12"/>
    <mergeCell ref="D13:K13"/>
    <mergeCell ref="D14:K14"/>
    <mergeCell ref="B5:C5"/>
    <mergeCell ref="B13:C14"/>
    <mergeCell ref="B6:C6"/>
    <mergeCell ref="B12:C12"/>
    <mergeCell ref="B10:C10"/>
    <mergeCell ref="B11:C11"/>
    <mergeCell ref="B8:C9"/>
    <mergeCell ref="D7:K7"/>
    <mergeCell ref="B7:C7"/>
    <mergeCell ref="B78:C78"/>
    <mergeCell ref="D76:E77"/>
    <mergeCell ref="F76:F77"/>
    <mergeCell ref="D74:E75"/>
    <mergeCell ref="F74:F75"/>
    <mergeCell ref="D72:E73"/>
    <mergeCell ref="F72:F73"/>
    <mergeCell ref="D70:E71"/>
    <mergeCell ref="B66:C66"/>
    <mergeCell ref="G48:K48"/>
    <mergeCell ref="B34:C34"/>
    <mergeCell ref="D19:F20"/>
    <mergeCell ref="D60:E61"/>
    <mergeCell ref="F60:F61"/>
    <mergeCell ref="B19:C20"/>
    <mergeCell ref="B38:C39"/>
    <mergeCell ref="B40:C41"/>
    <mergeCell ref="B42:C43"/>
    <mergeCell ref="B44:C45"/>
    <mergeCell ref="B35:U35"/>
    <mergeCell ref="D31:K31"/>
    <mergeCell ref="D28:K28"/>
    <mergeCell ref="G21:K21"/>
    <mergeCell ref="Q21:U21"/>
    <mergeCell ref="B22:C24"/>
    <mergeCell ref="D22:E24"/>
    <mergeCell ref="B21:C21"/>
    <mergeCell ref="D21:E21"/>
    <mergeCell ref="L21:P21"/>
    <mergeCell ref="D29:K29"/>
    <mergeCell ref="D30:K30"/>
    <mergeCell ref="B29:C29"/>
    <mergeCell ref="B30:C30"/>
    <mergeCell ref="E38:F39"/>
    <mergeCell ref="D64:E65"/>
    <mergeCell ref="F64:F65"/>
    <mergeCell ref="B48:C49"/>
    <mergeCell ref="B50:C57"/>
    <mergeCell ref="C102:U104"/>
    <mergeCell ref="F70:F71"/>
    <mergeCell ref="D16:K17"/>
    <mergeCell ref="B18:C18"/>
    <mergeCell ref="D18:F18"/>
    <mergeCell ref="B16:C17"/>
    <mergeCell ref="B33:C33"/>
    <mergeCell ref="B31:C31"/>
    <mergeCell ref="B28:C28"/>
    <mergeCell ref="B25:C26"/>
    <mergeCell ref="Q60:U60"/>
    <mergeCell ref="D62:E63"/>
    <mergeCell ref="F62:F63"/>
    <mergeCell ref="B58:C58"/>
    <mergeCell ref="Q48:U48"/>
    <mergeCell ref="D50:E51"/>
    <mergeCell ref="F50:F51"/>
    <mergeCell ref="D52:E53"/>
    <mergeCell ref="B46:C46"/>
    <mergeCell ref="C101:U101"/>
    <mergeCell ref="B32:C32"/>
    <mergeCell ref="F56:F57"/>
    <mergeCell ref="D27:K27"/>
    <mergeCell ref="D32:K32"/>
    <mergeCell ref="D33:K33"/>
    <mergeCell ref="D34:K34"/>
    <mergeCell ref="F48:F49"/>
    <mergeCell ref="D48:E49"/>
    <mergeCell ref="G68:K68"/>
    <mergeCell ref="L68:P68"/>
    <mergeCell ref="Q68:U68"/>
    <mergeCell ref="G80:K80"/>
    <mergeCell ref="L80:P80"/>
    <mergeCell ref="Q80:U80"/>
    <mergeCell ref="B27:C27"/>
    <mergeCell ref="D40:D41"/>
    <mergeCell ref="E40:F41"/>
    <mergeCell ref="D42:D43"/>
    <mergeCell ref="E42:F43"/>
    <mergeCell ref="D44:D45"/>
    <mergeCell ref="E44:F45"/>
    <mergeCell ref="C100:U100"/>
    <mergeCell ref="B60:C65"/>
    <mergeCell ref="F22:F24"/>
    <mergeCell ref="F25:F26"/>
    <mergeCell ref="B90:C90"/>
    <mergeCell ref="D90:U90"/>
    <mergeCell ref="D82:F83"/>
    <mergeCell ref="D84:F85"/>
    <mergeCell ref="D86:F87"/>
    <mergeCell ref="D88:F89"/>
    <mergeCell ref="B82:C83"/>
    <mergeCell ref="B84:C85"/>
    <mergeCell ref="B86:C87"/>
    <mergeCell ref="B88:C89"/>
    <mergeCell ref="L48:P48"/>
    <mergeCell ref="B47:U47"/>
    <mergeCell ref="Q36:U36"/>
    <mergeCell ref="G36:K36"/>
    <mergeCell ref="L36:P36"/>
    <mergeCell ref="F52:F53"/>
    <mergeCell ref="D54:E55"/>
    <mergeCell ref="F54:F55"/>
    <mergeCell ref="D56:E57"/>
    <mergeCell ref="D46:U46"/>
    <mergeCell ref="B36:F37"/>
    <mergeCell ref="D38:D39"/>
  </mergeCells>
  <conditionalFormatting sqref="D8">
    <cfRule type="containsText" dxfId="563" priority="338" operator="containsText" text="Please select">
      <formula>NOT(ISERROR(SEARCH("Please select",D8)))</formula>
    </cfRule>
  </conditionalFormatting>
  <conditionalFormatting sqref="D9 L9:O9">
    <cfRule type="containsText" dxfId="562" priority="337" operator="containsText" text="Other (specify here)">
      <formula>NOT(ISERROR(SEARCH("Other (specify here)",D9)))</formula>
    </cfRule>
  </conditionalFormatting>
  <conditionalFormatting sqref="D10">
    <cfRule type="containsText" dxfId="561" priority="336" operator="containsText" text="Please select">
      <formula>NOT(ISERROR(SEARCH("Please select",D10)))</formula>
    </cfRule>
  </conditionalFormatting>
  <conditionalFormatting sqref="L11:O11">
    <cfRule type="containsText" dxfId="560" priority="335" operator="containsText" text="Specify here">
      <formula>NOT(ISERROR(SEARCH("Specify here",L11)))</formula>
    </cfRule>
  </conditionalFormatting>
  <conditionalFormatting sqref="D12 L12:O12">
    <cfRule type="containsText" dxfId="559" priority="334" operator="containsText" text="Specify here">
      <formula>NOT(ISERROR(SEARCH("Specify here",D12)))</formula>
    </cfRule>
  </conditionalFormatting>
  <conditionalFormatting sqref="D6 L6:O7">
    <cfRule type="containsText" dxfId="558" priority="333" operator="containsText" text="DD-MM-YYYY">
      <formula>NOT(ISERROR(SEARCH("DD-MM-YYYY",D6)))</formula>
    </cfRule>
  </conditionalFormatting>
  <conditionalFormatting sqref="D13 L13:O13">
    <cfRule type="containsText" dxfId="557" priority="330" operator="containsText" text="Select the observed or expected TRL level in 2020">
      <formula>NOT(ISERROR(SEARCH("Select the observed or expected TRL level in 2020",D13)))</formula>
    </cfRule>
    <cfRule type="containsText" dxfId="556" priority="332" operator="containsText" text="Specify here the observed or expected TRL level in 2020">
      <formula>NOT(ISERROR(SEARCH("Specify here the observed or expected TRL level in 2020",D13)))</formula>
    </cfRule>
  </conditionalFormatting>
  <conditionalFormatting sqref="D14 L14:O14">
    <cfRule type="containsText" dxfId="555" priority="331" operator="containsText" text="Explain here">
      <formula>NOT(ISERROR(SEARCH("Explain here",D14)))</formula>
    </cfRule>
  </conditionalFormatting>
  <conditionalFormatting sqref="D33 D31">
    <cfRule type="containsText" dxfId="554" priority="329" operator="containsText" text="Please select">
      <formula>NOT(ISERROR(SEARCH("Please select",D31)))</formula>
    </cfRule>
  </conditionalFormatting>
  <conditionalFormatting sqref="D31 L31:O31">
    <cfRule type="containsText" dxfId="553" priority="325" operator="containsText" text="Specify here">
      <formula>NOT(ISERROR(SEARCH("Specify here",D31)))</formula>
    </cfRule>
  </conditionalFormatting>
  <conditionalFormatting sqref="L28:O29">
    <cfRule type="containsText" dxfId="552" priority="324" operator="containsText" text="Specify here">
      <formula>NOT(ISERROR(SEARCH("Specify here",L28)))</formula>
    </cfRule>
  </conditionalFormatting>
  <conditionalFormatting sqref="L27:O29">
    <cfRule type="containsText" dxfId="551" priority="323" operator="containsText" text="Specify here">
      <formula>NOT(ISERROR(SEARCH("Specify here",L27)))</formula>
    </cfRule>
  </conditionalFormatting>
  <conditionalFormatting sqref="L32:O32">
    <cfRule type="containsText" dxfId="550" priority="322" operator="containsText" text="Specify here">
      <formula>NOT(ISERROR(SEARCH("Specify here",L32)))</formula>
    </cfRule>
  </conditionalFormatting>
  <conditionalFormatting sqref="D34 L34:O34">
    <cfRule type="containsText" dxfId="549" priority="321" operator="containsText" text="Explain here (e.g. other technical dimensions, region covered for potential such as NL or EU)">
      <formula>NOT(ISERROR(SEARCH("Explain here (e.g. other technical dimensions, region covered for potential such as NL or EU)",D34)))</formula>
    </cfRule>
  </conditionalFormatting>
  <conditionalFormatting sqref="L5:O5">
    <cfRule type="containsText" dxfId="548" priority="318" operator="containsText" text="Specify technology option name here">
      <formula>NOT(ISERROR(SEARCH("Specify technology option name here",L5)))</formula>
    </cfRule>
  </conditionalFormatting>
  <conditionalFormatting sqref="D19">
    <cfRule type="containsText" dxfId="547" priority="316" operator="containsText" text="Select Functional Unit above">
      <formula>NOT(ISERROR(SEARCH("Select Functional Unit above",D19)))</formula>
    </cfRule>
  </conditionalFormatting>
  <conditionalFormatting sqref="D50">
    <cfRule type="containsText" dxfId="546" priority="287" operator="containsText" text="Select">
      <formula>NOT(ISERROR(SEARCH("Select",D50)))</formula>
    </cfRule>
  </conditionalFormatting>
  <conditionalFormatting sqref="D46">
    <cfRule type="containsText" dxfId="545" priority="297" operator="containsText" text="Explain here (e.g. other costs)">
      <formula>NOT(ISERROR(SEARCH("Explain here (e.g. other costs)",D46)))</formula>
    </cfRule>
  </conditionalFormatting>
  <conditionalFormatting sqref="D72">
    <cfRule type="containsText" dxfId="544" priority="269" operator="containsText" text="Select">
      <formula>NOT(ISERROR(SEARCH("Select",D72)))</formula>
    </cfRule>
  </conditionalFormatting>
  <conditionalFormatting sqref="D74">
    <cfRule type="containsText" dxfId="543" priority="268" operator="containsText" text="Select">
      <formula>NOT(ISERROR(SEARCH("Select",D74)))</formula>
    </cfRule>
  </conditionalFormatting>
  <conditionalFormatting sqref="D52">
    <cfRule type="containsText" dxfId="542" priority="286" operator="containsText" text="Select">
      <formula>NOT(ISERROR(SEARCH("Select",D52)))</formula>
    </cfRule>
  </conditionalFormatting>
  <conditionalFormatting sqref="D76">
    <cfRule type="containsText" dxfId="541" priority="267" operator="containsText" text="Select">
      <formula>NOT(ISERROR(SEARCH("Select",D76)))</formula>
    </cfRule>
  </conditionalFormatting>
  <conditionalFormatting sqref="D54">
    <cfRule type="containsText" dxfId="540" priority="285" operator="containsText" text="Select">
      <formula>NOT(ISERROR(SEARCH("Select",D54)))</formula>
    </cfRule>
  </conditionalFormatting>
  <conditionalFormatting sqref="D56">
    <cfRule type="containsText" dxfId="539" priority="284" operator="containsText" text="Select">
      <formula>NOT(ISERROR(SEARCH("Select",D56)))</formula>
    </cfRule>
  </conditionalFormatting>
  <conditionalFormatting sqref="F50:F57">
    <cfRule type="containsText" dxfId="538" priority="283" operator="containsText" text="Please select">
      <formula>NOT(ISERROR(SEARCH("Please select",F50)))</formula>
    </cfRule>
  </conditionalFormatting>
  <conditionalFormatting sqref="D58">
    <cfRule type="containsText" dxfId="537" priority="282" operator="containsText" text="Explain here (e.g. flexible in and out)">
      <formula>NOT(ISERROR(SEARCH("Explain here (e.g. flexible in and out)",D58)))</formula>
    </cfRule>
  </conditionalFormatting>
  <conditionalFormatting sqref="D62">
    <cfRule type="containsText" dxfId="536" priority="273" operator="containsText" text="Select">
      <formula>NOT(ISERROR(SEARCH("Select",D62)))</formula>
    </cfRule>
  </conditionalFormatting>
  <conditionalFormatting sqref="D66">
    <cfRule type="containsText" dxfId="535" priority="271" operator="containsText" text="Explain here">
      <formula>NOT(ISERROR(SEARCH("Explain here",D66)))</formula>
    </cfRule>
  </conditionalFormatting>
  <conditionalFormatting sqref="D70">
    <cfRule type="containsText" dxfId="534" priority="270" operator="containsText" text="Select">
      <formula>NOT(ISERROR(SEARCH("Select",D70)))</formula>
    </cfRule>
  </conditionalFormatting>
  <conditionalFormatting sqref="F70:F77">
    <cfRule type="containsText" dxfId="533" priority="266" operator="containsText" text="Please select">
      <formula>NOT(ISERROR(SEARCH("Please select",F70)))</formula>
    </cfRule>
  </conditionalFormatting>
  <conditionalFormatting sqref="D78">
    <cfRule type="containsText" dxfId="532" priority="265" operator="containsText" text="Explain here">
      <formula>NOT(ISERROR(SEARCH("Explain here",D78)))</formula>
    </cfRule>
  </conditionalFormatting>
  <conditionalFormatting sqref="D82">
    <cfRule type="containsText" dxfId="531" priority="258" operator="containsText" text="Specify here">
      <formula>NOT(ISERROR(SEARCH("Specify here",D82)))</formula>
    </cfRule>
  </conditionalFormatting>
  <conditionalFormatting sqref="B92 B97 B94:B95 B99 B101">
    <cfRule type="containsText" dxfId="530" priority="257" operator="containsText" text="Specify data sources and references here">
      <formula>NOT(ISERROR(SEARCH("Specify data sources and references here",B92)))</formula>
    </cfRule>
  </conditionalFormatting>
  <conditionalFormatting sqref="D28">
    <cfRule type="containsText" dxfId="529" priority="256" operator="containsText" text="Please select">
      <formula>NOT(ISERROR(SEARCH("Please select",D28)))</formula>
    </cfRule>
  </conditionalFormatting>
  <conditionalFormatting sqref="D28">
    <cfRule type="containsText" dxfId="528" priority="255" operator="containsText" text="Specify here">
      <formula>NOT(ISERROR(SEARCH("Specify here",D28)))</formula>
    </cfRule>
  </conditionalFormatting>
  <conditionalFormatting sqref="D27:D28">
    <cfRule type="containsText" dxfId="527" priority="253" operator="containsText" text="Specify here (if not specified, value will be 1)">
      <formula>NOT(ISERROR(SEARCH("Specify here (if not specified, value will be 1)",D27)))</formula>
    </cfRule>
  </conditionalFormatting>
  <conditionalFormatting sqref="D32">
    <cfRule type="containsText" dxfId="526" priority="252" operator="containsText" text="Please select">
      <formula>NOT(ISERROR(SEARCH("Please select",D32)))</formula>
    </cfRule>
  </conditionalFormatting>
  <conditionalFormatting sqref="D32">
    <cfRule type="containsText" dxfId="525" priority="251" operator="containsText" text="Specify here">
      <formula>NOT(ISERROR(SEARCH("Specify here",D32)))</formula>
    </cfRule>
  </conditionalFormatting>
  <conditionalFormatting sqref="G41:K41 G45:K45 G39:K39 G43:K43">
    <cfRule type="containsText" dxfId="524" priority="250" operator="containsText" text="Reference">
      <formula>NOT(ISERROR(SEARCH("Reference",G39)))</formula>
    </cfRule>
  </conditionalFormatting>
  <conditionalFormatting sqref="L45:P45">
    <cfRule type="containsText" dxfId="523" priority="249" operator="containsText" text="Reference">
      <formula>NOT(ISERROR(SEARCH("Reference",L45)))</formula>
    </cfRule>
  </conditionalFormatting>
  <conditionalFormatting sqref="U41 U43 Q45:U45 U39">
    <cfRule type="containsText" dxfId="522" priority="248" operator="containsText" text="Reference">
      <formula>NOT(ISERROR(SEARCH("Reference",Q39)))</formula>
    </cfRule>
  </conditionalFormatting>
  <conditionalFormatting sqref="E38">
    <cfRule type="containsText" dxfId="521" priority="247" operator="containsText" text="Please select 'Functional Unit' above">
      <formula>NOT(ISERROR(SEARCH("Please select 'Functional Unit' above",E38)))</formula>
    </cfRule>
  </conditionalFormatting>
  <conditionalFormatting sqref="J57:K57">
    <cfRule type="containsText" dxfId="520" priority="243" operator="containsText" text="Reference">
      <formula>NOT(ISERROR(SEARCH("Reference",J57)))</formula>
    </cfRule>
  </conditionalFormatting>
  <conditionalFormatting sqref="O57:P57">
    <cfRule type="containsText" dxfId="519" priority="242" operator="containsText" text="Reference">
      <formula>NOT(ISERROR(SEARCH("Reference",O57)))</formula>
    </cfRule>
  </conditionalFormatting>
  <conditionalFormatting sqref="T57:U57">
    <cfRule type="containsText" dxfId="518" priority="241" operator="containsText" text="Reference">
      <formula>NOT(ISERROR(SEARCH("Reference",T57)))</formula>
    </cfRule>
  </conditionalFormatting>
  <conditionalFormatting sqref="H73:K73 H75:K75 H77:K77 H71:K71">
    <cfRule type="containsText" dxfId="517" priority="237" operator="containsText" text="Reference">
      <formula>NOT(ISERROR(SEARCH("Reference",H71)))</formula>
    </cfRule>
  </conditionalFormatting>
  <conditionalFormatting sqref="M73:P73 M75:P75 M77:P77 M71:P71">
    <cfRule type="containsText" dxfId="516" priority="236" operator="containsText" text="Reference">
      <formula>NOT(ISERROR(SEARCH("Reference",M71)))</formula>
    </cfRule>
  </conditionalFormatting>
  <conditionalFormatting sqref="R73:U73 R75:U75 R77:U77 R71:U71">
    <cfRule type="containsText" dxfId="515" priority="235" operator="containsText" text="Reference">
      <formula>NOT(ISERROR(SEARCH("Reference",R71)))</formula>
    </cfRule>
  </conditionalFormatting>
  <conditionalFormatting sqref="G65:K65 H63:K63">
    <cfRule type="containsText" dxfId="514" priority="234" operator="containsText" text="Reference">
      <formula>NOT(ISERROR(SEARCH("Reference",G63)))</formula>
    </cfRule>
  </conditionalFormatting>
  <conditionalFormatting sqref="L65:P65 M63:P63">
    <cfRule type="containsText" dxfId="513" priority="233" operator="containsText" text="Reference">
      <formula>NOT(ISERROR(SEARCH("Reference",L63)))</formula>
    </cfRule>
  </conditionalFormatting>
  <conditionalFormatting sqref="Q65:U65 R63:U63">
    <cfRule type="containsText" dxfId="512" priority="232" operator="containsText" text="Reference">
      <formula>NOT(ISERROR(SEARCH("Reference",Q63)))</formula>
    </cfRule>
  </conditionalFormatting>
  <conditionalFormatting sqref="H83:K83">
    <cfRule type="containsText" dxfId="511" priority="231" operator="containsText" text="Reference">
      <formula>NOT(ISERROR(SEARCH("Reference",H83)))</formula>
    </cfRule>
  </conditionalFormatting>
  <conditionalFormatting sqref="M83:P83">
    <cfRule type="containsText" dxfId="510" priority="230" operator="containsText" text="Reference">
      <formula>NOT(ISERROR(SEARCH("Reference",M83)))</formula>
    </cfRule>
  </conditionalFormatting>
  <conditionalFormatting sqref="R83:U83">
    <cfRule type="containsText" dxfId="509" priority="229" operator="containsText" text="Reference">
      <formula>NOT(ISERROR(SEARCH("Reference",R83)))</formula>
    </cfRule>
  </conditionalFormatting>
  <conditionalFormatting sqref="D5">
    <cfRule type="containsText" dxfId="508" priority="228" operator="containsText" text="Please select">
      <formula>NOT(ISERROR(SEARCH("Please select",D5)))</formula>
    </cfRule>
  </conditionalFormatting>
  <conditionalFormatting sqref="D5">
    <cfRule type="containsText" dxfId="507" priority="227" operator="containsText" text="Specify here">
      <formula>NOT(ISERROR(SEARCH("Specify here",D5)))</formula>
    </cfRule>
  </conditionalFormatting>
  <conditionalFormatting sqref="D11">
    <cfRule type="containsText" dxfId="506" priority="226" operator="containsText" text="Please select">
      <formula>NOT(ISERROR(SEARCH("Please select",D11)))</formula>
    </cfRule>
  </conditionalFormatting>
  <conditionalFormatting sqref="D16">
    <cfRule type="containsText" dxfId="505" priority="224" operator="containsText" text="Please select">
      <formula>NOT(ISERROR(SEARCH("Please select",D16)))</formula>
    </cfRule>
    <cfRule type="containsText" dxfId="504" priority="225" operator="containsText" text="Please select 'Functional Unit' above">
      <formula>NOT(ISERROR(SEARCH("Please select 'Functional Unit' above",D16)))</formula>
    </cfRule>
  </conditionalFormatting>
  <conditionalFormatting sqref="D29">
    <cfRule type="containsText" dxfId="503" priority="222" operator="containsText" text="Please select">
      <formula>NOT(ISERROR(SEARCH("Please select",D29)))</formula>
    </cfRule>
  </conditionalFormatting>
  <conditionalFormatting sqref="E40 E42 E44">
    <cfRule type="containsText" dxfId="502" priority="218" operator="containsText" text="Please select 'Functional Unit' above">
      <formula>NOT(ISERROR(SEARCH("Please select 'Functional Unit' above",E40)))</formula>
    </cfRule>
  </conditionalFormatting>
  <conditionalFormatting sqref="G57">
    <cfRule type="containsText" dxfId="501" priority="217" operator="containsText" text="Reference">
      <formula>NOT(ISERROR(SEARCH("Reference",G57)))</formula>
    </cfRule>
  </conditionalFormatting>
  <conditionalFormatting sqref="L57">
    <cfRule type="containsText" dxfId="500" priority="216" operator="containsText" text="Reference">
      <formula>NOT(ISERROR(SEARCH("Reference",L57)))</formula>
    </cfRule>
  </conditionalFormatting>
  <conditionalFormatting sqref="Q57">
    <cfRule type="containsText" dxfId="499" priority="215" operator="containsText" text="Reference">
      <formula>NOT(ISERROR(SEARCH("Reference",Q57)))</formula>
    </cfRule>
  </conditionalFormatting>
  <conditionalFormatting sqref="D64">
    <cfRule type="containsText" dxfId="498" priority="214" operator="containsText" text="Select">
      <formula>NOT(ISERROR(SEARCH("Select",D64)))</formula>
    </cfRule>
  </conditionalFormatting>
  <conditionalFormatting sqref="D62:F65">
    <cfRule type="containsText" dxfId="497" priority="213" operator="containsText" text="Specify here">
      <formula>NOT(ISERROR(SEARCH("Specify here",D62)))</formula>
    </cfRule>
  </conditionalFormatting>
  <conditionalFormatting sqref="G63">
    <cfRule type="containsText" dxfId="496" priority="212" operator="containsText" text="Reference">
      <formula>NOT(ISERROR(SEARCH("Reference",G63)))</formula>
    </cfRule>
  </conditionalFormatting>
  <conditionalFormatting sqref="L63">
    <cfRule type="containsText" dxfId="495" priority="211" operator="containsText" text="Reference">
      <formula>NOT(ISERROR(SEARCH("Reference",L63)))</formula>
    </cfRule>
  </conditionalFormatting>
  <conditionalFormatting sqref="Q63">
    <cfRule type="containsText" dxfId="494" priority="210" operator="containsText" text="Reference">
      <formula>NOT(ISERROR(SEARCH("Reference",Q63)))</formula>
    </cfRule>
  </conditionalFormatting>
  <conditionalFormatting sqref="G73 G75 G77 G71">
    <cfRule type="containsText" dxfId="493" priority="209" operator="containsText" text="Reference">
      <formula>NOT(ISERROR(SEARCH("Reference",G71)))</formula>
    </cfRule>
  </conditionalFormatting>
  <conditionalFormatting sqref="L73 L75 L77 L71">
    <cfRule type="containsText" dxfId="492" priority="208" operator="containsText" text="Reference">
      <formula>NOT(ISERROR(SEARCH("Reference",L71)))</formula>
    </cfRule>
  </conditionalFormatting>
  <conditionalFormatting sqref="Q73 Q75 Q77 Q71">
    <cfRule type="containsText" dxfId="491" priority="207" operator="containsText" text="Reference">
      <formula>NOT(ISERROR(SEARCH("Reference",Q71)))</formula>
    </cfRule>
  </conditionalFormatting>
  <conditionalFormatting sqref="B93 B96 B98 B100">
    <cfRule type="containsText" dxfId="490" priority="205" operator="containsText" text="Specify data sources and references here">
      <formula>NOT(ISERROR(SEARCH("Specify data sources and references here",B93)))</formula>
    </cfRule>
  </conditionalFormatting>
  <conditionalFormatting sqref="C92:U92">
    <cfRule type="containsText" dxfId="489" priority="204" operator="containsText" text="Specify complete references and data sources used here">
      <formula>NOT(ISERROR(SEARCH("Specify complete references and data sources used here",C92)))</formula>
    </cfRule>
  </conditionalFormatting>
  <conditionalFormatting sqref="C102:U104">
    <cfRule type="containsText" dxfId="488" priority="203" operator="containsText" text="Add other sources here">
      <formula>NOT(ISERROR(SEARCH("Add other sources here",C102)))</formula>
    </cfRule>
  </conditionalFormatting>
  <conditionalFormatting sqref="D22">
    <cfRule type="containsText" dxfId="487" priority="200" operator="containsText" text="Please select the region">
      <formula>NOT(ISERROR(SEARCH("Please select the region",D22)))</formula>
    </cfRule>
  </conditionalFormatting>
  <conditionalFormatting sqref="D25">
    <cfRule type="containsText" dxfId="486" priority="199" operator="containsText" text="Specify here the market">
      <formula>NOT(ISERROR(SEARCH("Specify here the market",D25)))</formula>
    </cfRule>
  </conditionalFormatting>
  <conditionalFormatting sqref="G20:K20">
    <cfRule type="containsText" dxfId="485" priority="198" operator="containsText" text="Reference">
      <formula>NOT(ISERROR(SEARCH("Reference",G20)))</formula>
    </cfRule>
  </conditionalFormatting>
  <conditionalFormatting sqref="G24:K24">
    <cfRule type="containsText" dxfId="484" priority="197" operator="containsText" text="Reference">
      <formula>NOT(ISERROR(SEARCH("Reference",G24)))</formula>
    </cfRule>
  </conditionalFormatting>
  <conditionalFormatting sqref="G26:K26">
    <cfRule type="containsText" dxfId="483" priority="196" operator="containsText" text="Reference">
      <formula>NOT(ISERROR(SEARCH("Reference",G26)))</formula>
    </cfRule>
  </conditionalFormatting>
  <conditionalFormatting sqref="G39:K39 G41:K41 G45:U45 G57 G63:U63 G65:U65 G71:U71 G73:U73 G75:U75 G77:U77 H83:K83 M83:P83 R83:U83 G43:K43 U43 U41 U39 T57:U57 O57:Q57 J57:L57">
    <cfRule type="containsText" dxfId="482" priority="195" operator="containsText" text="Reference">
      <formula>NOT(ISERROR(SEARCH("Reference",G39)))</formula>
    </cfRule>
  </conditionalFormatting>
  <conditionalFormatting sqref="L26:P26 L24:P24">
    <cfRule type="containsText" dxfId="481" priority="194" operator="containsText" text="Reference">
      <formula>NOT(ISERROR(SEARCH("Reference",L24)))</formula>
    </cfRule>
  </conditionalFormatting>
  <conditionalFormatting sqref="Q26:U26 Q24:U24">
    <cfRule type="containsText" dxfId="480" priority="193" operator="containsText" text="Reference">
      <formula>NOT(ISERROR(SEARCH("Reference",Q24)))</formula>
    </cfRule>
  </conditionalFormatting>
  <conditionalFormatting sqref="L24:U24 L26:U26">
    <cfRule type="containsText" dxfId="479" priority="192" operator="containsText" text="Reference">
      <formula>NOT(ISERROR(SEARCH("Reference",L24)))</formula>
    </cfRule>
  </conditionalFormatting>
  <conditionalFormatting sqref="D30">
    <cfRule type="containsText" dxfId="478" priority="189" operator="containsText" text="Please select">
      <formula>NOT(ISERROR(SEARCH("Please select",D30)))</formula>
    </cfRule>
  </conditionalFormatting>
  <conditionalFormatting sqref="D30">
    <cfRule type="containsText" dxfId="477" priority="188" operator="containsText" text="Specify here">
      <formula>NOT(ISERROR(SEARCH("Specify here",D30)))</formula>
    </cfRule>
  </conditionalFormatting>
  <conditionalFormatting sqref="H85:K85 M85:P85 R85:U85">
    <cfRule type="containsText" dxfId="476" priority="183" operator="containsText" text="Reference">
      <formula>NOT(ISERROR(SEARCH("Reference",H85)))</formula>
    </cfRule>
  </conditionalFormatting>
  <conditionalFormatting sqref="H87:K87 M87:P87 R87:U87">
    <cfRule type="containsText" dxfId="475" priority="178" operator="containsText" text="Reference">
      <formula>NOT(ISERROR(SEARCH("Reference",H87)))</formula>
    </cfRule>
  </conditionalFormatting>
  <conditionalFormatting sqref="H89:K89 M89:P89 R89:U89">
    <cfRule type="containsText" dxfId="474" priority="173" operator="containsText" text="Reference">
      <formula>NOT(ISERROR(SEARCH("Reference",H89)))</formula>
    </cfRule>
  </conditionalFormatting>
  <conditionalFormatting sqref="H85:K85">
    <cfRule type="containsText" dxfId="473" priority="186" operator="containsText" text="Reference">
      <formula>NOT(ISERROR(SEARCH("Reference",H85)))</formula>
    </cfRule>
  </conditionalFormatting>
  <conditionalFormatting sqref="M85:P85">
    <cfRule type="containsText" dxfId="472" priority="185" operator="containsText" text="Reference">
      <formula>NOT(ISERROR(SEARCH("Reference",M85)))</formula>
    </cfRule>
  </conditionalFormatting>
  <conditionalFormatting sqref="R85:U85">
    <cfRule type="containsText" dxfId="471" priority="184" operator="containsText" text="Reference">
      <formula>NOT(ISERROR(SEARCH("Reference",R85)))</formula>
    </cfRule>
  </conditionalFormatting>
  <conditionalFormatting sqref="H87:K87">
    <cfRule type="containsText" dxfId="470" priority="181" operator="containsText" text="Reference">
      <formula>NOT(ISERROR(SEARCH("Reference",H87)))</formula>
    </cfRule>
  </conditionalFormatting>
  <conditionalFormatting sqref="M87:P87">
    <cfRule type="containsText" dxfId="469" priority="180" operator="containsText" text="Reference">
      <formula>NOT(ISERROR(SEARCH("Reference",M87)))</formula>
    </cfRule>
  </conditionalFormatting>
  <conditionalFormatting sqref="R87:U87">
    <cfRule type="containsText" dxfId="468" priority="179" operator="containsText" text="Reference">
      <formula>NOT(ISERROR(SEARCH("Reference",R87)))</formula>
    </cfRule>
  </conditionalFormatting>
  <conditionalFormatting sqref="H89:K89">
    <cfRule type="containsText" dxfId="467" priority="176" operator="containsText" text="Reference">
      <formula>NOT(ISERROR(SEARCH("Reference",H89)))</formula>
    </cfRule>
  </conditionalFormatting>
  <conditionalFormatting sqref="M89:P89">
    <cfRule type="containsText" dxfId="466" priority="175" operator="containsText" text="Reference">
      <formula>NOT(ISERROR(SEARCH("Reference",M89)))</formula>
    </cfRule>
  </conditionalFormatting>
  <conditionalFormatting sqref="R89:U89">
    <cfRule type="containsText" dxfId="465" priority="174" operator="containsText" text="Reference">
      <formula>NOT(ISERROR(SEARCH("Reference",R89)))</formula>
    </cfRule>
  </conditionalFormatting>
  <conditionalFormatting sqref="B82">
    <cfRule type="containsText" dxfId="464" priority="168" operator="containsText" text="Add here">
      <formula>NOT(ISERROR(SEARCH("Add here",B82)))</formula>
    </cfRule>
  </conditionalFormatting>
  <conditionalFormatting sqref="B84">
    <cfRule type="containsText" dxfId="463" priority="167" operator="containsText" text="Add here">
      <formula>NOT(ISERROR(SEARCH("Add here",B84)))</formula>
    </cfRule>
  </conditionalFormatting>
  <conditionalFormatting sqref="B86">
    <cfRule type="containsText" dxfId="462" priority="166" operator="containsText" text="Add here">
      <formula>NOT(ISERROR(SEARCH("Add here",B86)))</formula>
    </cfRule>
  </conditionalFormatting>
  <conditionalFormatting sqref="B88">
    <cfRule type="containsText" dxfId="461" priority="165" operator="containsText" text="Add here">
      <formula>NOT(ISERROR(SEARCH("Add here",B88)))</formula>
    </cfRule>
  </conditionalFormatting>
  <conditionalFormatting sqref="G85 G87 G89 G83">
    <cfRule type="containsText" dxfId="460" priority="161" operator="containsText" text="Reference">
      <formula>NOT(ISERROR(SEARCH("Reference",G83)))</formula>
    </cfRule>
  </conditionalFormatting>
  <conditionalFormatting sqref="G83 G85 G87 G89">
    <cfRule type="containsText" dxfId="459" priority="160" operator="containsText" text="Reference">
      <formula>NOT(ISERROR(SEARCH("Reference",G83)))</formula>
    </cfRule>
  </conditionalFormatting>
  <conditionalFormatting sqref="L85 L87 L89 L83">
    <cfRule type="containsText" dxfId="458" priority="159" operator="containsText" text="Reference">
      <formula>NOT(ISERROR(SEARCH("Reference",L83)))</formula>
    </cfRule>
  </conditionalFormatting>
  <conditionalFormatting sqref="L83 L85 L87 L89">
    <cfRule type="containsText" dxfId="457" priority="158" operator="containsText" text="Reference">
      <formula>NOT(ISERROR(SEARCH("Reference",L83)))</formula>
    </cfRule>
  </conditionalFormatting>
  <conditionalFormatting sqref="Q85 Q87 Q89 Q83">
    <cfRule type="containsText" dxfId="456" priority="157" operator="containsText" text="Reference">
      <formula>NOT(ISERROR(SEARCH("Reference",Q83)))</formula>
    </cfRule>
  </conditionalFormatting>
  <conditionalFormatting sqref="Q83 Q85 Q87 Q89">
    <cfRule type="containsText" dxfId="455" priority="156" operator="containsText" text="Reference">
      <formula>NOT(ISERROR(SEARCH("Reference",Q83)))</formula>
    </cfRule>
  </conditionalFormatting>
  <conditionalFormatting sqref="D90">
    <cfRule type="containsText" dxfId="454" priority="155" operator="containsText" text="Explain here">
      <formula>NOT(ISERROR(SEARCH("Explain here",D90)))</formula>
    </cfRule>
  </conditionalFormatting>
  <conditionalFormatting sqref="D84">
    <cfRule type="containsText" dxfId="453" priority="154" operator="containsText" text="Specify here">
      <formula>NOT(ISERROR(SEARCH("Specify here",D84)))</formula>
    </cfRule>
  </conditionalFormatting>
  <conditionalFormatting sqref="D86">
    <cfRule type="containsText" dxfId="452" priority="153" operator="containsText" text="Specify here">
      <formula>NOT(ISERROR(SEARCH("Specify here",D86)))</formula>
    </cfRule>
  </conditionalFormatting>
  <conditionalFormatting sqref="D88">
    <cfRule type="containsText" dxfId="451" priority="152" operator="containsText" text="Specify here">
      <formula>NOT(ISERROR(SEARCH("Specify here",D88)))</formula>
    </cfRule>
  </conditionalFormatting>
  <conditionalFormatting sqref="E42:F43">
    <cfRule type="containsText" dxfId="450" priority="151" operator="containsText" text="Please select">
      <formula>NOT(ISERROR(SEARCH("Please select",E42)))</formula>
    </cfRule>
  </conditionalFormatting>
  <conditionalFormatting sqref="F22">
    <cfRule type="containsText" dxfId="449" priority="150" operator="containsText" text="Please select">
      <formula>NOT(ISERROR(SEARCH("Please select",F22)))</formula>
    </cfRule>
  </conditionalFormatting>
  <conditionalFormatting sqref="F25">
    <cfRule type="containsText" dxfId="448" priority="149" operator="containsText" text="Select Functional Unit above">
      <formula>NOT(ISERROR(SEARCH("Select Functional Unit above",F25)))</formula>
    </cfRule>
  </conditionalFormatting>
  <conditionalFormatting sqref="E44:F45">
    <cfRule type="cellIs" dxfId="447" priority="148" operator="equal">
      <formula>"Please select based on chosen Functional Unit"</formula>
    </cfRule>
  </conditionalFormatting>
  <conditionalFormatting sqref="D7">
    <cfRule type="containsText" dxfId="446" priority="147" operator="containsText" text="Please select">
      <formula>NOT(ISERROR(SEARCH("Please select",D7)))</formula>
    </cfRule>
  </conditionalFormatting>
  <conditionalFormatting sqref="D7">
    <cfRule type="containsText" dxfId="445" priority="146" operator="containsText" text="Specify here">
      <formula>NOT(ISERROR(SEARCH("Specify here",D7)))</formula>
    </cfRule>
  </conditionalFormatting>
  <conditionalFormatting sqref="I42">
    <cfRule type="containsText" dxfId="444" priority="145" operator="containsText" text="Reference">
      <formula>NOT(ISERROR(SEARCH("Reference",I42)))</formula>
    </cfRule>
  </conditionalFormatting>
  <conditionalFormatting sqref="I42">
    <cfRule type="containsText" dxfId="443" priority="144" operator="containsText" text="Reference">
      <formula>NOT(ISERROR(SEARCH("Reference",I42)))</formula>
    </cfRule>
  </conditionalFormatting>
  <conditionalFormatting sqref="H42">
    <cfRule type="containsText" dxfId="442" priority="143" operator="containsText" text="Reference">
      <formula>NOT(ISERROR(SEARCH("Reference",H42)))</formula>
    </cfRule>
  </conditionalFormatting>
  <conditionalFormatting sqref="H42">
    <cfRule type="containsText" dxfId="441" priority="142" operator="containsText" text="Reference">
      <formula>NOT(ISERROR(SEARCH("Reference",H42)))</formula>
    </cfRule>
  </conditionalFormatting>
  <conditionalFormatting sqref="Q41:T41">
    <cfRule type="containsText" dxfId="440" priority="139" operator="containsText" text="Reference">
      <formula>NOT(ISERROR(SEARCH("Reference",Q41)))</formula>
    </cfRule>
  </conditionalFormatting>
  <conditionalFormatting sqref="Q41:T41">
    <cfRule type="containsText" dxfId="439" priority="138" operator="containsText" text="Reference">
      <formula>NOT(ISERROR(SEARCH("Reference",Q41)))</formula>
    </cfRule>
  </conditionalFormatting>
  <conditionalFormatting sqref="L41:P41 L39:T39">
    <cfRule type="containsText" dxfId="438" priority="137" operator="containsText" text="Reference">
      <formula>NOT(ISERROR(SEARCH("Reference",L39)))</formula>
    </cfRule>
  </conditionalFormatting>
  <conditionalFormatting sqref="L41:P41 L39:T39">
    <cfRule type="containsText" dxfId="437" priority="136" operator="containsText" text="Reference">
      <formula>NOT(ISERROR(SEARCH("Reference",L39)))</formula>
    </cfRule>
  </conditionalFormatting>
  <conditionalFormatting sqref="L43:O43 Q43:T43">
    <cfRule type="containsText" dxfId="436" priority="135" operator="containsText" text="Reference">
      <formula>NOT(ISERROR(SEARCH("Reference",L43)))</formula>
    </cfRule>
  </conditionalFormatting>
  <conditionalFormatting sqref="L43:O43 Q43:T43">
    <cfRule type="containsText" dxfId="435" priority="134" operator="containsText" text="Reference">
      <formula>NOT(ISERROR(SEARCH("Reference",L43)))</formula>
    </cfRule>
  </conditionalFormatting>
  <conditionalFormatting sqref="P43">
    <cfRule type="containsText" dxfId="434" priority="133" operator="containsText" text="Reference">
      <formula>NOT(ISERROR(SEARCH("Reference",P43)))</formula>
    </cfRule>
  </conditionalFormatting>
  <conditionalFormatting sqref="P43">
    <cfRule type="containsText" dxfId="433" priority="132" operator="containsText" text="Reference">
      <formula>NOT(ISERROR(SEARCH("Reference",P43)))</formula>
    </cfRule>
  </conditionalFormatting>
  <conditionalFormatting sqref="J51:K51 J53:K53 J55:K55">
    <cfRule type="containsText" dxfId="432" priority="131" operator="containsText" text="Reference">
      <formula>NOT(ISERROR(SEARCH("Reference",J51)))</formula>
    </cfRule>
  </conditionalFormatting>
  <conditionalFormatting sqref="O53:P53 O55:P55 O51:P51">
    <cfRule type="containsText" dxfId="431" priority="130" operator="containsText" text="Reference">
      <formula>NOT(ISERROR(SEARCH("Reference",O51)))</formula>
    </cfRule>
  </conditionalFormatting>
  <conditionalFormatting sqref="T53:U53 T55:U55 T51:U51">
    <cfRule type="containsText" dxfId="430" priority="129" operator="containsText" text="Reference">
      <formula>NOT(ISERROR(SEARCH("Reference",T51)))</formula>
    </cfRule>
  </conditionalFormatting>
  <conditionalFormatting sqref="G51 G53 G55">
    <cfRule type="containsText" dxfId="429" priority="128" operator="containsText" text="Reference">
      <formula>NOT(ISERROR(SEARCH("Reference",G51)))</formula>
    </cfRule>
  </conditionalFormatting>
  <conditionalFormatting sqref="O53:P53 O51:P51 T51:U51 T53:U53 G51 G53 G55 O55:P55 T55:U55 J55:K55 J53:K53 J51:K51">
    <cfRule type="containsText" dxfId="428" priority="125" operator="containsText" text="Reference">
      <formula>NOT(ISERROR(SEARCH("Reference",G51)))</formula>
    </cfRule>
  </conditionalFormatting>
  <conditionalFormatting sqref="L51 L53 L55">
    <cfRule type="containsText" dxfId="427" priority="61" operator="containsText" text="Reference">
      <formula>NOT(ISERROR(SEARCH("Reference",L51)))</formula>
    </cfRule>
  </conditionalFormatting>
  <conditionalFormatting sqref="L51 L53 L55">
    <cfRule type="containsText" dxfId="426" priority="60" operator="containsText" text="Reference">
      <formula>NOT(ISERROR(SEARCH("Reference",L51)))</formula>
    </cfRule>
  </conditionalFormatting>
  <conditionalFormatting sqref="Q51 Q55">
    <cfRule type="containsText" dxfId="425" priority="43" operator="containsText" text="Reference">
      <formula>NOT(ISERROR(SEARCH("Reference",Q51)))</formula>
    </cfRule>
  </conditionalFormatting>
  <conditionalFormatting sqref="Q51 Q55">
    <cfRule type="containsText" dxfId="424" priority="42" operator="containsText" text="Reference">
      <formula>NOT(ISERROR(SEARCH("Reference",Q51)))</formula>
    </cfRule>
  </conditionalFormatting>
  <conditionalFormatting sqref="S57">
    <cfRule type="containsText" dxfId="423" priority="26" operator="containsText" text="Reference">
      <formula>NOT(ISERROR(SEARCH("Reference",S57)))</formula>
    </cfRule>
  </conditionalFormatting>
  <conditionalFormatting sqref="S57">
    <cfRule type="containsText" dxfId="422" priority="25" operator="containsText" text="Reference">
      <formula>NOT(ISERROR(SEARCH("Reference",S57)))</formula>
    </cfRule>
  </conditionalFormatting>
  <conditionalFormatting sqref="S53 S55 S51">
    <cfRule type="containsText" dxfId="421" priority="24" operator="containsText" text="Reference">
      <formula>NOT(ISERROR(SEARCH("Reference",S51)))</formula>
    </cfRule>
  </conditionalFormatting>
  <conditionalFormatting sqref="S51 S53 S55">
    <cfRule type="containsText" dxfId="420" priority="23" operator="containsText" text="Reference">
      <formula>NOT(ISERROR(SEARCH("Reference",S51)))</formula>
    </cfRule>
  </conditionalFormatting>
  <conditionalFormatting sqref="R57">
    <cfRule type="containsText" dxfId="419" priority="22" operator="containsText" text="Reference">
      <formula>NOT(ISERROR(SEARCH("Reference",R57)))</formula>
    </cfRule>
  </conditionalFormatting>
  <conditionalFormatting sqref="R57">
    <cfRule type="containsText" dxfId="418" priority="21" operator="containsText" text="Reference">
      <formula>NOT(ISERROR(SEARCH("Reference",R57)))</formula>
    </cfRule>
  </conditionalFormatting>
  <conditionalFormatting sqref="R53 R55 R51">
    <cfRule type="containsText" dxfId="417" priority="20" operator="containsText" text="Reference">
      <formula>NOT(ISERROR(SEARCH("Reference",R51)))</formula>
    </cfRule>
  </conditionalFormatting>
  <conditionalFormatting sqref="R51 R53 R55">
    <cfRule type="containsText" dxfId="416" priority="19" operator="containsText" text="Reference">
      <formula>NOT(ISERROR(SEARCH("Reference",R51)))</formula>
    </cfRule>
  </conditionalFormatting>
  <conditionalFormatting sqref="M57">
    <cfRule type="containsText" dxfId="415" priority="18" operator="containsText" text="Reference">
      <formula>NOT(ISERROR(SEARCH("Reference",M57)))</formula>
    </cfRule>
  </conditionalFormatting>
  <conditionalFormatting sqref="M57">
    <cfRule type="containsText" dxfId="414" priority="17" operator="containsText" text="Reference">
      <formula>NOT(ISERROR(SEARCH("Reference",M57)))</formula>
    </cfRule>
  </conditionalFormatting>
  <conditionalFormatting sqref="M53 M55 M51">
    <cfRule type="containsText" dxfId="413" priority="16" operator="containsText" text="Reference">
      <formula>NOT(ISERROR(SEARCH("Reference",M51)))</formula>
    </cfRule>
  </conditionalFormatting>
  <conditionalFormatting sqref="M51 M53 M55">
    <cfRule type="containsText" dxfId="412" priority="15" operator="containsText" text="Reference">
      <formula>NOT(ISERROR(SEARCH("Reference",M51)))</formula>
    </cfRule>
  </conditionalFormatting>
  <conditionalFormatting sqref="N57">
    <cfRule type="containsText" dxfId="411" priority="14" operator="containsText" text="Reference">
      <formula>NOT(ISERROR(SEARCH("Reference",N57)))</formula>
    </cfRule>
  </conditionalFormatting>
  <conditionalFormatting sqref="N57">
    <cfRule type="containsText" dxfId="410" priority="13" operator="containsText" text="Reference">
      <formula>NOT(ISERROR(SEARCH("Reference",N57)))</formula>
    </cfRule>
  </conditionalFormatting>
  <conditionalFormatting sqref="N53 N55 N51">
    <cfRule type="containsText" dxfId="409" priority="12" operator="containsText" text="Reference">
      <formula>NOT(ISERROR(SEARCH("Reference",N51)))</formula>
    </cfRule>
  </conditionalFormatting>
  <conditionalFormatting sqref="N51 N53 N55">
    <cfRule type="containsText" dxfId="408" priority="11" operator="containsText" text="Reference">
      <formula>NOT(ISERROR(SEARCH("Reference",N51)))</formula>
    </cfRule>
  </conditionalFormatting>
  <conditionalFormatting sqref="H57">
    <cfRule type="containsText" dxfId="407" priority="10" operator="containsText" text="Reference">
      <formula>NOT(ISERROR(SEARCH("Reference",H57)))</formula>
    </cfRule>
  </conditionalFormatting>
  <conditionalFormatting sqref="H57">
    <cfRule type="containsText" dxfId="406" priority="9" operator="containsText" text="Reference">
      <formula>NOT(ISERROR(SEARCH("Reference",H57)))</formula>
    </cfRule>
  </conditionalFormatting>
  <conditionalFormatting sqref="H53 H55 H51">
    <cfRule type="containsText" dxfId="405" priority="8" operator="containsText" text="Reference">
      <formula>NOT(ISERROR(SEARCH("Reference",H51)))</formula>
    </cfRule>
  </conditionalFormatting>
  <conditionalFormatting sqref="H51 H53 H55">
    <cfRule type="containsText" dxfId="404" priority="7" operator="containsText" text="Reference">
      <formula>NOT(ISERROR(SEARCH("Reference",H51)))</formula>
    </cfRule>
  </conditionalFormatting>
  <conditionalFormatting sqref="I57">
    <cfRule type="containsText" dxfId="403" priority="6" operator="containsText" text="Reference">
      <formula>NOT(ISERROR(SEARCH("Reference",I57)))</formula>
    </cfRule>
  </conditionalFormatting>
  <conditionalFormatting sqref="I57">
    <cfRule type="containsText" dxfId="402" priority="5" operator="containsText" text="Reference">
      <formula>NOT(ISERROR(SEARCH("Reference",I57)))</formula>
    </cfRule>
  </conditionalFormatting>
  <conditionalFormatting sqref="I53 I55 I51">
    <cfRule type="containsText" dxfId="401" priority="4" operator="containsText" text="Reference">
      <formula>NOT(ISERROR(SEARCH("Reference",I51)))</formula>
    </cfRule>
  </conditionalFormatting>
  <conditionalFormatting sqref="I51 I53 I55">
    <cfRule type="containsText" dxfId="400" priority="3" operator="containsText" text="Reference">
      <formula>NOT(ISERROR(SEARCH("Reference",I51)))</formula>
    </cfRule>
  </conditionalFormatting>
  <conditionalFormatting sqref="Q53">
    <cfRule type="containsText" dxfId="399" priority="2" operator="containsText" text="Reference">
      <formula>NOT(ISERROR(SEARCH("Reference",Q53)))</formula>
    </cfRule>
  </conditionalFormatting>
  <conditionalFormatting sqref="Q53">
    <cfRule type="containsText" dxfId="398" priority="1" operator="containsText" text="Reference">
      <formula>NOT(ISERROR(SEARCH("Reference",Q53)))</formula>
    </cfRule>
  </conditionalFormatting>
  <dataValidations count="2">
    <dataValidation allowBlank="1" showInputMessage="1" showErrorMessage="1" prompt="More details are found in 'READ ME' tab" sqref="D14" xr:uid="{B4D7B7FC-E8D7-4C1B-974F-5315503DC18D}"/>
    <dataValidation type="list" allowBlank="1" showInputMessage="1" showErrorMessage="1" sqref="L33:O33" xr:uid="{9901DC60-A1E1-4973-90BC-3DD1AF773D91}">
      <formula1>$X$6:$X$9</formula1>
    </dataValidation>
  </dataValidations>
  <pageMargins left="0.7" right="0.7" top="0.75" bottom="0.75" header="0.3" footer="0.3"/>
  <pageSetup paperSize="9" scale="31"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prompt="More details are found in 'READ ME' tab" xr:uid="{3B2EFD59-C82A-4C21-BC7E-5967DA275EBD}">
          <x14:formula1>
            <xm:f>'READ ME'!$C$26:$C$34</xm:f>
          </x14:formula1>
          <xm:sqref>D13</xm:sqref>
        </x14:dataValidation>
        <x14:dataValidation type="list" allowBlank="1" showInputMessage="1" showErrorMessage="1" xr:uid="{F2D99DDC-1834-4945-A4B5-BD6659E600DE}">
          <x14:formula1>
            <xm:f>List!$Z$6:$Z$8</xm:f>
          </x14:formula1>
          <xm:sqref>D33</xm:sqref>
        </x14:dataValidation>
        <x14:dataValidation type="list" allowBlank="1" showInputMessage="1" showErrorMessage="1" xr:uid="{FCF60EDD-8723-4377-A8DE-0FD5E2B16B26}">
          <x14:formula1>
            <xm:f>List!$D$3:$D$17</xm:f>
          </x14:formula1>
          <xm:sqref>D11</xm:sqref>
        </x14:dataValidation>
        <x14:dataValidation type="list" allowBlank="1" showInputMessage="1" showErrorMessage="1" xr:uid="{76FA057E-DA0C-4011-B7C0-B5F22923686A}">
          <x14:formula1>
            <xm:f>List!$T$3:$T$6</xm:f>
          </x14:formula1>
          <xm:sqref>F70:F77</xm:sqref>
        </x14:dataValidation>
        <x14:dataValidation type="list" allowBlank="1" showInputMessage="1" showErrorMessage="1" xr:uid="{514D6F72-5CFB-457A-96D1-251F32E68A05}">
          <x14:formula1>
            <xm:f>List!$F$3:$F$18</xm:f>
          </x14:formula1>
          <xm:sqref>D16:K17 F22:F24</xm:sqref>
        </x14:dataValidation>
        <x14:dataValidation type="list" allowBlank="1" showInputMessage="1" showErrorMessage="1" xr:uid="{CF760670-593A-41D1-8C54-DCBEC36DBEBD}">
          <x14:formula1>
            <xm:f>List!$Z$2:$Z$4</xm:f>
          </x14:formula1>
          <xm:sqref>D10:K10</xm:sqref>
        </x14:dataValidation>
        <x14:dataValidation type="list" allowBlank="1" showInputMessage="1" showErrorMessage="1" xr:uid="{EDECACFC-8F15-4C64-B465-E09030EB7C87}">
          <x14:formula1>
            <xm:f>List!$R$3:$R$13</xm:f>
          </x14:formula1>
          <xm:sqref>D70:E77</xm:sqref>
        </x14:dataValidation>
        <x14:dataValidation type="list" allowBlank="1" showInputMessage="1" showErrorMessage="1" xr:uid="{6024F62B-4B5B-4E7B-B1C0-DD051F3161C6}">
          <x14:formula1>
            <xm:f>List!$Z$10:$Z$13</xm:f>
          </x14:formula1>
          <xm:sqref>D22:E24</xm:sqref>
        </x14:dataValidation>
        <x14:dataValidation type="list" allowBlank="1" showInputMessage="1" showErrorMessage="1" xr:uid="{324BA640-E1AE-435C-AD75-952525A1E97F}">
          <x14:formula1>
            <xm:f>List!$B$3:$B$27</xm:f>
          </x14:formula1>
          <xm:sqref>D8:K8</xm:sqref>
        </x14:dataValidation>
        <x14:dataValidation type="list" allowBlank="1" showInputMessage="1" showErrorMessage="1" xr:uid="{9A44C8FE-1B60-45F6-9D14-74E0B3D49EEB}">
          <x14:formula1>
            <xm:f>List!$J$3:$J$6</xm:f>
          </x14:formula1>
          <xm:sqref>E44:F45</xm:sqref>
        </x14:dataValidation>
        <x14:dataValidation type="list" allowBlank="1" showInputMessage="1" showErrorMessage="1" xr:uid="{BD3BACC7-D684-40EE-8504-235A8AB7AA54}">
          <x14:formula1>
            <xm:f>List!$Z$15:$Z$16</xm:f>
          </x14:formula1>
          <xm:sqref>D38:D45</xm:sqref>
        </x14:dataValidation>
        <x14:dataValidation type="list" allowBlank="1" showInputMessage="1" showErrorMessage="1" xr:uid="{B0DBFE3B-5AB8-4599-A340-DC1026EACFA2}">
          <x14:formula1>
            <xm:f>List!$L$2:$L$74</xm:f>
          </x14:formula1>
          <xm:sqref>D50:E51</xm:sqref>
        </x14:dataValidation>
        <x14:dataValidation type="list" allowBlank="1" showInputMessage="1" showErrorMessage="1" xr:uid="{67E90E8D-C3BA-4EE5-A845-0834B3E011DB}">
          <x14:formula1>
            <xm:f>List!$L$3:$L$67</xm:f>
          </x14:formula1>
          <xm:sqref>D52:E57</xm:sqref>
        </x14:dataValidation>
        <x14:dataValidation type="list" allowBlank="1" showInputMessage="1" showErrorMessage="1" xr:uid="{1DCC63F9-1479-4900-BC05-5900E661D991}">
          <x14:formula1>
            <xm:f>List!$H$4:$H$14</xm:f>
          </x14:formula1>
          <xm:sqref>D29:K29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B3BE1-77CA-4CBB-A7C1-3338F4C16702}">
  <dimension ref="D10:H33"/>
  <sheetViews>
    <sheetView workbookViewId="0">
      <selection activeCell="J43" sqref="J43"/>
    </sheetView>
  </sheetViews>
  <sheetFormatPr defaultRowHeight="15.75" x14ac:dyDescent="0.25"/>
  <cols>
    <col min="4" max="4" width="27.375" bestFit="1" customWidth="1"/>
    <col min="5" max="5" width="51.75" bestFit="1" customWidth="1"/>
    <col min="7" max="7" width="10.25" bestFit="1" customWidth="1"/>
    <col min="8" max="8" width="180.375" bestFit="1" customWidth="1"/>
  </cols>
  <sheetData>
    <row r="10" spans="4:8" ht="16.5" thickBot="1" x14ac:dyDescent="0.3">
      <c r="D10" s="206" t="s">
        <v>238</v>
      </c>
      <c r="E10" s="206" t="s">
        <v>431</v>
      </c>
      <c r="F10" s="206" t="s">
        <v>432</v>
      </c>
      <c r="G10" s="206" t="s">
        <v>433</v>
      </c>
      <c r="H10" s="206" t="s">
        <v>434</v>
      </c>
    </row>
    <row r="11" spans="4:8" x14ac:dyDescent="0.25">
      <c r="D11" t="s">
        <v>74</v>
      </c>
      <c r="E11" t="s">
        <v>409</v>
      </c>
      <c r="G11" s="207">
        <v>44888</v>
      </c>
      <c r="H11" t="s">
        <v>435</v>
      </c>
    </row>
    <row r="12" spans="4:8" x14ac:dyDescent="0.25">
      <c r="D12" t="s">
        <v>95</v>
      </c>
      <c r="E12" s="208">
        <v>528.53814793244032</v>
      </c>
      <c r="F12">
        <v>529</v>
      </c>
      <c r="G12" s="207">
        <v>44893</v>
      </c>
      <c r="H12" t="s">
        <v>436</v>
      </c>
    </row>
    <row r="13" spans="4:8" x14ac:dyDescent="0.25">
      <c r="D13" t="s">
        <v>95</v>
      </c>
      <c r="E13" s="208">
        <v>958.94516032364402</v>
      </c>
      <c r="F13">
        <v>959</v>
      </c>
      <c r="G13" s="207">
        <v>44893</v>
      </c>
      <c r="H13" t="s">
        <v>436</v>
      </c>
    </row>
    <row r="14" spans="4:8" x14ac:dyDescent="0.25">
      <c r="D14" t="s">
        <v>95</v>
      </c>
      <c r="E14" s="208">
        <v>584.31693350473302</v>
      </c>
      <c r="F14">
        <v>584</v>
      </c>
      <c r="G14" s="207">
        <v>44893</v>
      </c>
      <c r="H14" t="s">
        <v>436</v>
      </c>
    </row>
    <row r="15" spans="4:8" x14ac:dyDescent="0.25">
      <c r="D15" t="s">
        <v>95</v>
      </c>
      <c r="E15" s="208">
        <v>2975.0607063020075</v>
      </c>
      <c r="F15">
        <v>2975</v>
      </c>
      <c r="G15" s="207">
        <v>44893</v>
      </c>
      <c r="H15" t="s">
        <v>436</v>
      </c>
    </row>
    <row r="16" spans="4:8" x14ac:dyDescent="0.25">
      <c r="D16" t="s">
        <v>95</v>
      </c>
      <c r="E16" s="208">
        <v>475.68433313919627</v>
      </c>
      <c r="F16">
        <v>476</v>
      </c>
      <c r="G16" s="207">
        <v>44893</v>
      </c>
      <c r="H16" t="s">
        <v>436</v>
      </c>
    </row>
    <row r="17" spans="4:8" x14ac:dyDescent="0.25">
      <c r="D17" t="s">
        <v>95</v>
      </c>
      <c r="E17" s="208">
        <v>863.0506442912797</v>
      </c>
      <c r="F17">
        <v>864</v>
      </c>
      <c r="G17" s="207">
        <v>44893</v>
      </c>
      <c r="H17" t="s">
        <v>436</v>
      </c>
    </row>
    <row r="18" spans="4:8" x14ac:dyDescent="0.25">
      <c r="D18" t="s">
        <v>95</v>
      </c>
      <c r="E18" s="208">
        <v>525.88524015425969</v>
      </c>
      <c r="F18">
        <v>526</v>
      </c>
      <c r="G18" s="207">
        <v>44893</v>
      </c>
      <c r="H18" t="s">
        <v>436</v>
      </c>
    </row>
    <row r="19" spans="4:8" x14ac:dyDescent="0.25">
      <c r="D19" t="s">
        <v>95</v>
      </c>
      <c r="E19" s="208">
        <v>2677.5546356718069</v>
      </c>
      <c r="F19">
        <v>2678</v>
      </c>
      <c r="G19" s="207">
        <v>44893</v>
      </c>
      <c r="H19" t="s">
        <v>436</v>
      </c>
    </row>
    <row r="20" spans="4:8" x14ac:dyDescent="0.25">
      <c r="D20" t="s">
        <v>95</v>
      </c>
      <c r="E20">
        <v>404.33168316831683</v>
      </c>
      <c r="F20">
        <v>404</v>
      </c>
      <c r="G20" s="207">
        <v>44893</v>
      </c>
      <c r="H20" t="s">
        <v>436</v>
      </c>
    </row>
    <row r="21" spans="4:8" x14ac:dyDescent="0.25">
      <c r="D21" t="s">
        <v>95</v>
      </c>
      <c r="E21">
        <v>733.5930476475877</v>
      </c>
      <c r="F21">
        <v>734</v>
      </c>
      <c r="G21" s="207">
        <v>44893</v>
      </c>
      <c r="H21" t="s">
        <v>436</v>
      </c>
    </row>
    <row r="22" spans="4:8" x14ac:dyDescent="0.25">
      <c r="D22" t="s">
        <v>95</v>
      </c>
      <c r="E22">
        <v>447.00245413112071</v>
      </c>
      <c r="F22">
        <v>447</v>
      </c>
      <c r="G22" s="207">
        <v>44893</v>
      </c>
      <c r="H22" t="s">
        <v>436</v>
      </c>
    </row>
    <row r="23" spans="4:8" x14ac:dyDescent="0.25">
      <c r="D23" t="s">
        <v>95</v>
      </c>
      <c r="E23">
        <v>2275.9214403210358</v>
      </c>
      <c r="F23">
        <v>2276</v>
      </c>
      <c r="G23" s="207">
        <v>44893</v>
      </c>
      <c r="H23" t="s">
        <v>436</v>
      </c>
    </row>
    <row r="24" spans="4:8" x14ac:dyDescent="0.25">
      <c r="D24" t="s">
        <v>437</v>
      </c>
      <c r="E24">
        <v>0.372</v>
      </c>
      <c r="F24">
        <v>0.37</v>
      </c>
      <c r="G24" s="207">
        <v>44893</v>
      </c>
      <c r="H24" t="s">
        <v>438</v>
      </c>
    </row>
    <row r="25" spans="4:8" x14ac:dyDescent="0.25">
      <c r="D25" t="s">
        <v>437</v>
      </c>
      <c r="E25">
        <v>0.30276923076923073</v>
      </c>
      <c r="F25" s="209">
        <v>0.3</v>
      </c>
      <c r="G25" s="207">
        <v>44893</v>
      </c>
      <c r="H25" t="s">
        <v>438</v>
      </c>
    </row>
    <row r="26" spans="4:8" x14ac:dyDescent="0.25">
      <c r="D26" t="s">
        <v>437</v>
      </c>
      <c r="E26">
        <v>0.28628571428571431</v>
      </c>
      <c r="F26">
        <v>0.28999999999999998</v>
      </c>
      <c r="G26" s="207">
        <v>44893</v>
      </c>
      <c r="H26" t="s">
        <v>438</v>
      </c>
    </row>
    <row r="27" spans="4:8" x14ac:dyDescent="0.25">
      <c r="D27" t="s">
        <v>439</v>
      </c>
      <c r="E27">
        <v>0.89999999999999991</v>
      </c>
      <c r="F27">
        <v>0.9</v>
      </c>
      <c r="G27" s="207">
        <v>44893</v>
      </c>
      <c r="H27" t="s">
        <v>438</v>
      </c>
    </row>
    <row r="28" spans="4:8" x14ac:dyDescent="0.25">
      <c r="D28" t="s">
        <v>439</v>
      </c>
      <c r="E28">
        <v>0.96923076923076923</v>
      </c>
      <c r="F28">
        <v>0.97</v>
      </c>
      <c r="G28" s="207">
        <v>44893</v>
      </c>
      <c r="H28" t="s">
        <v>438</v>
      </c>
    </row>
    <row r="29" spans="4:8" x14ac:dyDescent="0.25">
      <c r="D29" t="s">
        <v>439</v>
      </c>
      <c r="E29">
        <v>0.98571428571428577</v>
      </c>
      <c r="F29">
        <v>0.99</v>
      </c>
      <c r="G29" s="207">
        <v>44893</v>
      </c>
      <c r="H29" t="s">
        <v>438</v>
      </c>
    </row>
    <row r="30" spans="4:8" x14ac:dyDescent="0.25">
      <c r="D30" t="s">
        <v>440</v>
      </c>
      <c r="E30" t="s">
        <v>396</v>
      </c>
      <c r="F30" t="s">
        <v>441</v>
      </c>
      <c r="G30" s="207">
        <v>44900</v>
      </c>
      <c r="H30" t="s">
        <v>442</v>
      </c>
    </row>
    <row r="31" spans="4:8" x14ac:dyDescent="0.25">
      <c r="D31" t="s">
        <v>62</v>
      </c>
      <c r="E31" t="s">
        <v>406</v>
      </c>
      <c r="F31" t="s">
        <v>443</v>
      </c>
      <c r="G31" s="207">
        <v>44900</v>
      </c>
      <c r="H31" t="s">
        <v>442</v>
      </c>
    </row>
    <row r="32" spans="4:8" x14ac:dyDescent="0.25">
      <c r="D32" t="s">
        <v>444</v>
      </c>
      <c r="E32" t="s">
        <v>411</v>
      </c>
      <c r="F32" t="s">
        <v>445</v>
      </c>
      <c r="G32" s="207">
        <v>44900</v>
      </c>
      <c r="H32" t="s">
        <v>442</v>
      </c>
    </row>
    <row r="33" spans="4:8" x14ac:dyDescent="0.25">
      <c r="D33" t="s">
        <v>446</v>
      </c>
      <c r="E33">
        <v>90.381591077529336</v>
      </c>
      <c r="F33">
        <v>90.38</v>
      </c>
      <c r="G33" s="207">
        <v>44900</v>
      </c>
      <c r="H33" t="s">
        <v>438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92"/>
  <sheetViews>
    <sheetView tabSelected="1" topLeftCell="A50" zoomScale="70" zoomScaleNormal="70" workbookViewId="0">
      <selection activeCell="AB63" sqref="AB63"/>
    </sheetView>
  </sheetViews>
  <sheetFormatPr defaultColWidth="11" defaultRowHeight="15.75" x14ac:dyDescent="0.25"/>
  <cols>
    <col min="1" max="1" width="4.875" customWidth="1"/>
    <col min="2" max="3" width="15.5" customWidth="1"/>
    <col min="4" max="4" width="13.625" customWidth="1"/>
    <col min="5" max="5" width="13.75" customWidth="1"/>
    <col min="6" max="6" width="10.875" customWidth="1"/>
    <col min="52" max="52" width="131" hidden="1" customWidth="1"/>
  </cols>
  <sheetData>
    <row r="1" spans="1:52" ht="21" x14ac:dyDescent="0.35">
      <c r="B1" s="4" t="s">
        <v>228</v>
      </c>
      <c r="C1" s="2"/>
      <c r="D1" s="2"/>
      <c r="E1" s="2"/>
      <c r="F1" s="2"/>
      <c r="G1" s="2"/>
      <c r="H1" s="2"/>
      <c r="I1" s="2"/>
      <c r="J1" s="2"/>
      <c r="K1" s="2"/>
      <c r="L1" s="2"/>
      <c r="M1" s="2"/>
      <c r="N1" s="2"/>
      <c r="O1" s="2"/>
      <c r="AZ1" s="121"/>
    </row>
    <row r="2" spans="1:52" ht="18.75" customHeight="1" thickBot="1" x14ac:dyDescent="0.3">
      <c r="A2" s="2"/>
      <c r="B2" s="2"/>
      <c r="C2" s="2"/>
      <c r="D2" s="2"/>
      <c r="E2" s="2"/>
      <c r="F2" s="2"/>
      <c r="G2" s="2"/>
      <c r="H2" s="2"/>
      <c r="I2" s="2"/>
      <c r="J2" s="2"/>
      <c r="K2" s="2"/>
      <c r="L2" s="2"/>
      <c r="M2" s="2"/>
      <c r="N2" s="2"/>
      <c r="O2" s="2"/>
      <c r="P2" s="1"/>
      <c r="Q2" s="1"/>
      <c r="R2" s="1"/>
      <c r="AZ2" s="121"/>
    </row>
    <row r="3" spans="1:52" ht="29.25" customHeight="1" thickTop="1" thickBot="1" x14ac:dyDescent="0.3">
      <c r="A3" s="2"/>
      <c r="B3" s="418" t="str">
        <f>IF('Data input'!D5="Specify here"," ",UPPER('Data input'!D5))</f>
        <v>AQUIFER THERMAL ENERGY STORAGE (STORAGE TEMP ± 5 TO ± 25 ᵒC) - INDIVIDUAL SYSTEM</v>
      </c>
      <c r="C3" s="419"/>
      <c r="D3" s="419"/>
      <c r="E3" s="419"/>
      <c r="F3" s="419"/>
      <c r="G3" s="419"/>
      <c r="H3" s="419"/>
      <c r="I3" s="419"/>
      <c r="J3" s="419"/>
      <c r="K3" s="419"/>
      <c r="L3" s="419"/>
      <c r="M3" s="419"/>
      <c r="N3" s="419"/>
      <c r="O3" s="420"/>
      <c r="Q3" s="6"/>
      <c r="R3" s="6"/>
      <c r="S3" s="6"/>
      <c r="T3" s="6"/>
      <c r="U3" s="6"/>
      <c r="V3" s="6"/>
      <c r="W3" s="6"/>
      <c r="X3" s="6"/>
      <c r="AZ3" s="121"/>
    </row>
    <row r="4" spans="1:52" ht="16.5" thickBot="1" x14ac:dyDescent="0.3">
      <c r="A4" s="2"/>
      <c r="B4" s="410" t="s">
        <v>183</v>
      </c>
      <c r="C4" s="421"/>
      <c r="D4" s="422">
        <f>IF('Data input'!D6="DD-MM-YYYY"," ",'Data input'!D6)</f>
        <v>44042</v>
      </c>
      <c r="E4" s="423"/>
      <c r="F4" s="423"/>
      <c r="G4" s="423"/>
      <c r="H4" s="423"/>
      <c r="I4" s="423"/>
      <c r="J4" s="423"/>
      <c r="K4" s="423"/>
      <c r="L4" s="423"/>
      <c r="M4" s="423"/>
      <c r="N4" s="423"/>
      <c r="O4" s="424"/>
      <c r="AZ4" s="121"/>
    </row>
    <row r="5" spans="1:52" ht="16.5" thickBot="1" x14ac:dyDescent="0.3">
      <c r="A5" s="2"/>
      <c r="B5" s="403" t="s">
        <v>385</v>
      </c>
      <c r="C5" s="404"/>
      <c r="D5" s="442" t="str">
        <f>IF('Data input'!D7="Specify here"," ",'Data input'!D7)</f>
        <v>Robin Niessink</v>
      </c>
      <c r="E5" s="443"/>
      <c r="F5" s="443"/>
      <c r="G5" s="443"/>
      <c r="H5" s="443"/>
      <c r="I5" s="443"/>
      <c r="J5" s="443"/>
      <c r="K5" s="443"/>
      <c r="L5" s="443"/>
      <c r="M5" s="443"/>
      <c r="N5" s="443"/>
      <c r="O5" s="444"/>
      <c r="AZ5" s="121"/>
    </row>
    <row r="6" spans="1:52" x14ac:dyDescent="0.25">
      <c r="A6" s="2"/>
      <c r="B6" s="430" t="s">
        <v>18</v>
      </c>
      <c r="C6" s="431"/>
      <c r="D6" s="434" t="str">
        <f>IF('Data input'!D8="Please select"," ",'Data input'!D8)</f>
        <v>Built environment</v>
      </c>
      <c r="E6" s="435"/>
      <c r="F6" s="435"/>
      <c r="G6" s="435"/>
      <c r="H6" s="435"/>
      <c r="I6" s="435"/>
      <c r="J6" s="435"/>
      <c r="K6" s="435"/>
      <c r="L6" s="435"/>
      <c r="M6" s="435"/>
      <c r="N6" s="435"/>
      <c r="O6" s="436"/>
      <c r="AZ6" s="121"/>
    </row>
    <row r="7" spans="1:52" ht="16.5" thickBot="1" x14ac:dyDescent="0.3">
      <c r="A7" s="2"/>
      <c r="B7" s="432"/>
      <c r="C7" s="433"/>
      <c r="D7" s="425" t="str">
        <f>IF('Data input'!D9="Other (specify here)"," ",'Data input'!D9)</f>
        <v xml:space="preserve"> </v>
      </c>
      <c r="E7" s="426"/>
      <c r="F7" s="426"/>
      <c r="G7" s="426"/>
      <c r="H7" s="426"/>
      <c r="I7" s="426"/>
      <c r="J7" s="426"/>
      <c r="K7" s="426"/>
      <c r="L7" s="426"/>
      <c r="M7" s="426"/>
      <c r="N7" s="426"/>
      <c r="O7" s="427"/>
      <c r="AZ7" s="121"/>
    </row>
    <row r="8" spans="1:52" ht="16.5" thickBot="1" x14ac:dyDescent="0.3">
      <c r="A8" s="2"/>
      <c r="B8" s="428" t="s">
        <v>22</v>
      </c>
      <c r="C8" s="429"/>
      <c r="D8" s="425" t="str">
        <f>IF('Data input'!D10="Please select"," ",'Data input'!D10)</f>
        <v>Non-ETS</v>
      </c>
      <c r="E8" s="426"/>
      <c r="F8" s="426"/>
      <c r="G8" s="426"/>
      <c r="H8" s="426"/>
      <c r="I8" s="426"/>
      <c r="J8" s="426"/>
      <c r="K8" s="426"/>
      <c r="L8" s="426"/>
      <c r="M8" s="426"/>
      <c r="N8" s="426"/>
      <c r="O8" s="427"/>
      <c r="AZ8" s="121"/>
    </row>
    <row r="9" spans="1:52" ht="16.5" thickBot="1" x14ac:dyDescent="0.3">
      <c r="A9" s="2"/>
      <c r="B9" s="428" t="s">
        <v>24</v>
      </c>
      <c r="C9" s="429"/>
      <c r="D9" s="425" t="str">
        <f>IF('Data input'!D11="Please select"," ",'Data input'!D11)</f>
        <v>Emission reduction</v>
      </c>
      <c r="E9" s="426"/>
      <c r="F9" s="426"/>
      <c r="G9" s="426"/>
      <c r="H9" s="426"/>
      <c r="I9" s="426"/>
      <c r="J9" s="426"/>
      <c r="K9" s="426"/>
      <c r="L9" s="426"/>
      <c r="M9" s="426"/>
      <c r="N9" s="426"/>
      <c r="O9" s="427"/>
      <c r="U9" s="7"/>
      <c r="AZ9" s="121"/>
    </row>
    <row r="10" spans="1:52" ht="409.6" thickBot="1" x14ac:dyDescent="0.3">
      <c r="A10" s="9"/>
      <c r="B10" s="437" t="s">
        <v>27</v>
      </c>
      <c r="C10" s="438"/>
      <c r="D10" s="387" t="str">
        <f>IF('Data input'!D12="Specify here"," ",'Data input'!D12)</f>
        <v xml:space="preserve">This factsheet describes thermal energy storage in an aquifer (abbreviated ATES), a technique used for heating and cooling of buildings. It describes an individual system for one or multiple buildings ('individual' means there is no heat/cold transport network present to transport heat/cold over large distances such as in district heating). The technology is applicable to buildings with a relatively high cooling demand, which are found in the services sector (e.g. an office or university building). The reason for this is that heat and cold storage must be in balance to retain the heating/cooling capacity of the system. The applicability and energetic performance of ATES strongly depend on site-specific hydrogeological conditions (Department for Business, Energy and Industrial Strategy, 2016).
ATES comprises low temperature sensible heat storage in water bearing (e.g. sand) layers in the subsurface (aquifer). Depending on type of system (at least) one or two thermal wells are required for extraction and injection of water (since water is extracted from the subsurface it is called an "open system"). The wells are typically between 30 and 150 meters deep (Agentschap NL, 2011). At a depth of more than 500 meters heat storage would comprise the heat of the interior of the earth, which is called geothermal energy (ECW, 2019). The technology furthermore consists of pipes, pumps and controls. Using heat exchangers, heat is transferred to the heating system in a building. A heat pump is needed to upgrade the temperature to useable levels for space heating. The heat pump is taken into account in this factsheet. The heating/cooling distribution system inside the building (costs and efficiency) is not taken into account in this factsheet. Also, peak supply heating systems (e.g. gas-fired boiler running on winter days) is not taken into account in this factsheet.
The overall temperature range of water storage is ± 5 ᵒC to ± 25 ᵒC. In summer, cold water (typically 5 -8 ᵒC) is extracted from the aquifer in order to provide space cooling (Bloemendal et al., 2017). The warmed-up water is returned to the aquifer. The cooling part is essential to regenerate the heat source. The ATES system must be thermally balanced over the year otherwise heating or cooling capacity will deteriorate. In winter the proces is reversed. The stored water (typically 14-18 ᵒC) is supplied to buildings for heating purposes and the cooled water is returned (Bloemendal et al., 2017). A heat pump (water/water heat pump) raises the temperature to the temperature necessary for space heating. Buildings with ATES are heated using a low temperature heating system using underfloor and/or wall heating. This means that the heat distribution system for space heating inside the building works at a relatively low temperature (supply temperature to heat emitters is in range 30 to 50ᵒC). This requires a well insulated building (i.e. a building with a good energy label). Direct cooling (space cooling without using a heat pump) can be provided by pumping cold water directly through the building. In case there is also a demand for hot tapwater, this needs to be at least 60 ᵒC and can be supplied for instance by a seperate gas boiler, an electric boiler, or a solar water heater. </v>
      </c>
      <c r="E10" s="388"/>
      <c r="F10" s="388"/>
      <c r="G10" s="388"/>
      <c r="H10" s="388"/>
      <c r="I10" s="388"/>
      <c r="J10" s="388"/>
      <c r="K10" s="388"/>
      <c r="L10" s="388"/>
      <c r="M10" s="388"/>
      <c r="N10" s="388"/>
      <c r="O10" s="389"/>
      <c r="AZ10" s="121" t="str">
        <f>D10</f>
        <v xml:space="preserve">This factsheet describes thermal energy storage in an aquifer (abbreviated ATES), a technique used for heating and cooling of buildings. It describes an individual system for one or multiple buildings ('individual' means there is no heat/cold transport network present to transport heat/cold over large distances such as in district heating). The technology is applicable to buildings with a relatively high cooling demand, which are found in the services sector (e.g. an office or university building). The reason for this is that heat and cold storage must be in balance to retain the heating/cooling capacity of the system. The applicability and energetic performance of ATES strongly depend on site-specific hydrogeological conditions (Department for Business, Energy and Industrial Strategy, 2016).
ATES comprises low temperature sensible heat storage in water bearing (e.g. sand) layers in the subsurface (aquifer). Depending on type of system (at least) one or two thermal wells are required for extraction and injection of water (since water is extracted from the subsurface it is called an "open system"). The wells are typically between 30 and 150 meters deep (Agentschap NL, 2011). At a depth of more than 500 meters heat storage would comprise the heat of the interior of the earth, which is called geothermal energy (ECW, 2019). The technology furthermore consists of pipes, pumps and controls. Using heat exchangers, heat is transferred to the heating system in a building. A heat pump is needed to upgrade the temperature to useable levels for space heating. The heat pump is taken into account in this factsheet. The heating/cooling distribution system inside the building (costs and efficiency) is not taken into account in this factsheet. Also, peak supply heating systems (e.g. gas-fired boiler running on winter days) is not taken into account in this factsheet.
The overall temperature range of water storage is ± 5 ᵒC to ± 25 ᵒC. In summer, cold water (typically 5 -8 ᵒC) is extracted from the aquifer in order to provide space cooling (Bloemendal et al., 2017). The warmed-up water is returned to the aquifer. The cooling part is essential to regenerate the heat source. The ATES system must be thermally balanced over the year otherwise heating or cooling capacity will deteriorate. In winter the proces is reversed. The stored water (typically 14-18 ᵒC) is supplied to buildings for heating purposes and the cooled water is returned (Bloemendal et al., 2017). A heat pump (water/water heat pump) raises the temperature to the temperature necessary for space heating. Buildings with ATES are heated using a low temperature heating system using underfloor and/or wall heating. This means that the heat distribution system for space heating inside the building works at a relatively low temperature (supply temperature to heat emitters is in range 30 to 50ᵒC). This requires a well insulated building (i.e. a building with a good energy label). Direct cooling (space cooling without using a heat pump) can be provided by pumping cold water directly through the building. In case there is also a demand for hot tapwater, this needs to be at least 60 ᵒC and can be supplied for instance by a seperate gas boiler, an electric boiler, or a solar water heater. </v>
      </c>
    </row>
    <row r="11" spans="1:52" ht="16.5" thickBot="1" x14ac:dyDescent="0.3">
      <c r="A11" s="2"/>
      <c r="B11" s="117" t="s">
        <v>186</v>
      </c>
      <c r="C11" s="118"/>
      <c r="D11" s="439" t="str">
        <f>IF('Data input'!D13="Select the observed or expected TRL level in 2020"," ",'Data input'!D13)</f>
        <v>TRL 9</v>
      </c>
      <c r="E11" s="440"/>
      <c r="F11" s="440"/>
      <c r="G11" s="440"/>
      <c r="H11" s="440"/>
      <c r="I11" s="440"/>
      <c r="J11" s="440"/>
      <c r="K11" s="440"/>
      <c r="L11" s="440"/>
      <c r="M11" s="440"/>
      <c r="N11" s="440"/>
      <c r="O11" s="441"/>
      <c r="AZ11" s="121"/>
    </row>
    <row r="12" spans="1:52" ht="63.75" thickBot="1" x14ac:dyDescent="0.3">
      <c r="A12" s="2"/>
      <c r="B12" s="80"/>
      <c r="C12" s="97"/>
      <c r="D12" s="387" t="str">
        <f>IF('Data input'!D14="Explain here (add reference sources)"," ",'Data input'!D14)</f>
        <v>According to a review-report focussed on the UK the TRL of ATES is between 5 and 8 (Department for Business, Energy and Industrial Strategy, 2016). However, ATES is an established technology in (some) other countries in Europe, especially in the Netherlands (TRL=9) where it is commonly used for individual buildings (commercial buildings and apartment blocks). The first ATES installations in the Netherlands were realised in 1995 and by 2015 there were around 2000 of these installations (Bloemendal et al., 2017).</v>
      </c>
      <c r="E12" s="388"/>
      <c r="F12" s="388"/>
      <c r="G12" s="388"/>
      <c r="H12" s="388"/>
      <c r="I12" s="388"/>
      <c r="J12" s="388"/>
      <c r="K12" s="388"/>
      <c r="L12" s="388"/>
      <c r="M12" s="388"/>
      <c r="N12" s="388"/>
      <c r="O12" s="389"/>
      <c r="AZ12" s="121" t="str">
        <f>D12</f>
        <v>According to a review-report focussed on the UK the TRL of ATES is between 5 and 8 (Department for Business, Energy and Industrial Strategy, 2016). However, ATES is an established technology in (some) other countries in Europe, especially in the Netherlands (TRL=9) where it is commonly used for individual buildings (commercial buildings and apartment blocks). The first ATES installations in the Netherlands were realised in 1995 and by 2015 there were around 2000 of these installations (Bloemendal et al., 2017).</v>
      </c>
    </row>
    <row r="13" spans="1:52" ht="16.5" thickBot="1" x14ac:dyDescent="0.3">
      <c r="A13" s="2"/>
      <c r="B13" s="393" t="s">
        <v>52</v>
      </c>
      <c r="C13" s="377"/>
      <c r="D13" s="377"/>
      <c r="E13" s="377"/>
      <c r="F13" s="377"/>
      <c r="G13" s="377"/>
      <c r="H13" s="377"/>
      <c r="I13" s="377"/>
      <c r="J13" s="377"/>
      <c r="K13" s="377"/>
      <c r="L13" s="377"/>
      <c r="M13" s="377"/>
      <c r="N13" s="377"/>
      <c r="O13" s="378"/>
      <c r="AZ13" s="121"/>
    </row>
    <row r="14" spans="1:52" x14ac:dyDescent="0.25">
      <c r="A14" s="2"/>
      <c r="B14" s="430"/>
      <c r="C14" s="431"/>
      <c r="D14" s="447" t="s">
        <v>187</v>
      </c>
      <c r="E14" s="448"/>
      <c r="F14" s="449"/>
      <c r="G14" s="445" t="s">
        <v>229</v>
      </c>
      <c r="H14" s="384"/>
      <c r="I14" s="384"/>
      <c r="J14" s="384"/>
      <c r="K14" s="384"/>
      <c r="L14" s="384"/>
      <c r="M14" s="384"/>
      <c r="N14" s="446"/>
      <c r="O14" s="394"/>
      <c r="AZ14" s="121"/>
    </row>
    <row r="15" spans="1:52" x14ac:dyDescent="0.25">
      <c r="A15" s="2"/>
      <c r="B15" s="457" t="s">
        <v>57</v>
      </c>
      <c r="C15" s="458"/>
      <c r="D15" s="469" t="str">
        <f>IF('Data input'!D19="Select Functional Unit above","",'Data input'!D19)</f>
        <v>kW</v>
      </c>
      <c r="E15" s="470"/>
      <c r="F15" s="471"/>
      <c r="G15" s="476">
        <f>'Data input'!G19</f>
        <v>1000</v>
      </c>
      <c r="H15" s="477"/>
      <c r="I15" s="477"/>
      <c r="J15" s="477"/>
      <c r="K15" s="477"/>
      <c r="L15" s="477"/>
      <c r="M15" s="477"/>
      <c r="N15" s="478"/>
      <c r="O15" s="479"/>
      <c r="AZ15" s="121"/>
    </row>
    <row r="16" spans="1:52" ht="16.5" thickBot="1" x14ac:dyDescent="0.3">
      <c r="A16" s="2"/>
      <c r="B16" s="98"/>
      <c r="C16" s="170"/>
      <c r="D16" s="472"/>
      <c r="E16" s="473"/>
      <c r="F16" s="474"/>
      <c r="G16" s="485">
        <f>IF('Data input'!G19="","Min",MIN('Data input'!G19:K19))</f>
        <v>200</v>
      </c>
      <c r="H16" s="486"/>
      <c r="I16" s="486"/>
      <c r="J16" s="486" t="s">
        <v>230</v>
      </c>
      <c r="K16" s="486"/>
      <c r="L16" s="486"/>
      <c r="M16" s="486">
        <f>IF('Data input'!G19="","Max",MAX('Data input'!G19:K19))</f>
        <v>10000</v>
      </c>
      <c r="N16" s="487"/>
      <c r="O16" s="488"/>
      <c r="AZ16" s="121"/>
    </row>
    <row r="17" spans="1:52" x14ac:dyDescent="0.25">
      <c r="A17" s="2"/>
      <c r="B17" s="99"/>
      <c r="C17" s="171"/>
      <c r="D17" s="465" t="str">
        <f>IF('Data input'!D22="Please select the region","",'Data input'!D22)</f>
        <v>NL</v>
      </c>
      <c r="E17" s="466"/>
      <c r="F17" s="489" t="str">
        <f>IF('Data input'!F22="Please select","",'Data input'!F22)</f>
        <v>GW</v>
      </c>
      <c r="G17" s="383" t="s">
        <v>231</v>
      </c>
      <c r="H17" s="384"/>
      <c r="I17" s="384"/>
      <c r="J17" s="384">
        <v>2030</v>
      </c>
      <c r="K17" s="384"/>
      <c r="L17" s="384"/>
      <c r="M17" s="384">
        <v>2050</v>
      </c>
      <c r="N17" s="384"/>
      <c r="O17" s="394"/>
      <c r="AZ17" s="121"/>
    </row>
    <row r="18" spans="1:52" x14ac:dyDescent="0.25">
      <c r="A18" s="2"/>
      <c r="B18" s="99" t="s">
        <v>62</v>
      </c>
      <c r="C18" s="172"/>
      <c r="D18" s="467"/>
      <c r="E18" s="468"/>
      <c r="F18" s="490"/>
      <c r="G18" s="461">
        <f>'Data input'!G23</f>
        <v>0</v>
      </c>
      <c r="H18" s="452"/>
      <c r="I18" s="452"/>
      <c r="J18" s="452">
        <f>'Data input'!L23</f>
        <v>0</v>
      </c>
      <c r="K18" s="452"/>
      <c r="L18" s="452"/>
      <c r="M18" s="452">
        <f>'Data input'!Q23</f>
        <v>7</v>
      </c>
      <c r="N18" s="452"/>
      <c r="O18" s="453"/>
      <c r="AZ18" s="121"/>
    </row>
    <row r="19" spans="1:52" ht="16.5" thickBot="1" x14ac:dyDescent="0.3">
      <c r="A19" s="2"/>
      <c r="B19" s="98"/>
      <c r="C19" s="170"/>
      <c r="D19" s="467"/>
      <c r="E19" s="468"/>
      <c r="F19" s="490"/>
      <c r="G19" s="189" t="str">
        <f>IF('Data input'!G23="","Min",MIN('Data input'!G23:K23))</f>
        <v>Min</v>
      </c>
      <c r="H19" s="190" t="s">
        <v>232</v>
      </c>
      <c r="I19" s="191" t="str">
        <f>IF('Data input'!G23="","Max",MAX('Data input'!G23:K23))</f>
        <v>Max</v>
      </c>
      <c r="J19" s="191" t="str">
        <f>IF('Data input'!L23="","Min",MIN('Data input'!L23:P23))</f>
        <v>Min</v>
      </c>
      <c r="K19" s="190" t="s">
        <v>232</v>
      </c>
      <c r="L19" s="191" t="str">
        <f>IF('Data input'!L23="","Max",MAX('Data input'!L23:P23))</f>
        <v>Max</v>
      </c>
      <c r="M19" s="191">
        <f>IF('Data input'!Q23="","Min",MIN('Data input'!Q23:U23))</f>
        <v>7</v>
      </c>
      <c r="N19" s="190" t="s">
        <v>232</v>
      </c>
      <c r="O19" s="192">
        <f>IF('Data input'!Q23="","Max",MAX('Data input'!Q23:U23))</f>
        <v>7</v>
      </c>
      <c r="AZ19" s="121"/>
    </row>
    <row r="20" spans="1:52" x14ac:dyDescent="0.25">
      <c r="A20" s="2"/>
      <c r="B20" s="99" t="s">
        <v>198</v>
      </c>
      <c r="C20" s="172"/>
      <c r="D20" s="531" t="str">
        <f>IF('Data input'!D25="Specify here the market","",'Data input'!D25)</f>
        <v>% of total number of buildings in the Netherlands</v>
      </c>
      <c r="E20" s="532"/>
      <c r="F20" s="534" t="s">
        <v>199</v>
      </c>
      <c r="G20" s="462">
        <f>'Data input'!G25</f>
        <v>0</v>
      </c>
      <c r="H20" s="463"/>
      <c r="I20" s="463"/>
      <c r="J20" s="463">
        <f>'Data input'!L25</f>
        <v>0</v>
      </c>
      <c r="K20" s="463"/>
      <c r="L20" s="463"/>
      <c r="M20" s="463">
        <f>'Data input'!Q25</f>
        <v>0</v>
      </c>
      <c r="N20" s="463"/>
      <c r="O20" s="464"/>
      <c r="AZ20" s="121"/>
    </row>
    <row r="21" spans="1:52" ht="16.5" thickBot="1" x14ac:dyDescent="0.3">
      <c r="A21" s="2"/>
      <c r="B21" s="99"/>
      <c r="C21" s="172"/>
      <c r="D21" s="472"/>
      <c r="E21" s="533"/>
      <c r="F21" s="535"/>
      <c r="G21" s="173" t="str">
        <f>IF('Data input'!G25="","Min",MIN('Data input'!G25:K25))</f>
        <v>Min</v>
      </c>
      <c r="H21" s="145" t="s">
        <v>232</v>
      </c>
      <c r="I21" s="146" t="str">
        <f>IF('Data input'!G25="","Max",MAX('Data input'!G25:K25))</f>
        <v>Max</v>
      </c>
      <c r="J21" s="145" t="str">
        <f>IF('Data input'!L25="","Min",MIN('Data input'!L25:P25))</f>
        <v>Min</v>
      </c>
      <c r="K21" s="145" t="s">
        <v>232</v>
      </c>
      <c r="L21" s="146" t="str">
        <f>IF('Data input'!L25="","Max",MAX('Data input'!L25:P25))</f>
        <v>Max</v>
      </c>
      <c r="M21" s="145" t="str">
        <f>IF('Data input'!Q25="","Min",MIN('Data input'!Q25:U25))</f>
        <v>Min</v>
      </c>
      <c r="N21" s="145" t="s">
        <v>232</v>
      </c>
      <c r="O21" s="147" t="str">
        <f>IF('Data input'!Q25="","Max",MAX('Data input'!Q25:U25))</f>
        <v>Max</v>
      </c>
      <c r="AZ21" s="121"/>
    </row>
    <row r="22" spans="1:52" ht="16.5" thickBot="1" x14ac:dyDescent="0.3">
      <c r="A22" s="2"/>
      <c r="B22" s="450" t="s">
        <v>233</v>
      </c>
      <c r="C22" s="451"/>
      <c r="D22" s="454">
        <f>IF('Data input'!D27="Specify here (if not specified, value will be 1)",1,'Data input'!D27)</f>
        <v>1</v>
      </c>
      <c r="E22" s="455"/>
      <c r="F22" s="455"/>
      <c r="G22" s="455"/>
      <c r="H22" s="455"/>
      <c r="I22" s="455"/>
      <c r="J22" s="455"/>
      <c r="K22" s="455"/>
      <c r="L22" s="455"/>
      <c r="M22" s="455"/>
      <c r="N22" s="455"/>
      <c r="O22" s="456"/>
      <c r="AZ22" s="121"/>
    </row>
    <row r="23" spans="1:52" ht="16.5" thickBot="1" x14ac:dyDescent="0.3">
      <c r="A23" s="2"/>
      <c r="B23" s="450" t="s">
        <v>74</v>
      </c>
      <c r="C23" s="451"/>
      <c r="D23" s="491">
        <f>IF('Data input'!D28="Specify here"," ",'Data input'!D28)</f>
        <v>0</v>
      </c>
      <c r="E23" s="492"/>
      <c r="F23" s="492"/>
      <c r="G23" s="492"/>
      <c r="H23" s="492"/>
      <c r="I23" s="492"/>
      <c r="J23" s="492"/>
      <c r="K23" s="492"/>
      <c r="L23" s="492"/>
      <c r="M23" s="492"/>
      <c r="N23" s="492"/>
      <c r="O23" s="493"/>
      <c r="AZ23" s="121"/>
    </row>
    <row r="24" spans="1:52" ht="16.5" thickBot="1" x14ac:dyDescent="0.3">
      <c r="A24" s="2"/>
      <c r="B24" s="450" t="s">
        <v>76</v>
      </c>
      <c r="C24" s="451"/>
      <c r="D24" s="126" t="str">
        <f>IF('Data input'!D29="Please select"," ",'Data input'!D29)</f>
        <v>GJ/year</v>
      </c>
      <c r="E24" s="504">
        <f>IF('Data input'!D30="Specify here"," ",'Data input'!D30)</f>
        <v>6480</v>
      </c>
      <c r="F24" s="505"/>
      <c r="G24" s="505"/>
      <c r="H24" s="505"/>
      <c r="I24" s="505"/>
      <c r="J24" s="505"/>
      <c r="K24" s="505"/>
      <c r="L24" s="505"/>
      <c r="M24" s="505"/>
      <c r="N24" s="505"/>
      <c r="O24" s="506"/>
      <c r="AZ24" s="121"/>
    </row>
    <row r="25" spans="1:52" ht="16.5" thickBot="1" x14ac:dyDescent="0.3">
      <c r="A25" s="2"/>
      <c r="B25" s="450" t="s">
        <v>84</v>
      </c>
      <c r="C25" s="451"/>
      <c r="D25" s="454">
        <f>IF('Data input'!D31="Specify here"," ",'Data input'!D31)</f>
        <v>30</v>
      </c>
      <c r="E25" s="455"/>
      <c r="F25" s="455"/>
      <c r="G25" s="455"/>
      <c r="H25" s="455"/>
      <c r="I25" s="455"/>
      <c r="J25" s="455"/>
      <c r="K25" s="455"/>
      <c r="L25" s="455"/>
      <c r="M25" s="455"/>
      <c r="N25" s="455"/>
      <c r="O25" s="456"/>
      <c r="AZ25" s="121"/>
    </row>
    <row r="26" spans="1:52" ht="16.5" thickBot="1" x14ac:dyDescent="0.3">
      <c r="A26" s="2"/>
      <c r="B26" s="450" t="s">
        <v>86</v>
      </c>
      <c r="C26" s="451"/>
      <c r="D26" s="494" t="str">
        <f>IF('Data input'!D32="Specify here"," ",'Data input'!D32)</f>
        <v xml:space="preserve"> </v>
      </c>
      <c r="E26" s="495"/>
      <c r="F26" s="495"/>
      <c r="G26" s="495"/>
      <c r="H26" s="495"/>
      <c r="I26" s="495"/>
      <c r="J26" s="495"/>
      <c r="K26" s="495"/>
      <c r="L26" s="495"/>
      <c r="M26" s="495"/>
      <c r="N26" s="495"/>
      <c r="O26" s="496"/>
      <c r="AZ26" s="121"/>
    </row>
    <row r="27" spans="1:52" ht="16.5" thickBot="1" x14ac:dyDescent="0.3">
      <c r="A27" s="2"/>
      <c r="B27" s="450" t="s">
        <v>88</v>
      </c>
      <c r="C27" s="451"/>
      <c r="D27" s="501" t="str">
        <f>IF('Data input'!D33="Please select"," ",'Data input'!D33)</f>
        <v>Yes</v>
      </c>
      <c r="E27" s="502"/>
      <c r="F27" s="502"/>
      <c r="G27" s="502"/>
      <c r="H27" s="502"/>
      <c r="I27" s="502"/>
      <c r="J27" s="502"/>
      <c r="K27" s="502"/>
      <c r="L27" s="502"/>
      <c r="M27" s="502"/>
      <c r="N27" s="502"/>
      <c r="O27" s="503"/>
      <c r="AZ27" s="121"/>
    </row>
    <row r="28" spans="1:52" ht="333.75" customHeight="1" thickBot="1" x14ac:dyDescent="0.3">
      <c r="A28" s="2"/>
      <c r="B28" s="499" t="s">
        <v>201</v>
      </c>
      <c r="C28" s="500"/>
      <c r="D28" s="387" t="str">
        <f>IF('Data input'!D34="Explain here (e.g. other technical dimensions, region covered for potential such as NL or EU)"," ",'Data input'!D34)</f>
        <v>ATES installations generally have a capacity of 0,2 to 10 MW (Wesselink, 2016). A review-report focussed on the UK gives examples of projects with heating capacities ranging from 250kWth to 2MWth and cooling capacities ranging from 400 kW to 3 MW (Department for Business, Energy and Industrial Strategy, 2016).
According to Nationaal Warmtepomp Trendrapport (2018) the potential of water/water heat pumps (i.e. ATES) is 7 GWth (Nationaal Warmtepomp Trendrapport, 2018). 
Worldwide, there are more than 2.800 ATES systems in operation at present, with 99% of them low-temperature-systems (storage temperatures of &lt; 25 °C). 85% of all systems are located in the Netherlands, and a further 10% are found in Sweden, Denmark, and Belgium (Fleuchaus et al., 2018). 
The number of heating full load hours of the ATES (and the peak demand heating systems) depends on the heat supply profile of the ATES and the heat demand profile of the heat consumer. Similar line of reasoning holds for space cooling. In different countries around the world the ATES technology has 1.200 - 2.800 full load hours per year for heating (IEA, 2007). Depending on country ATES has 600 - 2.000 full load hours per year for cooling (IEA, 2007). Range obtained depends on the different climate conditions in the inventorized countries. IEA presents 1.200 heating full load hours as a (typical) value for the USA, 2.000 for Europe, and 2.800 for Northern Europe and Canada. For cooling an average of 1.300 full load hours per year is given by IEA. Values for the Netherlands (heating: 1800/cooling: 800) are taken from the VESTA model from PBL (PBL, 2017). Generally, the cooling demand is lower than heating demand. In order to retain the heat/cold balance in the soil the excess heat demand has to be supplied with auxiliary heating (a gas-fired boiler or electric boiler).
According to Expertise Centrum Warmte (ECW) the technical lifetime of ATES could be more than 30 years (ECW, 2019). According to Agentschap NL, the technical lifetime of the heat sources, pipes and heat exchangers generally is 25 or 30 years (Agenstschap NL, 2011). Pumps, controls and other related equipment is assumed to have a lifespan of 15 years.</v>
      </c>
      <c r="E28" s="388"/>
      <c r="F28" s="388"/>
      <c r="G28" s="388"/>
      <c r="H28" s="388"/>
      <c r="I28" s="388"/>
      <c r="J28" s="388"/>
      <c r="K28" s="388"/>
      <c r="L28" s="388"/>
      <c r="M28" s="388"/>
      <c r="N28" s="388"/>
      <c r="O28" s="389"/>
      <c r="AZ28" s="121" t="str">
        <f>D28</f>
        <v>ATES installations generally have a capacity of 0,2 to 10 MW (Wesselink, 2016). A review-report focussed on the UK gives examples of projects with heating capacities ranging from 250kWth to 2MWth and cooling capacities ranging from 400 kW to 3 MW (Department for Business, Energy and Industrial Strategy, 2016).
According to Nationaal Warmtepomp Trendrapport (2018) the potential of water/water heat pumps (i.e. ATES) is 7 GWth (Nationaal Warmtepomp Trendrapport, 2018). 
Worldwide, there are more than 2.800 ATES systems in operation at present, with 99% of them low-temperature-systems (storage temperatures of &lt; 25 °C). 85% of all systems are located in the Netherlands, and a further 10% are found in Sweden, Denmark, and Belgium (Fleuchaus et al., 2018). 
The number of heating full load hours of the ATES (and the peak demand heating systems) depends on the heat supply profile of the ATES and the heat demand profile of the heat consumer. Similar line of reasoning holds for space cooling. In different countries around the world the ATES technology has 1.200 - 2.800 full load hours per year for heating (IEA, 2007). Depending on country ATES has 600 - 2.000 full load hours per year for cooling (IEA, 2007). Range obtained depends on the different climate conditions in the inventorized countries. IEA presents 1.200 heating full load hours as a (typical) value for the USA, 2.000 for Europe, and 2.800 for Northern Europe and Canada. For cooling an average of 1.300 full load hours per year is given by IEA. Values for the Netherlands (heating: 1800/cooling: 800) are taken from the VESTA model from PBL (PBL, 2017). Generally, the cooling demand is lower than heating demand. In order to retain the heat/cold balance in the soil the excess heat demand has to be supplied with auxiliary heating (a gas-fired boiler or electric boiler).
According to Expertise Centrum Warmte (ECW) the technical lifetime of ATES could be more than 30 years (ECW, 2019). According to Agentschap NL, the technical lifetime of the heat sources, pipes and heat exchangers generally is 25 or 30 years (Agenstschap NL, 2011). Pumps, controls and other related equipment is assumed to have a lifespan of 15 years.</v>
      </c>
    </row>
    <row r="29" spans="1:52" ht="16.5" thickBot="1" x14ac:dyDescent="0.3">
      <c r="A29" s="2"/>
      <c r="B29" s="375" t="s">
        <v>91</v>
      </c>
      <c r="C29" s="376"/>
      <c r="D29" s="376"/>
      <c r="E29" s="376"/>
      <c r="F29" s="376"/>
      <c r="G29" s="376"/>
      <c r="H29" s="376"/>
      <c r="I29" s="376"/>
      <c r="J29" s="376"/>
      <c r="K29" s="376"/>
      <c r="L29" s="376"/>
      <c r="M29" s="376"/>
      <c r="N29" s="376"/>
      <c r="O29" s="475"/>
      <c r="AZ29" s="121"/>
    </row>
    <row r="30" spans="1:52" ht="16.5" thickBot="1" x14ac:dyDescent="0.3">
      <c r="A30" s="2"/>
      <c r="B30" s="459" t="s">
        <v>92</v>
      </c>
      <c r="C30" s="460"/>
      <c r="D30" s="480">
        <v>2015</v>
      </c>
      <c r="E30" s="481"/>
      <c r="F30" s="481"/>
      <c r="G30" s="481"/>
      <c r="H30" s="481"/>
      <c r="I30" s="481"/>
      <c r="J30" s="481"/>
      <c r="K30" s="481"/>
      <c r="L30" s="481"/>
      <c r="M30" s="481"/>
      <c r="N30" s="481"/>
      <c r="O30" s="482"/>
      <c r="AZ30" s="121"/>
    </row>
    <row r="31" spans="1:52" x14ac:dyDescent="0.25">
      <c r="A31" s="2"/>
      <c r="B31" s="379" t="s">
        <v>95</v>
      </c>
      <c r="C31" s="380"/>
      <c r="D31" s="483" t="s">
        <v>234</v>
      </c>
      <c r="E31" s="484"/>
      <c r="F31" s="484"/>
      <c r="G31" s="383" t="s">
        <v>231</v>
      </c>
      <c r="H31" s="384"/>
      <c r="I31" s="384"/>
      <c r="J31" s="384">
        <v>2030</v>
      </c>
      <c r="K31" s="384"/>
      <c r="L31" s="384"/>
      <c r="M31" s="384">
        <v>2050</v>
      </c>
      <c r="N31" s="384"/>
      <c r="O31" s="394"/>
      <c r="AZ31" s="121"/>
    </row>
    <row r="32" spans="1:52" x14ac:dyDescent="0.25">
      <c r="A32" s="2"/>
      <c r="B32" s="381"/>
      <c r="C32" s="382"/>
      <c r="D32" s="497" t="str">
        <f>'Data input'!D38</f>
        <v xml:space="preserve">€ / </v>
      </c>
      <c r="E32" s="295" t="str">
        <f>IF('Data input'!D16="Please select"," ",'Data input'!D16)</f>
        <v>kW</v>
      </c>
      <c r="F32" s="295"/>
      <c r="G32" s="461">
        <f>'Data input'!G38</f>
        <v>529</v>
      </c>
      <c r="H32" s="452"/>
      <c r="I32" s="452"/>
      <c r="J32" s="452">
        <f>'Data input'!L38</f>
        <v>476</v>
      </c>
      <c r="K32" s="452"/>
      <c r="L32" s="452"/>
      <c r="M32" s="452">
        <f>'Data input'!Q38</f>
        <v>404</v>
      </c>
      <c r="N32" s="452"/>
      <c r="O32" s="453"/>
      <c r="AZ32" s="121"/>
    </row>
    <row r="33" spans="1:52" ht="16.5" thickBot="1" x14ac:dyDescent="0.3">
      <c r="A33" s="2"/>
      <c r="B33" s="408"/>
      <c r="C33" s="409"/>
      <c r="D33" s="498"/>
      <c r="E33" s="298"/>
      <c r="F33" s="298"/>
      <c r="G33" s="196">
        <f>IF('Data input'!G38="","Min",MIN('Data input'!G38:K38))</f>
        <v>529</v>
      </c>
      <c r="H33" s="197" t="s">
        <v>232</v>
      </c>
      <c r="I33" s="198">
        <f>IF('Data input'!G38="","Max",MAX('Data input'!G38:K38))</f>
        <v>2975</v>
      </c>
      <c r="J33" s="199">
        <f>IF('Data input'!L38="","Min",MIN('Data input'!L38:P38))</f>
        <v>476</v>
      </c>
      <c r="K33" s="197" t="s">
        <v>232</v>
      </c>
      <c r="L33" s="198">
        <f>IF('Data input'!L38="","Max",MAX('Data input'!L38:P38))</f>
        <v>2678</v>
      </c>
      <c r="M33" s="199">
        <f>IF('Data input'!Q38="","Min",MIN('Data input'!Q38:U38))</f>
        <v>404</v>
      </c>
      <c r="N33" s="197" t="s">
        <v>232</v>
      </c>
      <c r="O33" s="200">
        <f>IF('Data input'!Q38="","Max",MAX('Data input'!Q38:U38))</f>
        <v>2276</v>
      </c>
      <c r="AZ33" s="121"/>
    </row>
    <row r="34" spans="1:52" x14ac:dyDescent="0.25">
      <c r="A34" s="2"/>
      <c r="B34" s="536" t="s">
        <v>205</v>
      </c>
      <c r="C34" s="537"/>
      <c r="D34" s="497" t="str">
        <f>'Data input'!D40</f>
        <v xml:space="preserve">€ / </v>
      </c>
      <c r="E34" s="295" t="str">
        <f>IF('Data input'!D16="Please select"," ",'Data input'!D16)</f>
        <v>kW</v>
      </c>
      <c r="F34" s="295"/>
      <c r="G34" s="461">
        <f>'Data input'!G40</f>
        <v>0</v>
      </c>
      <c r="H34" s="452"/>
      <c r="I34" s="452"/>
      <c r="J34" s="452">
        <f>'Data input'!L40</f>
        <v>0</v>
      </c>
      <c r="K34" s="452"/>
      <c r="L34" s="452"/>
      <c r="M34" s="452">
        <f>'Data input'!Q40</f>
        <v>0</v>
      </c>
      <c r="N34" s="452"/>
      <c r="O34" s="453"/>
      <c r="AZ34" s="121"/>
    </row>
    <row r="35" spans="1:52" ht="16.5" thickBot="1" x14ac:dyDescent="0.3">
      <c r="A35" s="2"/>
      <c r="B35" s="538"/>
      <c r="C35" s="539"/>
      <c r="D35" s="498"/>
      <c r="E35" s="298"/>
      <c r="F35" s="298"/>
      <c r="G35" s="196" t="str">
        <f>IF('Data input'!G40="","Min",MIN('Data input'!G40:K40))</f>
        <v>Min</v>
      </c>
      <c r="H35" s="197" t="s">
        <v>232</v>
      </c>
      <c r="I35" s="198" t="str">
        <f>IF('Data input'!G40="","Max",MAX('Data input'!G40:K40))</f>
        <v>Max</v>
      </c>
      <c r="J35" s="199" t="str">
        <f>IF('Data input'!L40="","Min",MIN('Data input'!L40:P40))</f>
        <v>Min</v>
      </c>
      <c r="K35" s="197" t="s">
        <v>232</v>
      </c>
      <c r="L35" s="198" t="str">
        <f>IF('Data input'!L40="","Max",MAX('Data input'!L40:P40))</f>
        <v>Max</v>
      </c>
      <c r="M35" s="199" t="str">
        <f>IF('Data input'!Q40="","Min",MIN('Data input'!Q40:U40))</f>
        <v>Min</v>
      </c>
      <c r="N35" s="197" t="s">
        <v>232</v>
      </c>
      <c r="O35" s="200" t="str">
        <f>IF('Data input'!Q40="","Max",MAX('Data input'!Q40:U40))</f>
        <v>Max</v>
      </c>
      <c r="AZ35" s="121"/>
    </row>
    <row r="36" spans="1:52" x14ac:dyDescent="0.25">
      <c r="A36" s="2"/>
      <c r="B36" s="379" t="s">
        <v>235</v>
      </c>
      <c r="C36" s="380"/>
      <c r="D36" s="497" t="str">
        <f>'Data input'!D42</f>
        <v xml:space="preserve">€ / </v>
      </c>
      <c r="E36" s="295" t="str">
        <f>IF('Data input'!D16="Please select"," ",'Data input'!D16)</f>
        <v>kW</v>
      </c>
      <c r="F36" s="295"/>
      <c r="G36" s="461">
        <f>'Data input'!G42</f>
        <v>15.87</v>
      </c>
      <c r="H36" s="452"/>
      <c r="I36" s="452"/>
      <c r="J36" s="452">
        <f>'Data input'!L42</f>
        <v>14.28</v>
      </c>
      <c r="K36" s="452"/>
      <c r="L36" s="452"/>
      <c r="M36" s="452">
        <f>'Data input'!Q42</f>
        <v>12.12</v>
      </c>
      <c r="N36" s="452"/>
      <c r="O36" s="453"/>
      <c r="AZ36" s="121"/>
    </row>
    <row r="37" spans="1:52" ht="16.5" thickBot="1" x14ac:dyDescent="0.3">
      <c r="A37" s="2"/>
      <c r="B37" s="408"/>
      <c r="C37" s="409"/>
      <c r="D37" s="498"/>
      <c r="E37" s="298"/>
      <c r="F37" s="298"/>
      <c r="G37" s="196">
        <f>IF('Data input'!G42="","Min",MIN('Data input'!G42:K42))</f>
        <v>15.87</v>
      </c>
      <c r="H37" s="197" t="s">
        <v>232</v>
      </c>
      <c r="I37" s="198">
        <f>IF('Data input'!G42="","Max",MAX('Data input'!G42:K42))</f>
        <v>90.38</v>
      </c>
      <c r="J37" s="199">
        <f>IF('Data input'!L42="","Min",MIN('Data input'!L42:P42))</f>
        <v>14.28</v>
      </c>
      <c r="K37" s="197" t="s">
        <v>232</v>
      </c>
      <c r="L37" s="198">
        <f>IF('Data input'!L42="","Max",MAX('Data input'!L42:P42))</f>
        <v>80.34</v>
      </c>
      <c r="M37" s="199">
        <f>IF('Data input'!Q42="","Min",MIN('Data input'!Q42:U42))</f>
        <v>12.12</v>
      </c>
      <c r="N37" s="197" t="s">
        <v>232</v>
      </c>
      <c r="O37" s="200">
        <f>IF('Data input'!Q42="","Max",MAX('Data input'!Q42:U42))</f>
        <v>68.28</v>
      </c>
      <c r="AZ37" s="121"/>
    </row>
    <row r="38" spans="1:52" x14ac:dyDescent="0.25">
      <c r="A38" s="2"/>
      <c r="B38" s="379" t="s">
        <v>236</v>
      </c>
      <c r="C38" s="380"/>
      <c r="D38" s="497" t="str">
        <f>'Data input'!D44</f>
        <v xml:space="preserve">€ / </v>
      </c>
      <c r="E38" s="295" t="str">
        <f>IF('Data input'!E44="Please select based on chosen Functional Unit"," ",'Data input'!E44)</f>
        <v>kWh</v>
      </c>
      <c r="F38" s="295"/>
      <c r="G38" s="385">
        <f>'Data input'!G44</f>
        <v>0</v>
      </c>
      <c r="H38" s="386"/>
      <c r="I38" s="386"/>
      <c r="J38" s="386">
        <f>'Data input'!L44</f>
        <v>0</v>
      </c>
      <c r="K38" s="386"/>
      <c r="L38" s="386"/>
      <c r="M38" s="386">
        <f>'Data input'!Q44</f>
        <v>0</v>
      </c>
      <c r="N38" s="386"/>
      <c r="O38" s="395"/>
      <c r="AZ38" s="121"/>
    </row>
    <row r="39" spans="1:52" ht="16.5" thickBot="1" x14ac:dyDescent="0.3">
      <c r="A39" s="2"/>
      <c r="B39" s="408"/>
      <c r="C39" s="409"/>
      <c r="D39" s="519"/>
      <c r="E39" s="511"/>
      <c r="F39" s="511"/>
      <c r="G39" s="173" t="str">
        <f>IF('Data input'!G44="","Min",MIN('Data input'!G44:K44))</f>
        <v>Min</v>
      </c>
      <c r="H39" s="146" t="s">
        <v>232</v>
      </c>
      <c r="I39" s="145" t="str">
        <f>IF('Data input'!G44="","Max",MAX('Data input'!G44:K44))</f>
        <v>Max</v>
      </c>
      <c r="J39" s="178" t="str">
        <f>IF('Data input'!L44="","Min",MIN('Data input'!L44:P44))</f>
        <v>Min</v>
      </c>
      <c r="K39" s="146" t="s">
        <v>232</v>
      </c>
      <c r="L39" s="145" t="str">
        <f>IF('Data input'!L44="","Max",MAX('Data input'!L44:P44))</f>
        <v>Max</v>
      </c>
      <c r="M39" s="178" t="str">
        <f>IF('Data input'!Q44="","Min",MIN('Data input'!Q44:U44))</f>
        <v>Min</v>
      </c>
      <c r="N39" s="146" t="s">
        <v>232</v>
      </c>
      <c r="O39" s="147" t="str">
        <f>IF('Data input'!Q44="","Max",MAX('Data input'!Q44:U44))</f>
        <v>Max</v>
      </c>
      <c r="AZ39" s="121"/>
    </row>
    <row r="40" spans="1:52" ht="353.25" customHeight="1" thickBot="1" x14ac:dyDescent="0.3">
      <c r="A40" s="2"/>
      <c r="B40" s="410" t="s">
        <v>209</v>
      </c>
      <c r="C40" s="411"/>
      <c r="D40" s="414" t="str">
        <f>IF('Data input'!D46="Explain here (e.g. other costs)"," ",'Data input'!D46)</f>
        <v xml:space="preserve">In the table above, a cost range is shown based on average cost data from multiple sources (see references). The investment (capital) costs consist of the storage system, heat pump and heat exchangers (including transport) pipes. Note that for ATES we refer to capacity in terms of kWth, as for aquifers the size is usually expressed as the (maximum) rate at which heat can be extracted from a well at a single time.
- Schüppler et al. (2019) reviewed the capital costs of ATES as reported by several other literature sources and come to a cost-range of 89-1.000 euro/kWth (Schüppler et al., 2019). (NB: Schüppler et al. also state that the evaluation of the economic data is in most cases not transparent or already obsolete.)
-Based on a review focussed on the UK the investment costs of an ATES system ranges from 600 to 1.000 £/kWth (Department for Business, Energy and Industrial Strategy, 2016). 
-According to the International Energy Agency the investment costs of ATES amount to 200 -1.150 (reported average value is 500) euro2005/kWth (IEA, 2007).
-IRENA and IEA report an investment cost range of 3400-4500 USD2008/kWth for category 'sensible thermal energy storage' technologies (IEA, 2013a; IRENA, 2013). The ATES technology is included in this cost range (and elabored on in the study) but so are other sensible heat storage technologies. O&amp;M cost (fixed &amp; variable) for 'sensible thermal energy storage' technologies are 120 USD/kW/yr (IEA, 2013a; IRENA, 2013).
Fixed operational costs per year amount to 2,5% (for ATES) and 4% (for heat pump) given as percentage of the initial investment (RVO, 2016).
IEA and IRENA report 120 USD2008/kWth/year as fixed+variable operational costs (O&amp;M) for sensible thermal energy storage (IEA, 2013; IRENA, 2013).
Cost projection:
Only a (significant) decrease in costs of heat pumps can be expected. We base our heat pump cost projections for 2030 and 2050 on cost reduction percentages from an IEA factsheet (IEA, 2013b). The installed costs of heat pumps in 2030 are projected to be 20-30% lower compared to 2013. In 2050, costs decreased with 30-40% compared to 2013. Since the IEA costs reduction is compared to 2013 (and for the purpose of this factsheet it needs to be compared to 2020) we take the minimum percentage in each case (so 20% reduction in 2030 and 30% in 2050). In the calculations we assume that the heat pump comprises 50% of the total investment. </v>
      </c>
      <c r="E40" s="415"/>
      <c r="F40" s="415"/>
      <c r="G40" s="415"/>
      <c r="H40" s="415"/>
      <c r="I40" s="415"/>
      <c r="J40" s="415"/>
      <c r="K40" s="415"/>
      <c r="L40" s="415"/>
      <c r="M40" s="415"/>
      <c r="N40" s="415"/>
      <c r="O40" s="416"/>
      <c r="AZ40" s="121" t="str">
        <f>D40</f>
        <v xml:space="preserve">In the table above, a cost range is shown based on average cost data from multiple sources (see references). The investment (capital) costs consist of the storage system, heat pump and heat exchangers (including transport) pipes. Note that for ATES we refer to capacity in terms of kWth, as for aquifers the size is usually expressed as the (maximum) rate at which heat can be extracted from a well at a single time.
- Schüppler et al. (2019) reviewed the capital costs of ATES as reported by several other literature sources and come to a cost-range of 89-1.000 euro/kWth (Schüppler et al., 2019). (NB: Schüppler et al. also state that the evaluation of the economic data is in most cases not transparent or already obsolete.)
-Based on a review focussed on the UK the investment costs of an ATES system ranges from 600 to 1.000 £/kWth (Department for Business, Energy and Industrial Strategy, 2016). 
-According to the International Energy Agency the investment costs of ATES amount to 200 -1.150 (reported average value is 500) euro2005/kWth (IEA, 2007).
-IRENA and IEA report an investment cost range of 3400-4500 USD2008/kWth for category 'sensible thermal energy storage' technologies (IEA, 2013a; IRENA, 2013). The ATES technology is included in this cost range (and elabored on in the study) but so are other sensible heat storage technologies. O&amp;M cost (fixed &amp; variable) for 'sensible thermal energy storage' technologies are 120 USD/kW/yr (IEA, 2013a; IRENA, 2013).
Fixed operational costs per year amount to 2,5% (for ATES) and 4% (for heat pump) given as percentage of the initial investment (RVO, 2016).
IEA and IRENA report 120 USD2008/kWth/year as fixed+variable operational costs (O&amp;M) for sensible thermal energy storage (IEA, 2013; IRENA, 2013).
Cost projection:
Only a (significant) decrease in costs of heat pumps can be expected. We base our heat pump cost projections for 2030 and 2050 on cost reduction percentages from an IEA factsheet (IEA, 2013b). The installed costs of heat pumps in 2030 are projected to be 20-30% lower compared to 2013. In 2050, costs decreased with 30-40% compared to 2013. Since the IEA costs reduction is compared to 2013 (and for the purpose of this factsheet it needs to be compared to 2020) we take the minimum percentage in each case (so 20% reduction in 2030 and 30% in 2050). In the calculations we assume that the heat pump comprises 50% of the total investment. </v>
      </c>
    </row>
    <row r="41" spans="1:52" ht="16.5" thickBot="1" x14ac:dyDescent="0.3">
      <c r="A41" s="2"/>
      <c r="B41" s="412" t="s">
        <v>109</v>
      </c>
      <c r="C41" s="413"/>
      <c r="D41" s="391"/>
      <c r="E41" s="391"/>
      <c r="F41" s="391"/>
      <c r="G41" s="391"/>
      <c r="H41" s="391"/>
      <c r="I41" s="391"/>
      <c r="J41" s="391"/>
      <c r="K41" s="391"/>
      <c r="L41" s="391"/>
      <c r="M41" s="391"/>
      <c r="N41" s="391"/>
      <c r="O41" s="392"/>
      <c r="AZ41" s="121"/>
    </row>
    <row r="42" spans="1:52" x14ac:dyDescent="0.25">
      <c r="A42" s="2"/>
      <c r="B42" s="379" t="s">
        <v>212</v>
      </c>
      <c r="C42" s="380"/>
      <c r="D42" s="483" t="s">
        <v>211</v>
      </c>
      <c r="E42" s="513"/>
      <c r="F42" s="169" t="s">
        <v>195</v>
      </c>
      <c r="G42" s="383" t="s">
        <v>231</v>
      </c>
      <c r="H42" s="384"/>
      <c r="I42" s="384"/>
      <c r="J42" s="384">
        <v>2030</v>
      </c>
      <c r="K42" s="384"/>
      <c r="L42" s="384"/>
      <c r="M42" s="384">
        <v>2050</v>
      </c>
      <c r="N42" s="384"/>
      <c r="O42" s="394"/>
      <c r="AZ42" s="121"/>
    </row>
    <row r="43" spans="1:52" x14ac:dyDescent="0.25">
      <c r="A43" s="2"/>
      <c r="B43" s="381"/>
      <c r="C43" s="382"/>
      <c r="D43" s="542" t="s">
        <v>237</v>
      </c>
      <c r="E43" s="543"/>
      <c r="F43" s="400" t="s">
        <v>415</v>
      </c>
      <c r="G43" s="385">
        <f>'Data input'!G50</f>
        <v>-1</v>
      </c>
      <c r="H43" s="386"/>
      <c r="I43" s="386"/>
      <c r="J43" s="386">
        <f>'Data input'!L50</f>
        <v>-1</v>
      </c>
      <c r="K43" s="386"/>
      <c r="L43" s="386"/>
      <c r="M43" s="386">
        <f>'Data input'!Q50</f>
        <v>-1</v>
      </c>
      <c r="N43" s="386"/>
      <c r="O43" s="395"/>
      <c r="P43" s="89"/>
      <c r="AZ43" s="121"/>
    </row>
    <row r="44" spans="1:52" x14ac:dyDescent="0.25">
      <c r="A44" s="2"/>
      <c r="B44" s="381"/>
      <c r="C44" s="382"/>
      <c r="D44" s="540" t="str">
        <f>IF('Data input'!D50="Please select main output here"," ",'Data input'!D50)</f>
        <v>Heat</v>
      </c>
      <c r="E44" s="541"/>
      <c r="F44" s="402"/>
      <c r="G44" s="174">
        <f>IF('Data input'!G50="","Min",MIN('Data input'!G50:K50))</f>
        <v>-1</v>
      </c>
      <c r="H44" s="148" t="s">
        <v>232</v>
      </c>
      <c r="I44" s="175">
        <f>IF('Data input'!G50="","Max",MAX('Data input'!G50:K50))</f>
        <v>-1</v>
      </c>
      <c r="J44" s="176">
        <f>IF('Data input'!L50="","Min",MIN('Data input'!L50:P50))</f>
        <v>-1</v>
      </c>
      <c r="K44" s="148" t="s">
        <v>232</v>
      </c>
      <c r="L44" s="175">
        <f>IF('Data input'!L50="","Max",MAX('Data input'!L50:P50))</f>
        <v>-1</v>
      </c>
      <c r="M44" s="176">
        <f>IF('Data input'!Q50="","Min",MIN('Data input'!Q50:U50))</f>
        <v>-1</v>
      </c>
      <c r="N44" s="148" t="s">
        <v>232</v>
      </c>
      <c r="O44" s="177">
        <f>IF('Data input'!Q50="","Max",MAX('Data input'!Q50:U50))</f>
        <v>-1</v>
      </c>
      <c r="AZ44" s="121"/>
    </row>
    <row r="45" spans="1:52" x14ac:dyDescent="0.25">
      <c r="A45" s="2"/>
      <c r="B45" s="381"/>
      <c r="C45" s="382"/>
      <c r="D45" s="514" t="str">
        <f>IF('Data input'!D52="Please select"," ",'Data input'!D52)</f>
        <v>Electricity</v>
      </c>
      <c r="E45" s="515"/>
      <c r="F45" s="286" t="s">
        <v>415</v>
      </c>
      <c r="G45" s="385">
        <f>'Data input'!G52</f>
        <v>0.37</v>
      </c>
      <c r="H45" s="386"/>
      <c r="I45" s="386"/>
      <c r="J45" s="386">
        <f>'Data input'!L52</f>
        <v>0.3</v>
      </c>
      <c r="K45" s="386"/>
      <c r="L45" s="386"/>
      <c r="M45" s="386">
        <f>'Data input'!Q52</f>
        <v>0.28999999999999998</v>
      </c>
      <c r="N45" s="386"/>
      <c r="O45" s="395"/>
      <c r="AZ45" s="121"/>
    </row>
    <row r="46" spans="1:52" x14ac:dyDescent="0.25">
      <c r="A46" s="2"/>
      <c r="B46" s="381"/>
      <c r="C46" s="382"/>
      <c r="D46" s="509"/>
      <c r="E46" s="510"/>
      <c r="F46" s="512"/>
      <c r="G46" s="174">
        <f>IF('Data input'!G52="","Min",MIN('Data input'!G52:K52))</f>
        <v>0.37</v>
      </c>
      <c r="H46" s="148" t="s">
        <v>232</v>
      </c>
      <c r="I46" s="175">
        <f>IF('Data input'!G52="","Max",MAX('Data input'!G52:K52))</f>
        <v>0.37</v>
      </c>
      <c r="J46" s="176">
        <f>IF('Data input'!L52="","Min",MIN('Data input'!L52:P52))</f>
        <v>0.3</v>
      </c>
      <c r="K46" s="148" t="s">
        <v>232</v>
      </c>
      <c r="L46" s="175">
        <f>IF('Data input'!L52="","Max",MAX('Data input'!L52:P52))</f>
        <v>0.3</v>
      </c>
      <c r="M46" s="176">
        <f>IF('Data input'!Q52="","Min",MIN('Data input'!Q52:U52))</f>
        <v>0.28999999999999998</v>
      </c>
      <c r="N46" s="148" t="s">
        <v>232</v>
      </c>
      <c r="O46" s="177">
        <f>IF('Data input'!Q52="","Max",MAX('Data input'!Q52:U52))</f>
        <v>0.28999999999999998</v>
      </c>
      <c r="AZ46" s="121"/>
    </row>
    <row r="47" spans="1:52" x14ac:dyDescent="0.25">
      <c r="A47" s="2"/>
      <c r="B47" s="381"/>
      <c r="C47" s="382"/>
      <c r="D47" s="507" t="str">
        <f>IF('Data input'!D54="Please select"," ",'Data input'!D54)</f>
        <v>Ambient heat</v>
      </c>
      <c r="E47" s="508"/>
      <c r="F47" s="286" t="s">
        <v>415</v>
      </c>
      <c r="G47" s="385">
        <f>'Data input'!G54</f>
        <v>0.9</v>
      </c>
      <c r="H47" s="386"/>
      <c r="I47" s="386"/>
      <c r="J47" s="386">
        <f>'Data input'!L54</f>
        <v>0.97</v>
      </c>
      <c r="K47" s="386"/>
      <c r="L47" s="386"/>
      <c r="M47" s="386">
        <f>'Data input'!Q54</f>
        <v>0.99</v>
      </c>
      <c r="N47" s="386"/>
      <c r="O47" s="395"/>
      <c r="AZ47" s="121"/>
    </row>
    <row r="48" spans="1:52" x14ac:dyDescent="0.25">
      <c r="A48" s="2"/>
      <c r="B48" s="381"/>
      <c r="C48" s="382"/>
      <c r="D48" s="509"/>
      <c r="E48" s="510"/>
      <c r="F48" s="512"/>
      <c r="G48" s="174">
        <f>IF('Data input'!G54="","Min",MIN('Data input'!G54:K54))</f>
        <v>0.9</v>
      </c>
      <c r="H48" s="148" t="s">
        <v>232</v>
      </c>
      <c r="I48" s="175">
        <f>IF('Data input'!G54="","Max",MAX('Data input'!G54:K54))</f>
        <v>0.9</v>
      </c>
      <c r="J48" s="176">
        <f>IF('Data input'!L54="","Min",MIN('Data input'!L54:P54))</f>
        <v>0.97</v>
      </c>
      <c r="K48" s="148" t="s">
        <v>232</v>
      </c>
      <c r="L48" s="175">
        <f>IF('Data input'!L54="","Max",MAX('Data input'!L54:P54))</f>
        <v>0.97</v>
      </c>
      <c r="M48" s="176">
        <f>IF('Data input'!Q54="","Min",MIN('Data input'!Q54:U54))</f>
        <v>0.99</v>
      </c>
      <c r="N48" s="148" t="s">
        <v>232</v>
      </c>
      <c r="O48" s="177">
        <f>IF('Data input'!Q54="","Max",MAX('Data input'!Q54:U54))</f>
        <v>0.99</v>
      </c>
      <c r="AZ48" s="121"/>
    </row>
    <row r="49" spans="1:52" x14ac:dyDescent="0.25">
      <c r="A49" s="2"/>
      <c r="B49" s="381"/>
      <c r="C49" s="382"/>
      <c r="D49" s="507" t="str">
        <f>IF('Data input'!D56="Please select"," ",'Data input'!D56)</f>
        <v xml:space="preserve"> </v>
      </c>
      <c r="E49" s="508"/>
      <c r="F49" s="286" t="s">
        <v>415</v>
      </c>
      <c r="G49" s="385">
        <f>'Data input'!G56</f>
        <v>0</v>
      </c>
      <c r="H49" s="386"/>
      <c r="I49" s="386"/>
      <c r="J49" s="386">
        <f>'Data input'!L56</f>
        <v>0</v>
      </c>
      <c r="K49" s="386"/>
      <c r="L49" s="386"/>
      <c r="M49" s="386">
        <f>'Data input'!Q56</f>
        <v>0</v>
      </c>
      <c r="N49" s="386"/>
      <c r="O49" s="395"/>
      <c r="AZ49" s="121"/>
    </row>
    <row r="50" spans="1:52" ht="16.5" thickBot="1" x14ac:dyDescent="0.3">
      <c r="A50" s="2"/>
      <c r="B50" s="381"/>
      <c r="C50" s="382"/>
      <c r="D50" s="516"/>
      <c r="E50" s="517"/>
      <c r="F50" s="518"/>
      <c r="G50" s="173" t="str">
        <f>IF('Data input'!G56="","Min",MIN('Data input'!G56:K56))</f>
        <v>Min</v>
      </c>
      <c r="H50" s="146" t="s">
        <v>232</v>
      </c>
      <c r="I50" s="145" t="str">
        <f>IF('Data input'!G56="","Max",MAX('Data input'!G56:K56))</f>
        <v>Max</v>
      </c>
      <c r="J50" s="178" t="str">
        <f>IF('Data input'!L56="","Min",MIN('Data input'!L56:P56))</f>
        <v>Min</v>
      </c>
      <c r="K50" s="146" t="s">
        <v>232</v>
      </c>
      <c r="L50" s="145" t="str">
        <f>IF('Data input'!L56="","Max",MAX('Data input'!L56:P56))</f>
        <v>Max</v>
      </c>
      <c r="M50" s="178" t="str">
        <f>IF('Data input'!Q56="","Min",MIN('Data input'!Q56:U56))</f>
        <v>Min</v>
      </c>
      <c r="N50" s="146" t="s">
        <v>232</v>
      </c>
      <c r="O50" s="147" t="str">
        <f>IF('Data input'!Q56="","Max",MAX('Data input'!Q56:U56))</f>
        <v>Max</v>
      </c>
      <c r="AZ50" s="121"/>
    </row>
    <row r="51" spans="1:52" ht="399.75" customHeight="1" thickBot="1" x14ac:dyDescent="0.3">
      <c r="A51" s="2"/>
      <c r="B51" s="379" t="s">
        <v>214</v>
      </c>
      <c r="C51" s="396"/>
      <c r="D51" s="387" t="str">
        <f>IF('Data input'!D58="Explain here (e.g. flexible in and out)"," ",'Data input'!D58)</f>
        <v>In the table above the average annual energy in- and outputs associated to space heating are shown. The energy in- and outputs of the entire ATES system, from heat source to end consumer, depends on a number of assumptions regarding thermal recovery efficiency from the ATES and the SPF (annual average COP) of the heat pump. These assumptions are as follows:
-Total heat losses associated to heat extraction and seasonal storage of heat in an aquifer is assumed 20% per year. This means the thermal recovery efficiency (fraction) is 80%.
-The coefficient of performance (COP) of the heat pump is the ratio between electricity input and heat output. The COP depends on the temperature difference between heat source and heat sink. The annual average COP is called seasonal performance factor (SPF). At a temperature difference of 4-8 ᵒC (between extraction and infiltration), the COP of a heat pump ranges between 3 and 5 (Bloemendal et al., 2017). According to Schüppler et al. the estimated seasonal performance factor (SPF) of the ATES system for heating is 4 (Schüppler et al., 2019). We assume COP=SPF=4 since the source temperature is almost constant over the year.
-Furthermore there is pump energy involved. Typically one uses between 17 and 20 kWhe of pump energy per GJth thermal energy output (Koornneef, J., 2019). We assume 20 kWhe/GJth, this converts to 0,07 GJe/GJth. 
With this, the in- and outputs of the system are calculated and shown in the table above. 
For comparison:
IRENA indicates a 50 - 90 % ATES system efficiency for heating (IRENA, 2013). This is the thermal recovery efficiency.
Department for Business, Energy and Industrial Strategy (2016) reports 70-90% ATES system efficiency for heating (efficiency is higher for cold storage) (Department for Business, Energy and Industrial Strategy, 2016). This is the thermal recovery efficiency.
Note: For ATES cooling a COP of 29 is reported by (Schüppler et al., 2019).
Projection:
Only a (significant) increase in performance of heat pumps can be expected. We base our heat pump COP projections for 2030 and 2050 on improvement percentages from an IEA factsheet (IEA, 2013b). The performances of heat pumps in 2030 are projected to be 30-50% better compared to 2013 (for cooling 20-40%). In 2050, the performance increased with 40-60% compared to 2013 (for cooling 30-50%). Since the IEA projection is compared to 2013 (and for the purpose of this factsheet it needs to be compared to 2020) we take the minimum percentage in each case (so 30% in 2030 and 40% in 2050 for heating with heat pump).</v>
      </c>
      <c r="E51" s="388"/>
      <c r="F51" s="388"/>
      <c r="G51" s="388"/>
      <c r="H51" s="388"/>
      <c r="I51" s="388"/>
      <c r="J51" s="388"/>
      <c r="K51" s="388"/>
      <c r="L51" s="388"/>
      <c r="M51" s="388"/>
      <c r="N51" s="388"/>
      <c r="O51" s="389"/>
      <c r="AZ51" s="121" t="str">
        <f>D51</f>
        <v>In the table above the average annual energy in- and outputs associated to space heating are shown. The energy in- and outputs of the entire ATES system, from heat source to end consumer, depends on a number of assumptions regarding thermal recovery efficiency from the ATES and the SPF (annual average COP) of the heat pump. These assumptions are as follows:
-Total heat losses associated to heat extraction and seasonal storage of heat in an aquifer is assumed 20% per year. This means the thermal recovery efficiency (fraction) is 80%.
-The coefficient of performance (COP) of the heat pump is the ratio between electricity input and heat output. The COP depends on the temperature difference between heat source and heat sink. The annual average COP is called seasonal performance factor (SPF). At a temperature difference of 4-8 ᵒC (between extraction and infiltration), the COP of a heat pump ranges between 3 and 5 (Bloemendal et al., 2017). According to Schüppler et al. the estimated seasonal performance factor (SPF) of the ATES system for heating is 4 (Schüppler et al., 2019). We assume COP=SPF=4 since the source temperature is almost constant over the year.
-Furthermore there is pump energy involved. Typically one uses between 17 and 20 kWhe of pump energy per GJth thermal energy output (Koornneef, J., 2019). We assume 20 kWhe/GJth, this converts to 0,07 GJe/GJth. 
With this, the in- and outputs of the system are calculated and shown in the table above. 
For comparison:
IRENA indicates a 50 - 90 % ATES system efficiency for heating (IRENA, 2013). This is the thermal recovery efficiency.
Department for Business, Energy and Industrial Strategy (2016) reports 70-90% ATES system efficiency for heating (efficiency is higher for cold storage) (Department for Business, Energy and Industrial Strategy, 2016). This is the thermal recovery efficiency.
Note: For ATES cooling a COP of 29 is reported by (Schüppler et al., 2019).
Projection:
Only a (significant) increase in performance of heat pumps can be expected. We base our heat pump COP projections for 2030 and 2050 on improvement percentages from an IEA factsheet (IEA, 2013b). The performances of heat pumps in 2030 are projected to be 30-50% better compared to 2013 (for cooling 20-40%). In 2050, the performance increased with 40-60% compared to 2013 (for cooling 30-50%). Since the IEA projection is compared to 2013 (and for the purpose of this factsheet it needs to be compared to 2020) we take the minimum percentage in each case (so 30% in 2030 and 40% in 2050 for heating with heat pump).</v>
      </c>
    </row>
    <row r="52" spans="1:52" ht="16.5" thickBot="1" x14ac:dyDescent="0.3">
      <c r="A52" s="2"/>
      <c r="B52" s="375" t="s">
        <v>215</v>
      </c>
      <c r="C52" s="376"/>
      <c r="D52" s="377"/>
      <c r="E52" s="377"/>
      <c r="F52" s="377"/>
      <c r="G52" s="377"/>
      <c r="H52" s="377"/>
      <c r="I52" s="377"/>
      <c r="J52" s="377"/>
      <c r="K52" s="377"/>
      <c r="L52" s="377"/>
      <c r="M52" s="377"/>
      <c r="N52" s="377"/>
      <c r="O52" s="378"/>
      <c r="AZ52" s="121"/>
    </row>
    <row r="53" spans="1:52" x14ac:dyDescent="0.25">
      <c r="A53" s="2"/>
      <c r="B53" s="379" t="s">
        <v>216</v>
      </c>
      <c r="C53" s="380"/>
      <c r="D53" s="383" t="s">
        <v>217</v>
      </c>
      <c r="E53" s="384"/>
      <c r="F53" s="169" t="s">
        <v>195</v>
      </c>
      <c r="G53" s="383" t="s">
        <v>231</v>
      </c>
      <c r="H53" s="384"/>
      <c r="I53" s="384"/>
      <c r="J53" s="384">
        <v>2030</v>
      </c>
      <c r="K53" s="384"/>
      <c r="L53" s="384"/>
      <c r="M53" s="384">
        <v>2050</v>
      </c>
      <c r="N53" s="384"/>
      <c r="O53" s="394"/>
      <c r="AZ53" s="121"/>
    </row>
    <row r="54" spans="1:52" x14ac:dyDescent="0.25">
      <c r="A54" s="2"/>
      <c r="B54" s="381"/>
      <c r="C54" s="382"/>
      <c r="D54" s="369" t="str">
        <f>IF('Data input'!D62="Specify here"," ",'Data input'!D62)</f>
        <v xml:space="preserve"> </v>
      </c>
      <c r="E54" s="370"/>
      <c r="F54" s="417" t="str">
        <f>IF('Data input'!F62="Specify here"," ",'Data input'!F62)</f>
        <v xml:space="preserve"> </v>
      </c>
      <c r="G54" s="385">
        <f>'Data input'!G62</f>
        <v>0</v>
      </c>
      <c r="H54" s="386"/>
      <c r="I54" s="386"/>
      <c r="J54" s="386">
        <f>'Data input'!L62</f>
        <v>0</v>
      </c>
      <c r="K54" s="386"/>
      <c r="L54" s="386"/>
      <c r="M54" s="386">
        <f>'Data input'!Q62</f>
        <v>0</v>
      </c>
      <c r="N54" s="386"/>
      <c r="O54" s="395"/>
      <c r="AZ54" s="121"/>
    </row>
    <row r="55" spans="1:52" x14ac:dyDescent="0.25">
      <c r="A55" s="2"/>
      <c r="B55" s="381"/>
      <c r="C55" s="382"/>
      <c r="D55" s="369"/>
      <c r="E55" s="370"/>
      <c r="F55" s="417"/>
      <c r="G55" s="174" t="str">
        <f>IF('Data input'!G62="","Min",MIN('Data input'!G62:K62))</f>
        <v>Min</v>
      </c>
      <c r="H55" s="148" t="s">
        <v>232</v>
      </c>
      <c r="I55" s="175" t="str">
        <f>IF('Data input'!G62="","Max",MAX('Data input'!G62:K62))</f>
        <v>Max</v>
      </c>
      <c r="J55" s="176" t="str">
        <f>IF('Data input'!L62="","Min",MIN('Data input'!L62:P62))</f>
        <v>Min</v>
      </c>
      <c r="K55" s="148" t="s">
        <v>232</v>
      </c>
      <c r="L55" s="175" t="str">
        <f>IF('Data input'!L62="","Max",MAX('Data input'!L62:P62))</f>
        <v>Max</v>
      </c>
      <c r="M55" s="176" t="str">
        <f>IF('Data input'!Q62="","Min",MIN('Data input'!Q62:U62))</f>
        <v>Min</v>
      </c>
      <c r="N55" s="148" t="s">
        <v>232</v>
      </c>
      <c r="O55" s="177" t="str">
        <f>IF('Data input'!Q62="","Max",MAX('Data input'!Q62:U62))</f>
        <v>Max</v>
      </c>
      <c r="AZ55" s="121"/>
    </row>
    <row r="56" spans="1:52" x14ac:dyDescent="0.25">
      <c r="A56" s="2"/>
      <c r="B56" s="381"/>
      <c r="C56" s="382"/>
      <c r="D56" s="369" t="str">
        <f>IF('Data input'!D64="Specify here"," ",'Data input'!D64)</f>
        <v xml:space="preserve"> </v>
      </c>
      <c r="E56" s="370"/>
      <c r="F56" s="417" t="str">
        <f>IF('Data input'!F64="Specify here"," ",'Data input'!F64)</f>
        <v xml:space="preserve"> </v>
      </c>
      <c r="G56" s="385">
        <f>'Data input'!G64</f>
        <v>0</v>
      </c>
      <c r="H56" s="386"/>
      <c r="I56" s="386"/>
      <c r="J56" s="386">
        <f>'Data input'!L64</f>
        <v>0</v>
      </c>
      <c r="K56" s="386"/>
      <c r="L56" s="386"/>
      <c r="M56" s="386">
        <f>'Data input'!Q64</f>
        <v>0</v>
      </c>
      <c r="N56" s="386"/>
      <c r="O56" s="395"/>
      <c r="AZ56" s="121"/>
    </row>
    <row r="57" spans="1:52" ht="16.5" thickBot="1" x14ac:dyDescent="0.3">
      <c r="A57" s="2"/>
      <c r="B57" s="381"/>
      <c r="C57" s="382"/>
      <c r="D57" s="371"/>
      <c r="E57" s="372"/>
      <c r="F57" s="547"/>
      <c r="G57" s="173" t="str">
        <f>IF('Data input'!G64="","Min",MIN('Data input'!G64:K64))</f>
        <v>Min</v>
      </c>
      <c r="H57" s="146" t="s">
        <v>232</v>
      </c>
      <c r="I57" s="145" t="str">
        <f>IF('Data input'!G64="","Max",MAX('Data input'!G64:K64))</f>
        <v>Max</v>
      </c>
      <c r="J57" s="178" t="str">
        <f>IF('Data input'!L64="","Min",MIN('Data input'!L64:P64))</f>
        <v>Min</v>
      </c>
      <c r="K57" s="146" t="s">
        <v>232</v>
      </c>
      <c r="L57" s="145" t="str">
        <f>IF('Data input'!L64="","Max",MAX('Data input'!L64:P64))</f>
        <v>Max</v>
      </c>
      <c r="M57" s="178" t="str">
        <f>IF('Data input'!Q64="","Min",MIN('Data input'!Q64:U64))</f>
        <v>Min</v>
      </c>
      <c r="N57" s="146" t="s">
        <v>232</v>
      </c>
      <c r="O57" s="147" t="str">
        <f>IF('Data input'!Q64="","Max",MAX('Data input'!Q64:U64))</f>
        <v>Max</v>
      </c>
      <c r="AZ57" s="121"/>
    </row>
    <row r="58" spans="1:52" ht="16.5" thickBot="1" x14ac:dyDescent="0.3">
      <c r="A58" s="2"/>
      <c r="B58" s="379" t="s">
        <v>218</v>
      </c>
      <c r="C58" s="396"/>
      <c r="D58" s="387" t="str">
        <f>IF('Data input'!D66="Explain here"," ",'Data input'!D66)</f>
        <v xml:space="preserve"> </v>
      </c>
      <c r="E58" s="388"/>
      <c r="F58" s="388"/>
      <c r="G58" s="388"/>
      <c r="H58" s="388"/>
      <c r="I58" s="388"/>
      <c r="J58" s="388"/>
      <c r="K58" s="388"/>
      <c r="L58" s="388"/>
      <c r="M58" s="388"/>
      <c r="N58" s="388"/>
      <c r="O58" s="389"/>
      <c r="AZ58" s="121" t="str">
        <f>D58</f>
        <v xml:space="preserve"> </v>
      </c>
    </row>
    <row r="59" spans="1:52" ht="16.5" thickBot="1" x14ac:dyDescent="0.3">
      <c r="A59" s="2"/>
      <c r="B59" s="375" t="s">
        <v>220</v>
      </c>
      <c r="C59" s="376"/>
      <c r="D59" s="377"/>
      <c r="E59" s="377"/>
      <c r="F59" s="377"/>
      <c r="G59" s="377"/>
      <c r="H59" s="377"/>
      <c r="I59" s="377"/>
      <c r="J59" s="377"/>
      <c r="K59" s="377"/>
      <c r="L59" s="377"/>
      <c r="M59" s="377"/>
      <c r="N59" s="377"/>
      <c r="O59" s="378"/>
      <c r="AZ59" s="121"/>
    </row>
    <row r="60" spans="1:52" x14ac:dyDescent="0.25">
      <c r="A60" s="2"/>
      <c r="B60" s="379" t="s">
        <v>121</v>
      </c>
      <c r="C60" s="380"/>
      <c r="D60" s="383" t="s">
        <v>221</v>
      </c>
      <c r="E60" s="384"/>
      <c r="F60" s="169" t="s">
        <v>195</v>
      </c>
      <c r="G60" s="383" t="s">
        <v>231</v>
      </c>
      <c r="H60" s="384"/>
      <c r="I60" s="384"/>
      <c r="J60" s="384">
        <v>2030</v>
      </c>
      <c r="K60" s="384"/>
      <c r="L60" s="384"/>
      <c r="M60" s="384">
        <v>2050</v>
      </c>
      <c r="N60" s="384"/>
      <c r="O60" s="394"/>
      <c r="AZ60" s="121"/>
    </row>
    <row r="61" spans="1:52" x14ac:dyDescent="0.25">
      <c r="A61" s="2"/>
      <c r="B61" s="381"/>
      <c r="C61" s="382"/>
      <c r="D61" s="369" t="str">
        <f>IF('Data input'!D70="Please select"," ",'Data input'!D70)</f>
        <v xml:space="preserve"> </v>
      </c>
      <c r="E61" s="370"/>
      <c r="F61" s="373" t="str">
        <f>IF('Data input'!F70="Please select"," ",'Data input'!F70)</f>
        <v xml:space="preserve"> </v>
      </c>
      <c r="G61" s="385">
        <f>'Data input'!G70</f>
        <v>0</v>
      </c>
      <c r="H61" s="386"/>
      <c r="I61" s="386"/>
      <c r="J61" s="386">
        <f>'Data input'!L70</f>
        <v>0</v>
      </c>
      <c r="K61" s="386"/>
      <c r="L61" s="386"/>
      <c r="M61" s="386">
        <f>'Data input'!Q70</f>
        <v>0</v>
      </c>
      <c r="N61" s="386"/>
      <c r="O61" s="395"/>
      <c r="AZ61" s="121"/>
    </row>
    <row r="62" spans="1:52" x14ac:dyDescent="0.25">
      <c r="A62" s="2"/>
      <c r="B62" s="381"/>
      <c r="C62" s="382"/>
      <c r="D62" s="369"/>
      <c r="E62" s="370"/>
      <c r="F62" s="373"/>
      <c r="G62" s="174" t="str">
        <f>IF('Data input'!G70="","Min",MIN('Data input'!G70:K70))</f>
        <v>Min</v>
      </c>
      <c r="H62" s="148" t="s">
        <v>232</v>
      </c>
      <c r="I62" s="175" t="str">
        <f>IF('Data input'!G70="","Max",MAX('Data input'!G70:K70))</f>
        <v>Max</v>
      </c>
      <c r="J62" s="176" t="str">
        <f>IF('Data input'!L70="","Min",MIN('Data input'!L70:P70))</f>
        <v>Min</v>
      </c>
      <c r="K62" s="148" t="s">
        <v>232</v>
      </c>
      <c r="L62" s="175" t="str">
        <f>IF('Data input'!L70="","Max",MAX('Data input'!L70:P70))</f>
        <v>Max</v>
      </c>
      <c r="M62" s="176" t="str">
        <f>IF('Data input'!Q70="","Min",MIN('Data input'!Q70:U70))</f>
        <v>Min</v>
      </c>
      <c r="N62" s="148" t="s">
        <v>232</v>
      </c>
      <c r="O62" s="177" t="str">
        <f>IF('Data input'!Q70="","Max",MAX('Data input'!Q70:U70))</f>
        <v>Max</v>
      </c>
      <c r="AZ62" s="121"/>
    </row>
    <row r="63" spans="1:52" x14ac:dyDescent="0.25">
      <c r="A63" s="2"/>
      <c r="B63" s="381"/>
      <c r="C63" s="382"/>
      <c r="D63" s="369" t="str">
        <f>IF('Data input'!D72="Please select"," ",'Data input'!D72)</f>
        <v xml:space="preserve"> </v>
      </c>
      <c r="E63" s="370"/>
      <c r="F63" s="373" t="str">
        <f>IF('Data input'!F72="Please select"," ",'Data input'!F72)</f>
        <v xml:space="preserve"> </v>
      </c>
      <c r="G63" s="385">
        <f>'Data input'!G72</f>
        <v>0</v>
      </c>
      <c r="H63" s="386"/>
      <c r="I63" s="386"/>
      <c r="J63" s="386">
        <f>'Data input'!L72</f>
        <v>0</v>
      </c>
      <c r="K63" s="386"/>
      <c r="L63" s="386"/>
      <c r="M63" s="386">
        <f>'Data input'!Q72</f>
        <v>0</v>
      </c>
      <c r="N63" s="386"/>
      <c r="O63" s="395"/>
      <c r="AZ63" s="121"/>
    </row>
    <row r="64" spans="1:52" x14ac:dyDescent="0.25">
      <c r="A64" s="2"/>
      <c r="B64" s="381"/>
      <c r="C64" s="382"/>
      <c r="D64" s="369"/>
      <c r="E64" s="370"/>
      <c r="F64" s="373"/>
      <c r="G64" s="174" t="str">
        <f>IF('Data input'!G72="","Min",MIN('Data input'!G72:K72))</f>
        <v>Min</v>
      </c>
      <c r="H64" s="148" t="s">
        <v>232</v>
      </c>
      <c r="I64" s="175" t="str">
        <f>IF('Data input'!G72="","Max",MAX('Data input'!G72:K72))</f>
        <v>Max</v>
      </c>
      <c r="J64" s="176" t="str">
        <f>IF('Data input'!L72="","Min",MIN('Data input'!L72:P72))</f>
        <v>Min</v>
      </c>
      <c r="K64" s="148" t="s">
        <v>232</v>
      </c>
      <c r="L64" s="175" t="str">
        <f>IF('Data input'!L72="","Max",MAX('Data input'!L72:P72))</f>
        <v>Max</v>
      </c>
      <c r="M64" s="176" t="str">
        <f>IF('Data input'!Q72="","Min",MIN('Data input'!Q72:U72))</f>
        <v>Min</v>
      </c>
      <c r="N64" s="148" t="s">
        <v>232</v>
      </c>
      <c r="O64" s="177" t="str">
        <f>IF('Data input'!Q72="","Max",MAX('Data input'!Q72:U72))</f>
        <v>Max</v>
      </c>
      <c r="AZ64" s="121"/>
    </row>
    <row r="65" spans="1:52" x14ac:dyDescent="0.25">
      <c r="A65" s="2"/>
      <c r="B65" s="381"/>
      <c r="C65" s="382"/>
      <c r="D65" s="369" t="str">
        <f>IF('Data input'!D74="Please select"," ",'Data input'!D74)</f>
        <v xml:space="preserve"> </v>
      </c>
      <c r="E65" s="370"/>
      <c r="F65" s="373" t="str">
        <f>IF('Data input'!F74="Please select"," ",'Data input'!F74)</f>
        <v xml:space="preserve"> </v>
      </c>
      <c r="G65" s="385">
        <f>'Data input'!G74</f>
        <v>0</v>
      </c>
      <c r="H65" s="386"/>
      <c r="I65" s="386"/>
      <c r="J65" s="386">
        <f>'Data input'!L74</f>
        <v>0</v>
      </c>
      <c r="K65" s="386"/>
      <c r="L65" s="386"/>
      <c r="M65" s="386">
        <f>'Data input'!Q74</f>
        <v>0</v>
      </c>
      <c r="N65" s="386"/>
      <c r="O65" s="395"/>
      <c r="AZ65" s="121"/>
    </row>
    <row r="66" spans="1:52" x14ac:dyDescent="0.25">
      <c r="A66" s="2"/>
      <c r="B66" s="381"/>
      <c r="C66" s="382"/>
      <c r="D66" s="369"/>
      <c r="E66" s="370"/>
      <c r="F66" s="373"/>
      <c r="G66" s="174" t="str">
        <f>IF('Data input'!G74="","Min",MIN('Data input'!G74:K74))</f>
        <v>Min</v>
      </c>
      <c r="H66" s="148" t="s">
        <v>232</v>
      </c>
      <c r="I66" s="175" t="str">
        <f>IF('Data input'!G74="","Max",MAX('Data input'!G74:K74))</f>
        <v>Max</v>
      </c>
      <c r="J66" s="176" t="str">
        <f>IF('Data input'!L74="","Min",MIN('Data input'!L74:P74))</f>
        <v>Min</v>
      </c>
      <c r="K66" s="148" t="s">
        <v>232</v>
      </c>
      <c r="L66" s="175" t="str">
        <f>IF('Data input'!L74="","Max",MAX('Data input'!L74:P74))</f>
        <v>Max</v>
      </c>
      <c r="M66" s="176" t="str">
        <f>IF('Data input'!Q74="","Min",MIN('Data input'!Q74:U74))</f>
        <v>Min</v>
      </c>
      <c r="N66" s="148" t="s">
        <v>232</v>
      </c>
      <c r="O66" s="177" t="str">
        <f>IF('Data input'!Q74="","Max",MAX('Data input'!Q74:U74))</f>
        <v>Max</v>
      </c>
      <c r="AZ66" s="121"/>
    </row>
    <row r="67" spans="1:52" x14ac:dyDescent="0.25">
      <c r="A67" s="2"/>
      <c r="B67" s="381"/>
      <c r="C67" s="382"/>
      <c r="D67" s="369" t="str">
        <f>IF('Data input'!D76="Please select"," ",'Data input'!D76)</f>
        <v xml:space="preserve"> </v>
      </c>
      <c r="E67" s="370"/>
      <c r="F67" s="373" t="str">
        <f>IF('Data input'!F76="Please select"," ",'Data input'!F76)</f>
        <v xml:space="preserve"> </v>
      </c>
      <c r="G67" s="385">
        <f>'Data input'!G76</f>
        <v>0</v>
      </c>
      <c r="H67" s="386"/>
      <c r="I67" s="386"/>
      <c r="J67" s="386">
        <f>'Data input'!L76</f>
        <v>0</v>
      </c>
      <c r="K67" s="386"/>
      <c r="L67" s="386"/>
      <c r="M67" s="386">
        <f>'Data input'!Q76</f>
        <v>0</v>
      </c>
      <c r="N67" s="386"/>
      <c r="O67" s="395"/>
      <c r="AZ67" s="121"/>
    </row>
    <row r="68" spans="1:52" ht="16.5" thickBot="1" x14ac:dyDescent="0.3">
      <c r="A68" s="2"/>
      <c r="B68" s="381"/>
      <c r="C68" s="382"/>
      <c r="D68" s="371"/>
      <c r="E68" s="372"/>
      <c r="F68" s="374"/>
      <c r="G68" s="173" t="str">
        <f>IF('Data input'!G76="","Min",MIN('Data input'!G76:K76))</f>
        <v>Min</v>
      </c>
      <c r="H68" s="146" t="s">
        <v>232</v>
      </c>
      <c r="I68" s="145" t="str">
        <f>IF('Data input'!G76="","Max",MAX('Data input'!G76:K76))</f>
        <v>Max</v>
      </c>
      <c r="J68" s="178" t="str">
        <f>IF('Data input'!L76="","Min",MIN('Data input'!L76:P76))</f>
        <v>Min</v>
      </c>
      <c r="K68" s="146" t="s">
        <v>232</v>
      </c>
      <c r="L68" s="145" t="str">
        <f>IF('Data input'!L76="","Max",MAX('Data input'!L76:P76))</f>
        <v>Max</v>
      </c>
      <c r="M68" s="178" t="str">
        <f>IF('Data input'!Q76="","Min",MIN('Data input'!Q76:U76))</f>
        <v>Min</v>
      </c>
      <c r="N68" s="146" t="s">
        <v>232</v>
      </c>
      <c r="O68" s="147" t="str">
        <f>IF('Data input'!Q76="","Max",MAX('Data input'!Q76:U76))</f>
        <v>Max</v>
      </c>
      <c r="AZ68" s="121"/>
    </row>
    <row r="69" spans="1:52" ht="16.5" thickBot="1" x14ac:dyDescent="0.3">
      <c r="A69" s="2"/>
      <c r="B69" s="379" t="s">
        <v>222</v>
      </c>
      <c r="C69" s="396"/>
      <c r="D69" s="387" t="str">
        <f>IF('Data input'!D78="Explain here (e.g. emission factors if calculated)"," ",'Data input'!D78)</f>
        <v xml:space="preserve"> </v>
      </c>
      <c r="E69" s="388"/>
      <c r="F69" s="388"/>
      <c r="G69" s="388"/>
      <c r="H69" s="388"/>
      <c r="I69" s="388"/>
      <c r="J69" s="388"/>
      <c r="K69" s="388"/>
      <c r="L69" s="388"/>
      <c r="M69" s="388"/>
      <c r="N69" s="388"/>
      <c r="O69" s="389"/>
      <c r="AZ69" s="121" t="str">
        <f>D69</f>
        <v xml:space="preserve"> </v>
      </c>
    </row>
    <row r="70" spans="1:52" ht="16.5" thickBot="1" x14ac:dyDescent="0.3">
      <c r="A70" s="2"/>
      <c r="B70" s="393" t="s">
        <v>224</v>
      </c>
      <c r="C70" s="377"/>
      <c r="D70" s="377"/>
      <c r="E70" s="377"/>
      <c r="F70" s="377"/>
      <c r="G70" s="377"/>
      <c r="H70" s="377"/>
      <c r="I70" s="377"/>
      <c r="J70" s="377"/>
      <c r="K70" s="377"/>
      <c r="L70" s="377"/>
      <c r="M70" s="377"/>
      <c r="N70" s="377"/>
      <c r="O70" s="378"/>
      <c r="AZ70" s="121"/>
    </row>
    <row r="71" spans="1:52" x14ac:dyDescent="0.25">
      <c r="A71" s="2"/>
      <c r="B71" s="526" t="s">
        <v>238</v>
      </c>
      <c r="C71" s="527"/>
      <c r="D71" s="383" t="s">
        <v>195</v>
      </c>
      <c r="E71" s="384"/>
      <c r="F71" s="446"/>
      <c r="G71" s="383" t="s">
        <v>231</v>
      </c>
      <c r="H71" s="384"/>
      <c r="I71" s="384"/>
      <c r="J71" s="384">
        <v>2030</v>
      </c>
      <c r="K71" s="384"/>
      <c r="L71" s="384"/>
      <c r="M71" s="384">
        <v>2050</v>
      </c>
      <c r="N71" s="384"/>
      <c r="O71" s="394"/>
      <c r="AZ71" s="121"/>
    </row>
    <row r="72" spans="1:52" x14ac:dyDescent="0.25">
      <c r="A72" s="2"/>
      <c r="B72" s="397" t="str">
        <f>IF('Data input'!B82="Add here"," ",'Data input'!B82)</f>
        <v xml:space="preserve"> </v>
      </c>
      <c r="C72" s="256"/>
      <c r="D72" s="523" t="str">
        <f>IF('Data input'!D82="Specify here"," ",'Data input'!D82)</f>
        <v xml:space="preserve"> </v>
      </c>
      <c r="E72" s="524"/>
      <c r="F72" s="525"/>
      <c r="G72" s="385">
        <f>'Data input'!G82</f>
        <v>0</v>
      </c>
      <c r="H72" s="386"/>
      <c r="I72" s="386"/>
      <c r="J72" s="386">
        <f>'Data input'!L82</f>
        <v>0</v>
      </c>
      <c r="K72" s="386"/>
      <c r="L72" s="386"/>
      <c r="M72" s="386">
        <f>'Data input'!Q82</f>
        <v>0</v>
      </c>
      <c r="N72" s="386"/>
      <c r="O72" s="395"/>
      <c r="AZ72" s="121"/>
    </row>
    <row r="73" spans="1:52" x14ac:dyDescent="0.25">
      <c r="A73" s="2"/>
      <c r="B73" s="397"/>
      <c r="C73" s="256"/>
      <c r="D73" s="523"/>
      <c r="E73" s="524"/>
      <c r="F73" s="525"/>
      <c r="G73" s="174" t="str">
        <f>IF('Data input'!G82="","Min",MIN('Data input'!G82:K82))</f>
        <v>Min</v>
      </c>
      <c r="H73" s="148" t="s">
        <v>232</v>
      </c>
      <c r="I73" s="175" t="str">
        <f>IF('Data input'!G82="","Max",MAX('Data input'!G82:K82))</f>
        <v>Max</v>
      </c>
      <c r="J73" s="176" t="str">
        <f>IF('Data input'!L82="","Min",MIN('Data input'!L82:P82))</f>
        <v>Min</v>
      </c>
      <c r="K73" s="148" t="s">
        <v>232</v>
      </c>
      <c r="L73" s="175" t="str">
        <f>IF('Data input'!L82="","Max",MAX('Data input'!L82:P82))</f>
        <v>Max</v>
      </c>
      <c r="M73" s="176" t="str">
        <f>IF('Data input'!Q82="","Min",MIN('Data input'!Q82:U82))</f>
        <v>Min</v>
      </c>
      <c r="N73" s="148" t="s">
        <v>232</v>
      </c>
      <c r="O73" s="177" t="str">
        <f>IF('Data input'!Q82="","Max",MAX('Data input'!Q82:U82))</f>
        <v>Max</v>
      </c>
      <c r="AZ73" s="121"/>
    </row>
    <row r="74" spans="1:52" x14ac:dyDescent="0.25">
      <c r="A74" s="2"/>
      <c r="B74" s="397" t="str">
        <f>IF('Data input'!B84="Add here"," ",'Data input'!B84)</f>
        <v xml:space="preserve"> </v>
      </c>
      <c r="C74" s="256"/>
      <c r="D74" s="399" t="str">
        <f>IF('Data input'!D84="Specify here"," ",'Data input'!D84)</f>
        <v xml:space="preserve"> </v>
      </c>
      <c r="E74" s="400"/>
      <c r="F74" s="400"/>
      <c r="G74" s="385">
        <f>'Data input'!G84</f>
        <v>0</v>
      </c>
      <c r="H74" s="386"/>
      <c r="I74" s="386"/>
      <c r="J74" s="386">
        <f>'Data input'!L84</f>
        <v>0</v>
      </c>
      <c r="K74" s="386"/>
      <c r="L74" s="386"/>
      <c r="M74" s="386">
        <f>'Data input'!Q84</f>
        <v>0</v>
      </c>
      <c r="N74" s="386"/>
      <c r="O74" s="395"/>
      <c r="AZ74" s="121"/>
    </row>
    <row r="75" spans="1:52" x14ac:dyDescent="0.25">
      <c r="A75" s="2"/>
      <c r="B75" s="397"/>
      <c r="C75" s="256"/>
      <c r="D75" s="401"/>
      <c r="E75" s="402"/>
      <c r="F75" s="402"/>
      <c r="G75" s="174" t="str">
        <f>IF('Data input'!G84="","Min",MIN('Data input'!G84:K84))</f>
        <v>Min</v>
      </c>
      <c r="H75" s="148" t="s">
        <v>232</v>
      </c>
      <c r="I75" s="175" t="str">
        <f>IF('Data input'!G84="","Max",MAX('Data input'!G84:K84))</f>
        <v>Max</v>
      </c>
      <c r="J75" s="176" t="str">
        <f>IF('Data input'!L84="","Min",MIN('Data input'!L84:P84))</f>
        <v>Min</v>
      </c>
      <c r="K75" s="148" t="s">
        <v>232</v>
      </c>
      <c r="L75" s="175" t="str">
        <f>IF('Data input'!L84="","Max",MAX('Data input'!L84:P84))</f>
        <v>Max</v>
      </c>
      <c r="M75" s="176" t="str">
        <f>IF('Data input'!Q84="","Min",MIN('Data input'!Q84:U84))</f>
        <v>Min</v>
      </c>
      <c r="N75" s="148" t="s">
        <v>232</v>
      </c>
      <c r="O75" s="177" t="str">
        <f>IF('Data input'!Q84="","Max",MAX('Data input'!Q84:U84))</f>
        <v>Max</v>
      </c>
      <c r="AZ75" s="121"/>
    </row>
    <row r="76" spans="1:52" x14ac:dyDescent="0.25">
      <c r="A76" s="2"/>
      <c r="B76" s="397" t="str">
        <f>IF('Data input'!B86="Add here"," ",'Data input'!B86)</f>
        <v xml:space="preserve"> </v>
      </c>
      <c r="C76" s="256"/>
      <c r="D76" s="399" t="str">
        <f>IF('Data input'!D86="Specify here"," ",'Data input'!D86)</f>
        <v xml:space="preserve"> </v>
      </c>
      <c r="E76" s="400"/>
      <c r="F76" s="400"/>
      <c r="G76" s="385">
        <f>'Data input'!G86</f>
        <v>0</v>
      </c>
      <c r="H76" s="386"/>
      <c r="I76" s="386"/>
      <c r="J76" s="386">
        <f>'Data input'!L86</f>
        <v>0</v>
      </c>
      <c r="K76" s="386"/>
      <c r="L76" s="386"/>
      <c r="M76" s="386">
        <f>'Data input'!Q86</f>
        <v>0</v>
      </c>
      <c r="N76" s="386"/>
      <c r="O76" s="395"/>
      <c r="AZ76" s="121"/>
    </row>
    <row r="77" spans="1:52" x14ac:dyDescent="0.25">
      <c r="A77" s="2"/>
      <c r="B77" s="397"/>
      <c r="C77" s="256"/>
      <c r="D77" s="401"/>
      <c r="E77" s="402"/>
      <c r="F77" s="402"/>
      <c r="G77" s="174" t="str">
        <f>IF('Data input'!G86="","Min",MIN('Data input'!G86:K86))</f>
        <v>Min</v>
      </c>
      <c r="H77" s="148" t="s">
        <v>232</v>
      </c>
      <c r="I77" s="175" t="str">
        <f>IF('Data input'!G86="","Max",MAX('Data input'!G86:K86))</f>
        <v>Max</v>
      </c>
      <c r="J77" s="176" t="str">
        <f>IF('Data input'!L86="","Min",MIN('Data input'!L86:P86))</f>
        <v>Min</v>
      </c>
      <c r="K77" s="148" t="s">
        <v>232</v>
      </c>
      <c r="L77" s="175" t="str">
        <f>IF('Data input'!L86="","Max",MAX('Data input'!L86:P86))</f>
        <v>Max</v>
      </c>
      <c r="M77" s="176" t="str">
        <f>IF('Data input'!Q86="","Min",MIN('Data input'!Q86:U86))</f>
        <v>Min</v>
      </c>
      <c r="N77" s="148" t="s">
        <v>232</v>
      </c>
      <c r="O77" s="177" t="str">
        <f>IF('Data input'!Q86="","Max",MAX('Data input'!Q86:U86))</f>
        <v>Max</v>
      </c>
      <c r="AZ77" s="121"/>
    </row>
    <row r="78" spans="1:52" x14ac:dyDescent="0.25">
      <c r="A78" s="2"/>
      <c r="B78" s="397" t="str">
        <f>IF('Data input'!B88="Add here"," ",'Data input'!B88)</f>
        <v xml:space="preserve"> </v>
      </c>
      <c r="C78" s="256"/>
      <c r="D78" s="399" t="str">
        <f>IF('Data input'!D88="Specify here"," ",'Data input'!D88)</f>
        <v xml:space="preserve"> </v>
      </c>
      <c r="E78" s="400"/>
      <c r="F78" s="400"/>
      <c r="G78" s="385">
        <f>'Data input'!G88</f>
        <v>0</v>
      </c>
      <c r="H78" s="386"/>
      <c r="I78" s="386"/>
      <c r="J78" s="386">
        <f>'Data input'!L88</f>
        <v>0</v>
      </c>
      <c r="K78" s="386"/>
      <c r="L78" s="386"/>
      <c r="M78" s="386">
        <f>'Data input'!Q88</f>
        <v>0</v>
      </c>
      <c r="N78" s="386"/>
      <c r="O78" s="395"/>
      <c r="AZ78" s="121"/>
    </row>
    <row r="79" spans="1:52" ht="16.5" thickBot="1" x14ac:dyDescent="0.3">
      <c r="A79" s="2"/>
      <c r="B79" s="398"/>
      <c r="C79" s="332"/>
      <c r="D79" s="401"/>
      <c r="E79" s="402"/>
      <c r="F79" s="402"/>
      <c r="G79" s="173" t="str">
        <f>IF('Data input'!G88="","Min",MIN('Data input'!G88:K88))</f>
        <v>Min</v>
      </c>
      <c r="H79" s="146" t="s">
        <v>232</v>
      </c>
      <c r="I79" s="145" t="str">
        <f>IF('Data input'!G88="","Max",MAX('Data input'!G88:K88))</f>
        <v>Max</v>
      </c>
      <c r="J79" s="178" t="str">
        <f>IF('Data input'!L88="","Min",MIN('Data input'!L88:P88))</f>
        <v>Min</v>
      </c>
      <c r="K79" s="146" t="s">
        <v>232</v>
      </c>
      <c r="L79" s="145" t="str">
        <f>IF('Data input'!L88="","Max",MAX('Data input'!L88:P88))</f>
        <v>Max</v>
      </c>
      <c r="M79" s="178" t="str">
        <f>IF('Data input'!Q88="","Min",MIN('Data input'!Q88:U88))</f>
        <v>Min</v>
      </c>
      <c r="N79" s="146" t="s">
        <v>232</v>
      </c>
      <c r="O79" s="147" t="str">
        <f>IF('Data input'!Q88="","Max",MAX('Data input'!Q88:U88))</f>
        <v>Max</v>
      </c>
      <c r="AZ79" s="121"/>
    </row>
    <row r="80" spans="1:52" ht="37.5" customHeight="1" thickBot="1" x14ac:dyDescent="0.3">
      <c r="A80" s="2"/>
      <c r="B80" s="403" t="s">
        <v>201</v>
      </c>
      <c r="C80" s="404"/>
      <c r="D80" s="405" t="str">
        <f>IF('Data input'!D90="Explain here"," ",'Data input'!D90)</f>
        <v xml:space="preserve"> </v>
      </c>
      <c r="E80" s="406"/>
      <c r="F80" s="406"/>
      <c r="G80" s="406"/>
      <c r="H80" s="406"/>
      <c r="I80" s="406"/>
      <c r="J80" s="406"/>
      <c r="K80" s="406"/>
      <c r="L80" s="406"/>
      <c r="M80" s="406"/>
      <c r="N80" s="406"/>
      <c r="O80" s="407"/>
      <c r="AZ80" s="121" t="str">
        <f>D80</f>
        <v xml:space="preserve"> </v>
      </c>
    </row>
    <row r="81" spans="1:52" ht="16.5" thickBot="1" x14ac:dyDescent="0.3">
      <c r="A81" s="2"/>
      <c r="B81" s="390" t="s">
        <v>130</v>
      </c>
      <c r="C81" s="391"/>
      <c r="D81" s="391"/>
      <c r="E81" s="391"/>
      <c r="F81" s="391"/>
      <c r="G81" s="391"/>
      <c r="H81" s="391"/>
      <c r="I81" s="391"/>
      <c r="J81" s="391"/>
      <c r="K81" s="391"/>
      <c r="L81" s="391"/>
      <c r="M81" s="391"/>
      <c r="N81" s="391"/>
      <c r="O81" s="392"/>
      <c r="AZ81" s="121"/>
    </row>
    <row r="82" spans="1:52" x14ac:dyDescent="0.25">
      <c r="A82" s="2"/>
      <c r="B82" s="544" t="str">
        <f>IF('Data input'!C92="Specify complete references and data sources used here in order of importance (mostly used)"," ",'Data input'!C92)</f>
        <v>Bloemendal et al. (2017). Improved performance of heat pumps helps to use full potential of subsurface space for Aquifer Thermal Energy Storage</v>
      </c>
      <c r="C82" s="545"/>
      <c r="D82" s="545"/>
      <c r="E82" s="545"/>
      <c r="F82" s="545"/>
      <c r="G82" s="545"/>
      <c r="H82" s="545"/>
      <c r="I82" s="545"/>
      <c r="J82" s="545"/>
      <c r="K82" s="545"/>
      <c r="L82" s="545"/>
      <c r="M82" s="545"/>
      <c r="N82" s="545"/>
      <c r="O82" s="546"/>
      <c r="AZ82" s="121" t="str">
        <f>B82</f>
        <v>Bloemendal et al. (2017). Improved performance of heat pumps helps to use full potential of subsurface space for Aquifer Thermal Energy Storage</v>
      </c>
    </row>
    <row r="83" spans="1:52" ht="31.5" x14ac:dyDescent="0.25">
      <c r="A83" s="2" t="s">
        <v>239</v>
      </c>
      <c r="B83" s="520" t="str">
        <f>IF('Data input'!C93=""," ",'Data input'!C93)</f>
        <v>Department for Business, Energy and Industrial Strategy (2016). Evidence Gathering: Thermal Energy Storage (TES) Technologies. https://assets.publishing.service.gov.uk/government/uploads/system/uploads/attachment_data/file/545249/DELTA_EE_DECC_TES_Final__1_.pdf</v>
      </c>
      <c r="C83" s="521"/>
      <c r="D83" s="521"/>
      <c r="E83" s="521"/>
      <c r="F83" s="521"/>
      <c r="G83" s="521"/>
      <c r="H83" s="521"/>
      <c r="I83" s="521"/>
      <c r="J83" s="521"/>
      <c r="K83" s="521"/>
      <c r="L83" s="521"/>
      <c r="M83" s="521"/>
      <c r="N83" s="521"/>
      <c r="O83" s="522"/>
      <c r="AZ83" s="121" t="str">
        <f t="shared" ref="AZ83:AZ92" si="0">B83</f>
        <v>Department for Business, Energy and Industrial Strategy (2016). Evidence Gathering: Thermal Energy Storage (TES) Technologies. https://assets.publishing.service.gov.uk/government/uploads/system/uploads/attachment_data/file/545249/DELTA_EE_DECC_TES_Final__1_.pdf</v>
      </c>
    </row>
    <row r="84" spans="1:52" ht="31.5" x14ac:dyDescent="0.25">
      <c r="A84" s="2"/>
      <c r="B84" s="520" t="str">
        <f>IF('Data input'!C94=""," ",'Data input'!C94)</f>
        <v>Fleuchaus et al. (2018). Worldwide application of aquifer thermal energy storage – A review. Available at: https://www.sciencedirect.com/science/article/pii/S1364032118304933?via%3Dihub</v>
      </c>
      <c r="C84" s="521"/>
      <c r="D84" s="521"/>
      <c r="E84" s="521"/>
      <c r="F84" s="521"/>
      <c r="G84" s="521"/>
      <c r="H84" s="521"/>
      <c r="I84" s="521"/>
      <c r="J84" s="521"/>
      <c r="K84" s="521"/>
      <c r="L84" s="521"/>
      <c r="M84" s="521"/>
      <c r="N84" s="521"/>
      <c r="O84" s="522"/>
      <c r="AZ84" s="121" t="str">
        <f t="shared" si="0"/>
        <v>Fleuchaus et al. (2018). Worldwide application of aquifer thermal energy storage – A review. Available at: https://www.sciencedirect.com/science/article/pii/S1364032118304933?via%3Dihub</v>
      </c>
    </row>
    <row r="85" spans="1:52" ht="31.5" x14ac:dyDescent="0.25">
      <c r="A85" s="2"/>
      <c r="B85" s="520" t="str">
        <f>IF('Data input'!C95=""," ",'Data input'!C95)</f>
        <v>Agentschap NL (2011). Energiezuinig koelen met warmte- en koudeosplag. https://www.rvo.nl/sites/default/files/bijlagen/Energiezuinig%20koelen%20met%20warmte%20en%20koudeopslag.pdf</v>
      </c>
      <c r="C85" s="521"/>
      <c r="D85" s="521"/>
      <c r="E85" s="521"/>
      <c r="F85" s="521"/>
      <c r="G85" s="521"/>
      <c r="H85" s="521"/>
      <c r="I85" s="521"/>
      <c r="J85" s="521"/>
      <c r="K85" s="521"/>
      <c r="L85" s="521"/>
      <c r="M85" s="521"/>
      <c r="N85" s="521"/>
      <c r="O85" s="522"/>
      <c r="AZ85" s="121" t="str">
        <f t="shared" si="0"/>
        <v>Agentschap NL (2011). Energiezuinig koelen met warmte- en koudeosplag. https://www.rvo.nl/sites/default/files/bijlagen/Energiezuinig%20koelen%20met%20warmte%20en%20koudeopslag.pdf</v>
      </c>
    </row>
    <row r="86" spans="1:52" ht="31.5" x14ac:dyDescent="0.25">
      <c r="A86" s="110"/>
      <c r="B86" s="520" t="str">
        <f>IF('Data input'!C96=""," ",'Data input'!C96)</f>
        <v>Wesselink, M. (2016). Prospects for HT ATES in the Dutch energy system - Potentials, applications and business cases of High-Temperature Aquifer Thermal Energy Storage (Master thesis)</v>
      </c>
      <c r="C86" s="521"/>
      <c r="D86" s="521"/>
      <c r="E86" s="521"/>
      <c r="F86" s="521"/>
      <c r="G86" s="521"/>
      <c r="H86" s="521"/>
      <c r="I86" s="521"/>
      <c r="J86" s="521"/>
      <c r="K86" s="521"/>
      <c r="L86" s="521"/>
      <c r="M86" s="521"/>
      <c r="N86" s="521"/>
      <c r="O86" s="522"/>
      <c r="AZ86" s="121" t="str">
        <f t="shared" si="0"/>
        <v>Wesselink, M. (2016). Prospects for HT ATES in the Dutch energy system - Potentials, applications and business cases of High-Temperature Aquifer Thermal Energy Storage (Master thesis)</v>
      </c>
    </row>
    <row r="87" spans="1:52" ht="31.5" x14ac:dyDescent="0.25">
      <c r="A87" s="2"/>
      <c r="B87" s="520" t="str">
        <f>IF('Data input'!C97=""," ",'Data input'!C97)</f>
        <v>Schüppler, S., Fleuchaus, P., and Blum, P. (2013). Techno‑economic and environmental analysis of an Aquifer Thermal Energy Storage (ATES) in Germany https://doi.org/10.1186/s40517‑019‑0127‑6</v>
      </c>
      <c r="C87" s="521"/>
      <c r="D87" s="521"/>
      <c r="E87" s="521"/>
      <c r="F87" s="521"/>
      <c r="G87" s="521"/>
      <c r="H87" s="521"/>
      <c r="I87" s="521"/>
      <c r="J87" s="521"/>
      <c r="K87" s="521"/>
      <c r="L87" s="521"/>
      <c r="M87" s="521"/>
      <c r="N87" s="521"/>
      <c r="O87" s="522"/>
      <c r="AZ87" s="121" t="str">
        <f t="shared" si="0"/>
        <v>Schüppler, S., Fleuchaus, P., and Blum, P. (2013). Techno‑economic and environmental analysis of an Aquifer Thermal Energy Storage (ATES) in Germany https://doi.org/10.1186/s40517‑019‑0127‑6</v>
      </c>
    </row>
    <row r="88" spans="1:52" ht="31.5" x14ac:dyDescent="0.25">
      <c r="A88" s="2"/>
      <c r="B88" s="520" t="str">
        <f>IF('Data input'!C98=""," ",'Data input'!C98)</f>
        <v>Nationaal Warmtepomp Trendrapport (2018). Nationaal Warmtepomp Trendrapport 2018. By: Dutch New Energy (Heynen, R. et al.) https://www.dutchnewenergy.nl/trendrapporten/nationaal-warmtepomp-trendrapport-2018/</v>
      </c>
      <c r="C88" s="521"/>
      <c r="D88" s="521"/>
      <c r="E88" s="521"/>
      <c r="F88" s="521"/>
      <c r="G88" s="521"/>
      <c r="H88" s="521"/>
      <c r="I88" s="521"/>
      <c r="J88" s="521"/>
      <c r="K88" s="521"/>
      <c r="L88" s="521"/>
      <c r="M88" s="521"/>
      <c r="N88" s="521"/>
      <c r="O88" s="522"/>
      <c r="AZ88" s="121" t="str">
        <f t="shared" si="0"/>
        <v>Nationaal Warmtepomp Trendrapport (2018). Nationaal Warmtepomp Trendrapport 2018. By: Dutch New Energy (Heynen, R. et al.) https://www.dutchnewenergy.nl/trendrapporten/nationaal-warmtepomp-trendrapport-2018/</v>
      </c>
    </row>
    <row r="89" spans="1:52" x14ac:dyDescent="0.25">
      <c r="A89" s="2"/>
      <c r="B89" s="520" t="str">
        <f>IF('Data input'!C99=""," ",'Data input'!C99)</f>
        <v>Koornneef, J. (2019). TNO Factsheets Aquifer Thermal Energy Storage (Capacity Factsheet and Volume Factsheet) (Draft version - not published)</v>
      </c>
      <c r="C89" s="521"/>
      <c r="D89" s="521"/>
      <c r="E89" s="521"/>
      <c r="F89" s="521"/>
      <c r="G89" s="521"/>
      <c r="H89" s="521"/>
      <c r="I89" s="521"/>
      <c r="J89" s="521"/>
      <c r="K89" s="521"/>
      <c r="L89" s="521"/>
      <c r="M89" s="521"/>
      <c r="N89" s="521"/>
      <c r="O89" s="522"/>
      <c r="AZ89" s="121" t="str">
        <f t="shared" si="0"/>
        <v>Koornneef, J. (2019). TNO Factsheets Aquifer Thermal Energy Storage (Capacity Factsheet and Volume Factsheet) (Draft version - not published)</v>
      </c>
    </row>
    <row r="90" spans="1:52" ht="31.5" x14ac:dyDescent="0.25">
      <c r="A90" s="2"/>
      <c r="B90" s="520" t="str">
        <f>IF('Data input'!C100=""," ",'Data input'!C100)</f>
        <v xml:space="preserve">IRENA (2013). Thermal Energy Storage - Technology Brief (IEA-ETSAP and IRENA Technology Brief E17 – January 2013). https://www.irena.org/publications/2013/Jan/Thermal-energy-storage </v>
      </c>
      <c r="C90" s="521"/>
      <c r="D90" s="521"/>
      <c r="E90" s="521"/>
      <c r="F90" s="521"/>
      <c r="G90" s="521"/>
      <c r="H90" s="521"/>
      <c r="I90" s="521"/>
      <c r="J90" s="521"/>
      <c r="K90" s="521"/>
      <c r="L90" s="521"/>
      <c r="M90" s="521"/>
      <c r="N90" s="521"/>
      <c r="O90" s="522"/>
      <c r="AZ90" s="121" t="str">
        <f t="shared" si="0"/>
        <v xml:space="preserve">IRENA (2013). Thermal Energy Storage - Technology Brief (IEA-ETSAP and IRENA Technology Brief E17 – January 2013). https://www.irena.org/publications/2013/Jan/Thermal-energy-storage </v>
      </c>
    </row>
    <row r="91" spans="1:52" x14ac:dyDescent="0.25">
      <c r="A91" s="2"/>
      <c r="B91" s="520" t="str">
        <f>IF('Data input'!C101=""," ",'Data input'!C101)</f>
        <v>PBL (2017). VESTA Model Validatievoorbeelden - WKO</v>
      </c>
      <c r="C91" s="521"/>
      <c r="D91" s="521"/>
      <c r="E91" s="521"/>
      <c r="F91" s="521"/>
      <c r="G91" s="521"/>
      <c r="H91" s="521"/>
      <c r="I91" s="521"/>
      <c r="J91" s="521"/>
      <c r="K91" s="521"/>
      <c r="L91" s="521"/>
      <c r="M91" s="521"/>
      <c r="N91" s="521"/>
      <c r="O91" s="522"/>
      <c r="AZ91" s="121" t="str">
        <f t="shared" si="0"/>
        <v>PBL (2017). VESTA Model Validatievoorbeelden - WKO</v>
      </c>
    </row>
    <row r="92" spans="1:52" ht="90.75" customHeight="1" thickBot="1" x14ac:dyDescent="0.3">
      <c r="A92" s="2"/>
      <c r="B92" s="528" t="str">
        <f>IF('Data input'!C102="Add other sources here"," ",'Data input'!C102)</f>
        <v xml:space="preserve">RVO (2016). Factsheet WKO en warmtepompen. Available at: https://www.rvo.nl/sites/default/files/2017/07/RVO.nl%20-%20Factsheet%20WKO%20en%20warmtepompen.pdf
IEA (2007). Renewables for Heating and Cooling - Untapped Potential. Parameters for shallow geothermal heating and cooling
IEA (2013a). Thermal Energy Storage.IEA ETSAP. https://iea-etsap.org/E-TechDS/PDF/E17IR%20ThEnergy%20Stor_AH_Jan2013_final_GSOK.pdf
IEA (2013b). Heat pumps. IEA ETSAP. https://iea-etsap.org/E-TechDS/PDF/E19IR_Heat%20Pumps_HN_Jan2013_GSOK.pdf
</v>
      </c>
      <c r="C92" s="529"/>
      <c r="D92" s="529"/>
      <c r="E92" s="529"/>
      <c r="F92" s="529"/>
      <c r="G92" s="529"/>
      <c r="H92" s="529"/>
      <c r="I92" s="529"/>
      <c r="J92" s="529"/>
      <c r="K92" s="529"/>
      <c r="L92" s="529"/>
      <c r="M92" s="529"/>
      <c r="N92" s="529"/>
      <c r="O92" s="530"/>
      <c r="AZ92" s="121" t="str">
        <f t="shared" si="0"/>
        <v xml:space="preserve">RVO (2016). Factsheet WKO en warmtepompen. Available at: https://www.rvo.nl/sites/default/files/2017/07/RVO.nl%20-%20Factsheet%20WKO%20en%20warmtepompen.pdf
IEA (2007). Renewables for Heating and Cooling - Untapped Potential. Parameters for shallow geothermal heating and cooling
IEA (2013a). Thermal Energy Storage.IEA ETSAP. https://iea-etsap.org/E-TechDS/PDF/E17IR%20ThEnergy%20Stor_AH_Jan2013_final_GSOK.pdf
IEA (2013b). Heat pumps. IEA ETSAP. https://iea-etsap.org/E-TechDS/PDF/E19IR_Heat%20Pumps_HN_Jan2013_GSOK.pdf
</v>
      </c>
    </row>
  </sheetData>
  <sheetProtection algorithmName="SHA-512" hashValue="YHjUCp5cf1bUgEp4dkXI240CSTACJ6pfgrBsPST3QBPJDYLmc8c+IKHJx8cssMNtgKshpcUmwc4s84+cO1lARQ==" saltValue="7gJJB1JzswuE8154Zbgl3w==" spinCount="100000" sheet="1" objects="1" scenarios="1"/>
  <mergeCells count="202">
    <mergeCell ref="B91:O91"/>
    <mergeCell ref="B92:O92"/>
    <mergeCell ref="D20:E21"/>
    <mergeCell ref="F20:F21"/>
    <mergeCell ref="B34:C35"/>
    <mergeCell ref="D44:E44"/>
    <mergeCell ref="D43:E43"/>
    <mergeCell ref="B24:C24"/>
    <mergeCell ref="B82:O82"/>
    <mergeCell ref="B83:O83"/>
    <mergeCell ref="B84:O84"/>
    <mergeCell ref="B85:O85"/>
    <mergeCell ref="B86:O86"/>
    <mergeCell ref="B87:O87"/>
    <mergeCell ref="G65:I65"/>
    <mergeCell ref="J65:L65"/>
    <mergeCell ref="F56:F57"/>
    <mergeCell ref="G56:I56"/>
    <mergeCell ref="J56:L56"/>
    <mergeCell ref="M53:O53"/>
    <mergeCell ref="D51:O51"/>
    <mergeCell ref="B89:O89"/>
    <mergeCell ref="B90:O90"/>
    <mergeCell ref="M63:O63"/>
    <mergeCell ref="B88:O88"/>
    <mergeCell ref="J60:L60"/>
    <mergeCell ref="M60:O60"/>
    <mergeCell ref="D60:E60"/>
    <mergeCell ref="D61:E62"/>
    <mergeCell ref="F61:F62"/>
    <mergeCell ref="G61:I61"/>
    <mergeCell ref="J61:L61"/>
    <mergeCell ref="M61:O61"/>
    <mergeCell ref="D63:E64"/>
    <mergeCell ref="F63:F64"/>
    <mergeCell ref="B72:C73"/>
    <mergeCell ref="D72:F73"/>
    <mergeCell ref="D71:F71"/>
    <mergeCell ref="B74:C75"/>
    <mergeCell ref="D74:F75"/>
    <mergeCell ref="G74:I74"/>
    <mergeCell ref="J74:L74"/>
    <mergeCell ref="M74:O74"/>
    <mergeCell ref="B76:C77"/>
    <mergeCell ref="D76:F77"/>
    <mergeCell ref="G76:I76"/>
    <mergeCell ref="B71:C71"/>
    <mergeCell ref="J76:L76"/>
    <mergeCell ref="F43:F44"/>
    <mergeCell ref="G43:I43"/>
    <mergeCell ref="G42:I42"/>
    <mergeCell ref="F47:F48"/>
    <mergeCell ref="D53:E53"/>
    <mergeCell ref="G32:I32"/>
    <mergeCell ref="J32:L32"/>
    <mergeCell ref="B42:C50"/>
    <mergeCell ref="D45:E46"/>
    <mergeCell ref="D49:E50"/>
    <mergeCell ref="F49:F50"/>
    <mergeCell ref="G47:I47"/>
    <mergeCell ref="D38:D39"/>
    <mergeCell ref="B36:C37"/>
    <mergeCell ref="J47:L47"/>
    <mergeCell ref="M47:O47"/>
    <mergeCell ref="M43:O43"/>
    <mergeCell ref="J34:L34"/>
    <mergeCell ref="M34:O34"/>
    <mergeCell ref="E32:F33"/>
    <mergeCell ref="E34:F35"/>
    <mergeCell ref="M31:O31"/>
    <mergeCell ref="J45:L45"/>
    <mergeCell ref="M42:O42"/>
    <mergeCell ref="J43:L43"/>
    <mergeCell ref="M45:O45"/>
    <mergeCell ref="J36:L36"/>
    <mergeCell ref="M36:O36"/>
    <mergeCell ref="J42:L42"/>
    <mergeCell ref="D47:E48"/>
    <mergeCell ref="G34:I34"/>
    <mergeCell ref="D36:D37"/>
    <mergeCell ref="E38:F39"/>
    <mergeCell ref="D34:D35"/>
    <mergeCell ref="G36:I36"/>
    <mergeCell ref="E36:F37"/>
    <mergeCell ref="F45:F46"/>
    <mergeCell ref="G45:I45"/>
    <mergeCell ref="D42:E42"/>
    <mergeCell ref="B26:C26"/>
    <mergeCell ref="G15:O15"/>
    <mergeCell ref="D30:O30"/>
    <mergeCell ref="B31:C33"/>
    <mergeCell ref="D31:F31"/>
    <mergeCell ref="G16:I16"/>
    <mergeCell ref="J16:L16"/>
    <mergeCell ref="M16:O16"/>
    <mergeCell ref="F17:F19"/>
    <mergeCell ref="D25:O25"/>
    <mergeCell ref="D23:O23"/>
    <mergeCell ref="D26:O26"/>
    <mergeCell ref="D32:D33"/>
    <mergeCell ref="B28:C28"/>
    <mergeCell ref="D28:O28"/>
    <mergeCell ref="D27:O27"/>
    <mergeCell ref="B27:C27"/>
    <mergeCell ref="E24:O24"/>
    <mergeCell ref="G14:O14"/>
    <mergeCell ref="D14:F14"/>
    <mergeCell ref="B14:C14"/>
    <mergeCell ref="B23:C23"/>
    <mergeCell ref="B22:C22"/>
    <mergeCell ref="M32:O32"/>
    <mergeCell ref="D22:O22"/>
    <mergeCell ref="B25:C25"/>
    <mergeCell ref="B15:C15"/>
    <mergeCell ref="B30:C30"/>
    <mergeCell ref="G17:I17"/>
    <mergeCell ref="J17:L17"/>
    <mergeCell ref="M17:O17"/>
    <mergeCell ref="G18:I18"/>
    <mergeCell ref="J18:L18"/>
    <mergeCell ref="M18:O18"/>
    <mergeCell ref="G20:I20"/>
    <mergeCell ref="J20:L20"/>
    <mergeCell ref="M20:O20"/>
    <mergeCell ref="D17:E19"/>
    <mergeCell ref="D15:F16"/>
    <mergeCell ref="B29:O29"/>
    <mergeCell ref="G31:I31"/>
    <mergeCell ref="J31:L31"/>
    <mergeCell ref="D12:O12"/>
    <mergeCell ref="B3:O3"/>
    <mergeCell ref="B4:C4"/>
    <mergeCell ref="D4:O4"/>
    <mergeCell ref="D7:O7"/>
    <mergeCell ref="B9:C9"/>
    <mergeCell ref="D9:O9"/>
    <mergeCell ref="B8:C8"/>
    <mergeCell ref="D8:O8"/>
    <mergeCell ref="B6:C6"/>
    <mergeCell ref="B7:C7"/>
    <mergeCell ref="D6:O6"/>
    <mergeCell ref="B10:C10"/>
    <mergeCell ref="D10:O10"/>
    <mergeCell ref="D11:O11"/>
    <mergeCell ref="B5:C5"/>
    <mergeCell ref="D5:O5"/>
    <mergeCell ref="B13:O13"/>
    <mergeCell ref="G54:I54"/>
    <mergeCell ref="J54:L54"/>
    <mergeCell ref="M54:O54"/>
    <mergeCell ref="G67:I67"/>
    <mergeCell ref="J67:L67"/>
    <mergeCell ref="M67:O67"/>
    <mergeCell ref="B38:C39"/>
    <mergeCell ref="G49:I49"/>
    <mergeCell ref="J49:L49"/>
    <mergeCell ref="M49:O49"/>
    <mergeCell ref="B40:C40"/>
    <mergeCell ref="B41:O41"/>
    <mergeCell ref="D40:O40"/>
    <mergeCell ref="G38:I38"/>
    <mergeCell ref="J38:L38"/>
    <mergeCell ref="M38:O38"/>
    <mergeCell ref="B58:C58"/>
    <mergeCell ref="M56:O56"/>
    <mergeCell ref="B52:O52"/>
    <mergeCell ref="B51:C51"/>
    <mergeCell ref="M65:O65"/>
    <mergeCell ref="D54:E55"/>
    <mergeCell ref="F54:F55"/>
    <mergeCell ref="B81:O81"/>
    <mergeCell ref="B70:O70"/>
    <mergeCell ref="G71:I71"/>
    <mergeCell ref="J71:L71"/>
    <mergeCell ref="M71:O71"/>
    <mergeCell ref="G72:I72"/>
    <mergeCell ref="J72:L72"/>
    <mergeCell ref="M72:O72"/>
    <mergeCell ref="B69:C69"/>
    <mergeCell ref="D69:O69"/>
    <mergeCell ref="M76:O76"/>
    <mergeCell ref="B78:C79"/>
    <mergeCell ref="D78:F79"/>
    <mergeCell ref="G78:I78"/>
    <mergeCell ref="J78:L78"/>
    <mergeCell ref="M78:O78"/>
    <mergeCell ref="B80:C80"/>
    <mergeCell ref="D80:O80"/>
    <mergeCell ref="D67:E68"/>
    <mergeCell ref="F67:F68"/>
    <mergeCell ref="B59:O59"/>
    <mergeCell ref="B60:C68"/>
    <mergeCell ref="G60:I60"/>
    <mergeCell ref="D56:E57"/>
    <mergeCell ref="D65:E66"/>
    <mergeCell ref="F65:F66"/>
    <mergeCell ref="G63:I63"/>
    <mergeCell ref="J63:L63"/>
    <mergeCell ref="B53:C57"/>
    <mergeCell ref="G53:I53"/>
    <mergeCell ref="J53:L53"/>
    <mergeCell ref="D58:O58"/>
  </mergeCells>
  <conditionalFormatting sqref="D6:D9">
    <cfRule type="containsText" dxfId="397" priority="754" operator="containsText" text="Please select">
      <formula>NOT(ISERROR(SEARCH("Please select",D6)))</formula>
    </cfRule>
  </conditionalFormatting>
  <conditionalFormatting sqref="D10:O10">
    <cfRule type="containsText" dxfId="396" priority="750" operator="containsText" text="Specify here">
      <formula>NOT(ISERROR(SEARCH("Specify here",D10)))</formula>
    </cfRule>
  </conditionalFormatting>
  <conditionalFormatting sqref="D4:O4 D5">
    <cfRule type="containsText" dxfId="395" priority="749" operator="containsText" text="DD-MM-YYYY">
      <formula>NOT(ISERROR(SEARCH("DD-MM-YYYY",D4)))</formula>
    </cfRule>
  </conditionalFormatting>
  <conditionalFormatting sqref="D11:O11">
    <cfRule type="containsText" dxfId="394" priority="746" operator="containsText" text="Select the observed or expected TRL level in 2020">
      <formula>NOT(ISERROR(SEARCH("Select the observed or expected TRL level in 2020",D11)))</formula>
    </cfRule>
    <cfRule type="containsText" dxfId="393" priority="748" operator="containsText" text="Specify here the observed or expected TRL level in 2020">
      <formula>NOT(ISERROR(SEARCH("Specify here the observed or expected TRL level in 2020",D11)))</formula>
    </cfRule>
  </conditionalFormatting>
  <conditionalFormatting sqref="D12:O12">
    <cfRule type="containsText" dxfId="392" priority="747" operator="containsText" text="Explain here">
      <formula>NOT(ISERROR(SEARCH("Explain here",D12)))</formula>
    </cfRule>
  </conditionalFormatting>
  <conditionalFormatting sqref="D30">
    <cfRule type="containsText" dxfId="391" priority="744" operator="containsText" text="Specify here">
      <formula>NOT(ISERROR(SEARCH("Specify here",D30)))</formula>
    </cfRule>
  </conditionalFormatting>
  <conditionalFormatting sqref="D40:O40">
    <cfRule type="containsText" dxfId="390" priority="743" operator="containsText" text="Explain here (e.g. other costs)">
      <formula>NOT(ISERROR(SEARCH("Explain here (e.g. other costs)",D40)))</formula>
    </cfRule>
  </conditionalFormatting>
  <conditionalFormatting sqref="D51:O51">
    <cfRule type="containsText" dxfId="389" priority="742" operator="containsText" text="Explain here (e.g. flexible in and out)">
      <formula>NOT(ISERROR(SEARCH("Explain here (e.g. flexible in and out)",D51)))</formula>
    </cfRule>
  </conditionalFormatting>
  <conditionalFormatting sqref="D44">
    <cfRule type="containsText" dxfId="388" priority="741" operator="containsText" text="Select">
      <formula>NOT(ISERROR(SEARCH("Select",D44)))</formula>
    </cfRule>
  </conditionalFormatting>
  <conditionalFormatting sqref="D58:O58">
    <cfRule type="containsText" dxfId="387" priority="737" operator="containsText" text="Explain here">
      <formula>NOT(ISERROR(SEARCH("Explain here",D58)))</formula>
    </cfRule>
  </conditionalFormatting>
  <conditionalFormatting sqref="D54">
    <cfRule type="containsText" dxfId="386" priority="736" operator="containsText" text="Select">
      <formula>NOT(ISERROR(SEARCH("Select",D54)))</formula>
    </cfRule>
  </conditionalFormatting>
  <conditionalFormatting sqref="D15:F16 D22:F23 D25:F27 D24:E24">
    <cfRule type="containsText" dxfId="385" priority="730" operator="containsText" text="Please select">
      <formula>NOT(ISERROR(SEARCH("Please select",D15)))</formula>
    </cfRule>
  </conditionalFormatting>
  <conditionalFormatting sqref="D17 F17">
    <cfRule type="containsText" dxfId="384" priority="721" operator="containsText" text="Please select 'Functional Unit' above">
      <formula>NOT(ISERROR(SEARCH("Please select 'Functional Unit' above",D17)))</formula>
    </cfRule>
  </conditionalFormatting>
  <conditionalFormatting sqref="E32">
    <cfRule type="containsText" dxfId="383" priority="719" operator="containsText" text="Please select 'Functional Unit' above">
      <formula>NOT(ISERROR(SEARCH("Please select 'Functional Unit' above",E32)))</formula>
    </cfRule>
  </conditionalFormatting>
  <conditionalFormatting sqref="E34">
    <cfRule type="containsText" dxfId="382" priority="718" operator="containsText" text="Please select 'Functional Unit' above">
      <formula>NOT(ISERROR(SEARCH("Please select 'Functional Unit' above",E34)))</formula>
    </cfRule>
  </conditionalFormatting>
  <conditionalFormatting sqref="E36">
    <cfRule type="containsText" dxfId="381" priority="717" operator="containsText" text="Please select 'Functional Unit' above">
      <formula>NOT(ISERROR(SEARCH("Please select 'Functional Unit' above",E36)))</formula>
    </cfRule>
  </conditionalFormatting>
  <conditionalFormatting sqref="D61">
    <cfRule type="containsText" dxfId="380" priority="701" operator="containsText" text="Select">
      <formula>NOT(ISERROR(SEARCH("Select",D61)))</formula>
    </cfRule>
  </conditionalFormatting>
  <conditionalFormatting sqref="F61:F68">
    <cfRule type="containsText" dxfId="379" priority="694" operator="containsText" text="Please select">
      <formula>NOT(ISERROR(SEARCH("Please select",F61)))</formula>
    </cfRule>
  </conditionalFormatting>
  <conditionalFormatting sqref="D28:O28">
    <cfRule type="containsText" dxfId="378" priority="675" operator="containsText" text="Explain here">
      <formula>NOT(ISERROR(SEARCH("Explain here",D28)))</formula>
    </cfRule>
  </conditionalFormatting>
  <conditionalFormatting sqref="D69:O69">
    <cfRule type="containsText" dxfId="377" priority="687" operator="containsText" text="Explain here">
      <formula>NOT(ISERROR(SEARCH("Explain here",D69)))</formula>
    </cfRule>
  </conditionalFormatting>
  <conditionalFormatting sqref="B82:B92">
    <cfRule type="containsText" dxfId="376" priority="686" operator="containsText" text="Specify data sources and references here">
      <formula>NOT(ISERROR(SEARCH("Specify data sources and references here",B82)))</formula>
    </cfRule>
  </conditionalFormatting>
  <conditionalFormatting sqref="E38">
    <cfRule type="containsText" dxfId="375" priority="685" operator="containsText" text="Please select 'Functional Unit' above">
      <formula>NOT(ISERROR(SEARCH("Please select 'Functional Unit' above",E38)))</formula>
    </cfRule>
  </conditionalFormatting>
  <conditionalFormatting sqref="F43:F50">
    <cfRule type="containsText" dxfId="374" priority="683" operator="containsText" text="Please select">
      <formula>NOT(ISERROR(SEARCH("Please select",F43)))</formula>
    </cfRule>
  </conditionalFormatting>
  <conditionalFormatting sqref="G33 I33 G32:O32 G34:O34 G36:O36">
    <cfRule type="containsText" dxfId="373" priority="679" operator="containsText" text="Max">
      <formula>NOT(ISERROR(SEARCH("Max",G32)))</formula>
    </cfRule>
    <cfRule type="containsText" dxfId="372" priority="680" operator="containsText" text="Min">
      <formula>NOT(ISERROR(SEARCH("Min",G32)))</formula>
    </cfRule>
    <cfRule type="containsText" dxfId="371" priority="681" operator="containsText" text="Specify ">
      <formula>NOT(ISERROR(SEARCH("Specify ",G32)))</formula>
    </cfRule>
  </conditionalFormatting>
  <conditionalFormatting sqref="D45">
    <cfRule type="containsText" dxfId="370" priority="674" operator="containsText" text="Select">
      <formula>NOT(ISERROR(SEARCH("Select",D45)))</formula>
    </cfRule>
  </conditionalFormatting>
  <conditionalFormatting sqref="D47">
    <cfRule type="containsText" dxfId="369" priority="673" operator="containsText" text="Select">
      <formula>NOT(ISERROR(SEARCH("Select",D47)))</formula>
    </cfRule>
  </conditionalFormatting>
  <conditionalFormatting sqref="D49">
    <cfRule type="containsText" dxfId="368" priority="672" operator="containsText" text="Select">
      <formula>NOT(ISERROR(SEARCH("Select",D49)))</formula>
    </cfRule>
  </conditionalFormatting>
  <conditionalFormatting sqref="D56">
    <cfRule type="containsText" dxfId="367" priority="671" operator="containsText" text="Select">
      <formula>NOT(ISERROR(SEARCH("Select",D56)))</formula>
    </cfRule>
  </conditionalFormatting>
  <conditionalFormatting sqref="D63">
    <cfRule type="containsText" dxfId="366" priority="670" operator="containsText" text="Select">
      <formula>NOT(ISERROR(SEARCH("Select",D63)))</formula>
    </cfRule>
  </conditionalFormatting>
  <conditionalFormatting sqref="D65">
    <cfRule type="containsText" dxfId="365" priority="669" operator="containsText" text="Select">
      <formula>NOT(ISERROR(SEARCH("Select",D65)))</formula>
    </cfRule>
  </conditionalFormatting>
  <conditionalFormatting sqref="D67">
    <cfRule type="containsText" dxfId="364" priority="668" operator="containsText" text="Select">
      <formula>NOT(ISERROR(SEARCH("Select",D67)))</formula>
    </cfRule>
  </conditionalFormatting>
  <conditionalFormatting sqref="D20 F20">
    <cfRule type="containsText" dxfId="363" priority="661" operator="containsText" text="Please select 'Functional Unit' above">
      <formula>NOT(ISERROR(SEARCH("Please select 'Functional Unit' above",D20)))</formula>
    </cfRule>
  </conditionalFormatting>
  <conditionalFormatting sqref="G19:O19 G21:O21">
    <cfRule type="containsText" dxfId="362" priority="658" operator="containsText" text="Max">
      <formula>NOT(ISERROR(SEARCH("Max",G19)))</formula>
    </cfRule>
    <cfRule type="containsText" dxfId="361" priority="659" operator="containsText" text="Min">
      <formula>NOT(ISERROR(SEARCH("Min",G19)))</formula>
    </cfRule>
    <cfRule type="containsText" dxfId="360" priority="660" operator="containsText" text="Specify ">
      <formula>NOT(ISERROR(SEARCH("Specify ",G19)))</formula>
    </cfRule>
  </conditionalFormatting>
  <conditionalFormatting sqref="G16:I16">
    <cfRule type="containsText" dxfId="359" priority="657" operator="containsText" text="min">
      <formula>NOT(ISERROR(SEARCH("min",G16)))</formula>
    </cfRule>
  </conditionalFormatting>
  <conditionalFormatting sqref="M16:O16">
    <cfRule type="containsText" dxfId="358" priority="656" operator="containsText" text="max">
      <formula>NOT(ISERROR(SEARCH("max",M16)))</formula>
    </cfRule>
  </conditionalFormatting>
  <conditionalFormatting sqref="D80:O80">
    <cfRule type="containsText" dxfId="357" priority="646" operator="containsText" text="Explain here">
      <formula>NOT(ISERROR(SEARCH("Explain here",D80)))</formula>
    </cfRule>
  </conditionalFormatting>
  <conditionalFormatting sqref="H33">
    <cfRule type="containsText" dxfId="356" priority="643" operator="containsText" text="Max">
      <formula>NOT(ISERROR(SEARCH("Max",H33)))</formula>
    </cfRule>
    <cfRule type="containsText" dxfId="355" priority="644" operator="containsText" text="Min">
      <formula>NOT(ISERROR(SEARCH("Min",H33)))</formula>
    </cfRule>
    <cfRule type="containsText" dxfId="354" priority="645" operator="containsText" text="Specify ">
      <formula>NOT(ISERROR(SEARCH("Specify ",H33)))</formula>
    </cfRule>
  </conditionalFormatting>
  <conditionalFormatting sqref="G18:O18">
    <cfRule type="containsText" dxfId="353" priority="469" operator="containsText" text="Max">
      <formula>NOT(ISERROR(SEARCH("Max",G18)))</formula>
    </cfRule>
    <cfRule type="containsText" dxfId="352" priority="470" operator="containsText" text="Min">
      <formula>NOT(ISERROR(SEARCH("Min",G18)))</formula>
    </cfRule>
    <cfRule type="containsText" dxfId="351" priority="471" operator="containsText" text="Specify ">
      <formula>NOT(ISERROR(SEARCH("Specify ",G18)))</formula>
    </cfRule>
  </conditionalFormatting>
  <conditionalFormatting sqref="G20:O20">
    <cfRule type="containsText" dxfId="350" priority="466" operator="containsText" text="Max">
      <formula>NOT(ISERROR(SEARCH("Max",G20)))</formula>
    </cfRule>
    <cfRule type="containsText" dxfId="349" priority="467" operator="containsText" text="Min">
      <formula>NOT(ISERROR(SEARCH("Min",G20)))</formula>
    </cfRule>
    <cfRule type="containsText" dxfId="348" priority="468" operator="containsText" text="Specify ">
      <formula>NOT(ISERROR(SEARCH("Specify ",G20)))</formula>
    </cfRule>
  </conditionalFormatting>
  <conditionalFormatting sqref="G43:O43">
    <cfRule type="containsText" dxfId="347" priority="463" operator="containsText" text="Max">
      <formula>NOT(ISERROR(SEARCH("Max",G43)))</formula>
    </cfRule>
    <cfRule type="containsText" dxfId="346" priority="464" operator="containsText" text="Min">
      <formula>NOT(ISERROR(SEARCH("Min",G43)))</formula>
    </cfRule>
    <cfRule type="containsText" dxfId="345" priority="465" operator="containsText" text="Specify ">
      <formula>NOT(ISERROR(SEARCH("Specify ",G43)))</formula>
    </cfRule>
  </conditionalFormatting>
  <conditionalFormatting sqref="J33 L33">
    <cfRule type="containsText" dxfId="344" priority="325" operator="containsText" text="Max">
      <formula>NOT(ISERROR(SEARCH("Max",J33)))</formula>
    </cfRule>
    <cfRule type="containsText" dxfId="343" priority="326" operator="containsText" text="Min">
      <formula>NOT(ISERROR(SEARCH("Min",J33)))</formula>
    </cfRule>
    <cfRule type="containsText" dxfId="342" priority="327" operator="containsText" text="Specify ">
      <formula>NOT(ISERROR(SEARCH("Specify ",J33)))</formula>
    </cfRule>
  </conditionalFormatting>
  <conditionalFormatting sqref="K33">
    <cfRule type="containsText" dxfId="341" priority="322" operator="containsText" text="Max">
      <formula>NOT(ISERROR(SEARCH("Max",K33)))</formula>
    </cfRule>
    <cfRule type="containsText" dxfId="340" priority="323" operator="containsText" text="Min">
      <formula>NOT(ISERROR(SEARCH("Min",K33)))</formula>
    </cfRule>
    <cfRule type="containsText" dxfId="339" priority="324" operator="containsText" text="Specify ">
      <formula>NOT(ISERROR(SEARCH("Specify ",K33)))</formula>
    </cfRule>
  </conditionalFormatting>
  <conditionalFormatting sqref="M33 O33">
    <cfRule type="containsText" dxfId="338" priority="319" operator="containsText" text="Max">
      <formula>NOT(ISERROR(SEARCH("Max",M33)))</formula>
    </cfRule>
    <cfRule type="containsText" dxfId="337" priority="320" operator="containsText" text="Min">
      <formula>NOT(ISERROR(SEARCH("Min",M33)))</formula>
    </cfRule>
    <cfRule type="containsText" dxfId="336" priority="321" operator="containsText" text="Specify ">
      <formula>NOT(ISERROR(SEARCH("Specify ",M33)))</formula>
    </cfRule>
  </conditionalFormatting>
  <conditionalFormatting sqref="N33">
    <cfRule type="containsText" dxfId="335" priority="316" operator="containsText" text="Max">
      <formula>NOT(ISERROR(SEARCH("Max",N33)))</formula>
    </cfRule>
    <cfRule type="containsText" dxfId="334" priority="317" operator="containsText" text="Min">
      <formula>NOT(ISERROR(SEARCH("Min",N33)))</formula>
    </cfRule>
    <cfRule type="containsText" dxfId="333" priority="318" operator="containsText" text="Specify ">
      <formula>NOT(ISERROR(SEARCH("Specify ",N33)))</formula>
    </cfRule>
  </conditionalFormatting>
  <conditionalFormatting sqref="G35 I35">
    <cfRule type="containsText" dxfId="332" priority="313" operator="containsText" text="Max">
      <formula>NOT(ISERROR(SEARCH("Max",G35)))</formula>
    </cfRule>
    <cfRule type="containsText" dxfId="331" priority="314" operator="containsText" text="Min">
      <formula>NOT(ISERROR(SEARCH("Min",G35)))</formula>
    </cfRule>
    <cfRule type="containsText" dxfId="330" priority="315" operator="containsText" text="Specify ">
      <formula>NOT(ISERROR(SEARCH("Specify ",G35)))</formula>
    </cfRule>
  </conditionalFormatting>
  <conditionalFormatting sqref="H35">
    <cfRule type="containsText" dxfId="329" priority="310" operator="containsText" text="Max">
      <formula>NOT(ISERROR(SEARCH("Max",H35)))</formula>
    </cfRule>
    <cfRule type="containsText" dxfId="328" priority="311" operator="containsText" text="Min">
      <formula>NOT(ISERROR(SEARCH("Min",H35)))</formula>
    </cfRule>
    <cfRule type="containsText" dxfId="327" priority="312" operator="containsText" text="Specify ">
      <formula>NOT(ISERROR(SEARCH("Specify ",H35)))</formula>
    </cfRule>
  </conditionalFormatting>
  <conditionalFormatting sqref="J35 L35">
    <cfRule type="containsText" dxfId="326" priority="307" operator="containsText" text="Max">
      <formula>NOT(ISERROR(SEARCH("Max",J35)))</formula>
    </cfRule>
    <cfRule type="containsText" dxfId="325" priority="308" operator="containsText" text="Min">
      <formula>NOT(ISERROR(SEARCH("Min",J35)))</formula>
    </cfRule>
    <cfRule type="containsText" dxfId="324" priority="309" operator="containsText" text="Specify ">
      <formula>NOT(ISERROR(SEARCH("Specify ",J35)))</formula>
    </cfRule>
  </conditionalFormatting>
  <conditionalFormatting sqref="K35">
    <cfRule type="containsText" dxfId="323" priority="304" operator="containsText" text="Max">
      <formula>NOT(ISERROR(SEARCH("Max",K35)))</formula>
    </cfRule>
    <cfRule type="containsText" dxfId="322" priority="305" operator="containsText" text="Min">
      <formula>NOT(ISERROR(SEARCH("Min",K35)))</formula>
    </cfRule>
    <cfRule type="containsText" dxfId="321" priority="306" operator="containsText" text="Specify ">
      <formula>NOT(ISERROR(SEARCH("Specify ",K35)))</formula>
    </cfRule>
  </conditionalFormatting>
  <conditionalFormatting sqref="M35 O35">
    <cfRule type="containsText" dxfId="320" priority="301" operator="containsText" text="Max">
      <formula>NOT(ISERROR(SEARCH("Max",M35)))</formula>
    </cfRule>
    <cfRule type="containsText" dxfId="319" priority="302" operator="containsText" text="Min">
      <formula>NOT(ISERROR(SEARCH("Min",M35)))</formula>
    </cfRule>
    <cfRule type="containsText" dxfId="318" priority="303" operator="containsText" text="Specify ">
      <formula>NOT(ISERROR(SEARCH("Specify ",M35)))</formula>
    </cfRule>
  </conditionalFormatting>
  <conditionalFormatting sqref="N35">
    <cfRule type="containsText" dxfId="317" priority="298" operator="containsText" text="Max">
      <formula>NOT(ISERROR(SEARCH("Max",N35)))</formula>
    </cfRule>
    <cfRule type="containsText" dxfId="316" priority="299" operator="containsText" text="Min">
      <formula>NOT(ISERROR(SEARCH("Min",N35)))</formula>
    </cfRule>
    <cfRule type="containsText" dxfId="315" priority="300" operator="containsText" text="Specify ">
      <formula>NOT(ISERROR(SEARCH("Specify ",N35)))</formula>
    </cfRule>
  </conditionalFormatting>
  <conditionalFormatting sqref="G37 I37 G38:O38">
    <cfRule type="containsText" dxfId="314" priority="295" operator="containsText" text="Max">
      <formula>NOT(ISERROR(SEARCH("Max",G37)))</formula>
    </cfRule>
    <cfRule type="containsText" dxfId="313" priority="296" operator="containsText" text="Min">
      <formula>NOT(ISERROR(SEARCH("Min",G37)))</formula>
    </cfRule>
    <cfRule type="containsText" dxfId="312" priority="297" operator="containsText" text="Specify ">
      <formula>NOT(ISERROR(SEARCH("Specify ",G37)))</formula>
    </cfRule>
  </conditionalFormatting>
  <conditionalFormatting sqref="H37">
    <cfRule type="containsText" dxfId="311" priority="292" operator="containsText" text="Max">
      <formula>NOT(ISERROR(SEARCH("Max",H37)))</formula>
    </cfRule>
    <cfRule type="containsText" dxfId="310" priority="293" operator="containsText" text="Min">
      <formula>NOT(ISERROR(SEARCH("Min",H37)))</formula>
    </cfRule>
    <cfRule type="containsText" dxfId="309" priority="294" operator="containsText" text="Specify ">
      <formula>NOT(ISERROR(SEARCH("Specify ",H37)))</formula>
    </cfRule>
  </conditionalFormatting>
  <conditionalFormatting sqref="J37 L37">
    <cfRule type="containsText" dxfId="308" priority="289" operator="containsText" text="Max">
      <formula>NOT(ISERROR(SEARCH("Max",J37)))</formula>
    </cfRule>
    <cfRule type="containsText" dxfId="307" priority="290" operator="containsText" text="Min">
      <formula>NOT(ISERROR(SEARCH("Min",J37)))</formula>
    </cfRule>
    <cfRule type="containsText" dxfId="306" priority="291" operator="containsText" text="Specify ">
      <formula>NOT(ISERROR(SEARCH("Specify ",J37)))</formula>
    </cfRule>
  </conditionalFormatting>
  <conditionalFormatting sqref="K37">
    <cfRule type="containsText" dxfId="305" priority="286" operator="containsText" text="Max">
      <formula>NOT(ISERROR(SEARCH("Max",K37)))</formula>
    </cfRule>
    <cfRule type="containsText" dxfId="304" priority="287" operator="containsText" text="Min">
      <formula>NOT(ISERROR(SEARCH("Min",K37)))</formula>
    </cfRule>
    <cfRule type="containsText" dxfId="303" priority="288" operator="containsText" text="Specify ">
      <formula>NOT(ISERROR(SEARCH("Specify ",K37)))</formula>
    </cfRule>
  </conditionalFormatting>
  <conditionalFormatting sqref="M37 O37">
    <cfRule type="containsText" dxfId="302" priority="283" operator="containsText" text="Max">
      <formula>NOT(ISERROR(SEARCH("Max",M37)))</formula>
    </cfRule>
    <cfRule type="containsText" dxfId="301" priority="284" operator="containsText" text="Min">
      <formula>NOT(ISERROR(SEARCH("Min",M37)))</formula>
    </cfRule>
    <cfRule type="containsText" dxfId="300" priority="285" operator="containsText" text="Specify ">
      <formula>NOT(ISERROR(SEARCH("Specify ",M37)))</formula>
    </cfRule>
  </conditionalFormatting>
  <conditionalFormatting sqref="N37">
    <cfRule type="containsText" dxfId="299" priority="280" operator="containsText" text="Max">
      <formula>NOT(ISERROR(SEARCH("Max",N37)))</formula>
    </cfRule>
    <cfRule type="containsText" dxfId="298" priority="281" operator="containsText" text="Min">
      <formula>NOT(ISERROR(SEARCH("Min",N37)))</formula>
    </cfRule>
    <cfRule type="containsText" dxfId="297" priority="282" operator="containsText" text="Specify ">
      <formula>NOT(ISERROR(SEARCH("Specify ",N37)))</formula>
    </cfRule>
  </conditionalFormatting>
  <conditionalFormatting sqref="G39 I39">
    <cfRule type="containsText" dxfId="296" priority="277" operator="containsText" text="Max">
      <formula>NOT(ISERROR(SEARCH("Max",G39)))</formula>
    </cfRule>
    <cfRule type="containsText" dxfId="295" priority="278" operator="containsText" text="Min">
      <formula>NOT(ISERROR(SEARCH("Min",G39)))</formula>
    </cfRule>
    <cfRule type="containsText" dxfId="294" priority="279" operator="containsText" text="Specify ">
      <formula>NOT(ISERROR(SEARCH("Specify ",G39)))</formula>
    </cfRule>
  </conditionalFormatting>
  <conditionalFormatting sqref="H39">
    <cfRule type="containsText" dxfId="293" priority="274" operator="containsText" text="Max">
      <formula>NOT(ISERROR(SEARCH("Max",H39)))</formula>
    </cfRule>
    <cfRule type="containsText" dxfId="292" priority="275" operator="containsText" text="Min">
      <formula>NOT(ISERROR(SEARCH("Min",H39)))</formula>
    </cfRule>
    <cfRule type="containsText" dxfId="291" priority="276" operator="containsText" text="Specify ">
      <formula>NOT(ISERROR(SEARCH("Specify ",H39)))</formula>
    </cfRule>
  </conditionalFormatting>
  <conditionalFormatting sqref="J39 L39">
    <cfRule type="containsText" dxfId="290" priority="271" operator="containsText" text="Max">
      <formula>NOT(ISERROR(SEARCH("Max",J39)))</formula>
    </cfRule>
    <cfRule type="containsText" dxfId="289" priority="272" operator="containsText" text="Min">
      <formula>NOT(ISERROR(SEARCH("Min",J39)))</formula>
    </cfRule>
    <cfRule type="containsText" dxfId="288" priority="273" operator="containsText" text="Specify ">
      <formula>NOT(ISERROR(SEARCH("Specify ",J39)))</formula>
    </cfRule>
  </conditionalFormatting>
  <conditionalFormatting sqref="K39">
    <cfRule type="containsText" dxfId="287" priority="268" operator="containsText" text="Max">
      <formula>NOT(ISERROR(SEARCH("Max",K39)))</formula>
    </cfRule>
    <cfRule type="containsText" dxfId="286" priority="269" operator="containsText" text="Min">
      <formula>NOT(ISERROR(SEARCH("Min",K39)))</formula>
    </cfRule>
    <cfRule type="containsText" dxfId="285" priority="270" operator="containsText" text="Specify ">
      <formula>NOT(ISERROR(SEARCH("Specify ",K39)))</formula>
    </cfRule>
  </conditionalFormatting>
  <conditionalFormatting sqref="M39 O39">
    <cfRule type="containsText" dxfId="284" priority="265" operator="containsText" text="Max">
      <formula>NOT(ISERROR(SEARCH("Max",M39)))</formula>
    </cfRule>
    <cfRule type="containsText" dxfId="283" priority="266" operator="containsText" text="Min">
      <formula>NOT(ISERROR(SEARCH("Min",M39)))</formula>
    </cfRule>
    <cfRule type="containsText" dxfId="282" priority="267" operator="containsText" text="Specify ">
      <formula>NOT(ISERROR(SEARCH("Specify ",M39)))</formula>
    </cfRule>
  </conditionalFormatting>
  <conditionalFormatting sqref="N39">
    <cfRule type="containsText" dxfId="281" priority="262" operator="containsText" text="Max">
      <formula>NOT(ISERROR(SEARCH("Max",N39)))</formula>
    </cfRule>
    <cfRule type="containsText" dxfId="280" priority="263" operator="containsText" text="Min">
      <formula>NOT(ISERROR(SEARCH("Min",N39)))</formula>
    </cfRule>
    <cfRule type="containsText" dxfId="279" priority="264" operator="containsText" text="Specify ">
      <formula>NOT(ISERROR(SEARCH("Specify ",N39)))</formula>
    </cfRule>
  </conditionalFormatting>
  <conditionalFormatting sqref="G44 I44 G45:O45 G47:O47">
    <cfRule type="containsText" dxfId="278" priority="259" operator="containsText" text="Max">
      <formula>NOT(ISERROR(SEARCH("Max",G44)))</formula>
    </cfRule>
    <cfRule type="containsText" dxfId="277" priority="260" operator="containsText" text="Min">
      <formula>NOT(ISERROR(SEARCH("Min",G44)))</formula>
    </cfRule>
    <cfRule type="containsText" dxfId="276" priority="261" operator="containsText" text="Specify ">
      <formula>NOT(ISERROR(SEARCH("Specify ",G44)))</formula>
    </cfRule>
  </conditionalFormatting>
  <conditionalFormatting sqref="H44">
    <cfRule type="containsText" dxfId="275" priority="256" operator="containsText" text="Max">
      <formula>NOT(ISERROR(SEARCH("Max",H44)))</formula>
    </cfRule>
    <cfRule type="containsText" dxfId="274" priority="257" operator="containsText" text="Min">
      <formula>NOT(ISERROR(SEARCH("Min",H44)))</formula>
    </cfRule>
    <cfRule type="containsText" dxfId="273" priority="258" operator="containsText" text="Specify ">
      <formula>NOT(ISERROR(SEARCH("Specify ",H44)))</formula>
    </cfRule>
  </conditionalFormatting>
  <conditionalFormatting sqref="J44 L44">
    <cfRule type="containsText" dxfId="272" priority="253" operator="containsText" text="Max">
      <formula>NOT(ISERROR(SEARCH("Max",J44)))</formula>
    </cfRule>
    <cfRule type="containsText" dxfId="271" priority="254" operator="containsText" text="Min">
      <formula>NOT(ISERROR(SEARCH("Min",J44)))</formula>
    </cfRule>
    <cfRule type="containsText" dxfId="270" priority="255" operator="containsText" text="Specify ">
      <formula>NOT(ISERROR(SEARCH("Specify ",J44)))</formula>
    </cfRule>
  </conditionalFormatting>
  <conditionalFormatting sqref="K44">
    <cfRule type="containsText" dxfId="269" priority="250" operator="containsText" text="Max">
      <formula>NOT(ISERROR(SEARCH("Max",K44)))</formula>
    </cfRule>
    <cfRule type="containsText" dxfId="268" priority="251" operator="containsText" text="Min">
      <formula>NOT(ISERROR(SEARCH("Min",K44)))</formula>
    </cfRule>
    <cfRule type="containsText" dxfId="267" priority="252" operator="containsText" text="Specify ">
      <formula>NOT(ISERROR(SEARCH("Specify ",K44)))</formula>
    </cfRule>
  </conditionalFormatting>
  <conditionalFormatting sqref="M44 O44">
    <cfRule type="containsText" dxfId="266" priority="247" operator="containsText" text="Max">
      <formula>NOT(ISERROR(SEARCH("Max",M44)))</formula>
    </cfRule>
    <cfRule type="containsText" dxfId="265" priority="248" operator="containsText" text="Min">
      <formula>NOT(ISERROR(SEARCH("Min",M44)))</formula>
    </cfRule>
    <cfRule type="containsText" dxfId="264" priority="249" operator="containsText" text="Specify ">
      <formula>NOT(ISERROR(SEARCH("Specify ",M44)))</formula>
    </cfRule>
  </conditionalFormatting>
  <conditionalFormatting sqref="N44">
    <cfRule type="containsText" dxfId="263" priority="244" operator="containsText" text="Max">
      <formula>NOT(ISERROR(SEARCH("Max",N44)))</formula>
    </cfRule>
    <cfRule type="containsText" dxfId="262" priority="245" operator="containsText" text="Min">
      <formula>NOT(ISERROR(SEARCH("Min",N44)))</formula>
    </cfRule>
    <cfRule type="containsText" dxfId="261" priority="246" operator="containsText" text="Specify ">
      <formula>NOT(ISERROR(SEARCH("Specify ",N44)))</formula>
    </cfRule>
  </conditionalFormatting>
  <conditionalFormatting sqref="G46 I46">
    <cfRule type="containsText" dxfId="260" priority="241" operator="containsText" text="Max">
      <formula>NOT(ISERROR(SEARCH("Max",G46)))</formula>
    </cfRule>
    <cfRule type="containsText" dxfId="259" priority="242" operator="containsText" text="Min">
      <formula>NOT(ISERROR(SEARCH("Min",G46)))</formula>
    </cfRule>
    <cfRule type="containsText" dxfId="258" priority="243" operator="containsText" text="Specify ">
      <formula>NOT(ISERROR(SEARCH("Specify ",G46)))</formula>
    </cfRule>
  </conditionalFormatting>
  <conditionalFormatting sqref="H46">
    <cfRule type="containsText" dxfId="257" priority="238" operator="containsText" text="Max">
      <formula>NOT(ISERROR(SEARCH("Max",H46)))</formula>
    </cfRule>
    <cfRule type="containsText" dxfId="256" priority="239" operator="containsText" text="Min">
      <formula>NOT(ISERROR(SEARCH("Min",H46)))</formula>
    </cfRule>
    <cfRule type="containsText" dxfId="255" priority="240" operator="containsText" text="Specify ">
      <formula>NOT(ISERROR(SEARCH("Specify ",H46)))</formula>
    </cfRule>
  </conditionalFormatting>
  <conditionalFormatting sqref="J46 L46">
    <cfRule type="containsText" dxfId="254" priority="235" operator="containsText" text="Max">
      <formula>NOT(ISERROR(SEARCH("Max",J46)))</formula>
    </cfRule>
    <cfRule type="containsText" dxfId="253" priority="236" operator="containsText" text="Min">
      <formula>NOT(ISERROR(SEARCH("Min",J46)))</formula>
    </cfRule>
    <cfRule type="containsText" dxfId="252" priority="237" operator="containsText" text="Specify ">
      <formula>NOT(ISERROR(SEARCH("Specify ",J46)))</formula>
    </cfRule>
  </conditionalFormatting>
  <conditionalFormatting sqref="K46">
    <cfRule type="containsText" dxfId="251" priority="232" operator="containsText" text="Max">
      <formula>NOT(ISERROR(SEARCH("Max",K46)))</formula>
    </cfRule>
    <cfRule type="containsText" dxfId="250" priority="233" operator="containsText" text="Min">
      <formula>NOT(ISERROR(SEARCH("Min",K46)))</formula>
    </cfRule>
    <cfRule type="containsText" dxfId="249" priority="234" operator="containsText" text="Specify ">
      <formula>NOT(ISERROR(SEARCH("Specify ",K46)))</formula>
    </cfRule>
  </conditionalFormatting>
  <conditionalFormatting sqref="M46 O46">
    <cfRule type="containsText" dxfId="248" priority="229" operator="containsText" text="Max">
      <formula>NOT(ISERROR(SEARCH("Max",M46)))</formula>
    </cfRule>
    <cfRule type="containsText" dxfId="247" priority="230" operator="containsText" text="Min">
      <formula>NOT(ISERROR(SEARCH("Min",M46)))</formula>
    </cfRule>
    <cfRule type="containsText" dxfId="246" priority="231" operator="containsText" text="Specify ">
      <formula>NOT(ISERROR(SEARCH("Specify ",M46)))</formula>
    </cfRule>
  </conditionalFormatting>
  <conditionalFormatting sqref="N46">
    <cfRule type="containsText" dxfId="245" priority="226" operator="containsText" text="Max">
      <formula>NOT(ISERROR(SEARCH("Max",N46)))</formula>
    </cfRule>
    <cfRule type="containsText" dxfId="244" priority="227" operator="containsText" text="Min">
      <formula>NOT(ISERROR(SEARCH("Min",N46)))</formula>
    </cfRule>
    <cfRule type="containsText" dxfId="243" priority="228" operator="containsText" text="Specify ">
      <formula>NOT(ISERROR(SEARCH("Specify ",N46)))</formula>
    </cfRule>
  </conditionalFormatting>
  <conditionalFormatting sqref="G48 I48 G49:O49">
    <cfRule type="containsText" dxfId="242" priority="223" operator="containsText" text="Max">
      <formula>NOT(ISERROR(SEARCH("Max",G48)))</formula>
    </cfRule>
    <cfRule type="containsText" dxfId="241" priority="224" operator="containsText" text="Min">
      <formula>NOT(ISERROR(SEARCH("Min",G48)))</formula>
    </cfRule>
    <cfRule type="containsText" dxfId="240" priority="225" operator="containsText" text="Specify ">
      <formula>NOT(ISERROR(SEARCH("Specify ",G48)))</formula>
    </cfRule>
  </conditionalFormatting>
  <conditionalFormatting sqref="H48">
    <cfRule type="containsText" dxfId="239" priority="220" operator="containsText" text="Max">
      <formula>NOT(ISERROR(SEARCH("Max",H48)))</formula>
    </cfRule>
    <cfRule type="containsText" dxfId="238" priority="221" operator="containsText" text="Min">
      <formula>NOT(ISERROR(SEARCH("Min",H48)))</formula>
    </cfRule>
    <cfRule type="containsText" dxfId="237" priority="222" operator="containsText" text="Specify ">
      <formula>NOT(ISERROR(SEARCH("Specify ",H48)))</formula>
    </cfRule>
  </conditionalFormatting>
  <conditionalFormatting sqref="J48 L48">
    <cfRule type="containsText" dxfId="236" priority="217" operator="containsText" text="Max">
      <formula>NOT(ISERROR(SEARCH("Max",J48)))</formula>
    </cfRule>
    <cfRule type="containsText" dxfId="235" priority="218" operator="containsText" text="Min">
      <formula>NOT(ISERROR(SEARCH("Min",J48)))</formula>
    </cfRule>
    <cfRule type="containsText" dxfId="234" priority="219" operator="containsText" text="Specify ">
      <formula>NOT(ISERROR(SEARCH("Specify ",J48)))</formula>
    </cfRule>
  </conditionalFormatting>
  <conditionalFormatting sqref="K48">
    <cfRule type="containsText" dxfId="233" priority="214" operator="containsText" text="Max">
      <formula>NOT(ISERROR(SEARCH("Max",K48)))</formula>
    </cfRule>
    <cfRule type="containsText" dxfId="232" priority="215" operator="containsText" text="Min">
      <formula>NOT(ISERROR(SEARCH("Min",K48)))</formula>
    </cfRule>
    <cfRule type="containsText" dxfId="231" priority="216" operator="containsText" text="Specify ">
      <formula>NOT(ISERROR(SEARCH("Specify ",K48)))</formula>
    </cfRule>
  </conditionalFormatting>
  <conditionalFormatting sqref="M48 O48">
    <cfRule type="containsText" dxfId="230" priority="211" operator="containsText" text="Max">
      <formula>NOT(ISERROR(SEARCH("Max",M48)))</formula>
    </cfRule>
    <cfRule type="containsText" dxfId="229" priority="212" operator="containsText" text="Min">
      <formula>NOT(ISERROR(SEARCH("Min",M48)))</formula>
    </cfRule>
    <cfRule type="containsText" dxfId="228" priority="213" operator="containsText" text="Specify ">
      <formula>NOT(ISERROR(SEARCH("Specify ",M48)))</formula>
    </cfRule>
  </conditionalFormatting>
  <conditionalFormatting sqref="N48">
    <cfRule type="containsText" dxfId="227" priority="208" operator="containsText" text="Max">
      <formula>NOT(ISERROR(SEARCH("Max",N48)))</formula>
    </cfRule>
    <cfRule type="containsText" dxfId="226" priority="209" operator="containsText" text="Min">
      <formula>NOT(ISERROR(SEARCH("Min",N48)))</formula>
    </cfRule>
    <cfRule type="containsText" dxfId="225" priority="210" operator="containsText" text="Specify ">
      <formula>NOT(ISERROR(SEARCH("Specify ",N48)))</formula>
    </cfRule>
  </conditionalFormatting>
  <conditionalFormatting sqref="G50 I50">
    <cfRule type="containsText" dxfId="224" priority="205" operator="containsText" text="Max">
      <formula>NOT(ISERROR(SEARCH("Max",G50)))</formula>
    </cfRule>
    <cfRule type="containsText" dxfId="223" priority="206" operator="containsText" text="Min">
      <formula>NOT(ISERROR(SEARCH("Min",G50)))</formula>
    </cfRule>
    <cfRule type="containsText" dxfId="222" priority="207" operator="containsText" text="Specify ">
      <formula>NOT(ISERROR(SEARCH("Specify ",G50)))</formula>
    </cfRule>
  </conditionalFormatting>
  <conditionalFormatting sqref="H50">
    <cfRule type="containsText" dxfId="221" priority="202" operator="containsText" text="Max">
      <formula>NOT(ISERROR(SEARCH("Max",H50)))</formula>
    </cfRule>
    <cfRule type="containsText" dxfId="220" priority="203" operator="containsText" text="Min">
      <formula>NOT(ISERROR(SEARCH("Min",H50)))</formula>
    </cfRule>
    <cfRule type="containsText" dxfId="219" priority="204" operator="containsText" text="Specify ">
      <formula>NOT(ISERROR(SEARCH("Specify ",H50)))</formula>
    </cfRule>
  </conditionalFormatting>
  <conditionalFormatting sqref="J50 L50">
    <cfRule type="containsText" dxfId="218" priority="199" operator="containsText" text="Max">
      <formula>NOT(ISERROR(SEARCH("Max",J50)))</formula>
    </cfRule>
    <cfRule type="containsText" dxfId="217" priority="200" operator="containsText" text="Min">
      <formula>NOT(ISERROR(SEARCH("Min",J50)))</formula>
    </cfRule>
    <cfRule type="containsText" dxfId="216" priority="201" operator="containsText" text="Specify ">
      <formula>NOT(ISERROR(SEARCH("Specify ",J50)))</formula>
    </cfRule>
  </conditionalFormatting>
  <conditionalFormatting sqref="K50">
    <cfRule type="containsText" dxfId="215" priority="196" operator="containsText" text="Max">
      <formula>NOT(ISERROR(SEARCH("Max",K50)))</formula>
    </cfRule>
    <cfRule type="containsText" dxfId="214" priority="197" operator="containsText" text="Min">
      <formula>NOT(ISERROR(SEARCH("Min",K50)))</formula>
    </cfRule>
    <cfRule type="containsText" dxfId="213" priority="198" operator="containsText" text="Specify ">
      <formula>NOT(ISERROR(SEARCH("Specify ",K50)))</formula>
    </cfRule>
  </conditionalFormatting>
  <conditionalFormatting sqref="M50 O50">
    <cfRule type="containsText" dxfId="212" priority="193" operator="containsText" text="Max">
      <formula>NOT(ISERROR(SEARCH("Max",M50)))</formula>
    </cfRule>
    <cfRule type="containsText" dxfId="211" priority="194" operator="containsText" text="Min">
      <formula>NOT(ISERROR(SEARCH("Min",M50)))</formula>
    </cfRule>
    <cfRule type="containsText" dxfId="210" priority="195" operator="containsText" text="Specify ">
      <formula>NOT(ISERROR(SEARCH("Specify ",M50)))</formula>
    </cfRule>
  </conditionalFormatting>
  <conditionalFormatting sqref="N50">
    <cfRule type="containsText" dxfId="209" priority="190" operator="containsText" text="Max">
      <formula>NOT(ISERROR(SEARCH("Max",N50)))</formula>
    </cfRule>
    <cfRule type="containsText" dxfId="208" priority="191" operator="containsText" text="Min">
      <formula>NOT(ISERROR(SEARCH("Min",N50)))</formula>
    </cfRule>
    <cfRule type="containsText" dxfId="207" priority="192" operator="containsText" text="Specify ">
      <formula>NOT(ISERROR(SEARCH("Specify ",N50)))</formula>
    </cfRule>
  </conditionalFormatting>
  <conditionalFormatting sqref="G54:O54">
    <cfRule type="containsText" dxfId="206" priority="187" operator="containsText" text="Max">
      <formula>NOT(ISERROR(SEARCH("Max",G54)))</formula>
    </cfRule>
    <cfRule type="containsText" dxfId="205" priority="188" operator="containsText" text="Min">
      <formula>NOT(ISERROR(SEARCH("Min",G54)))</formula>
    </cfRule>
    <cfRule type="containsText" dxfId="204" priority="189" operator="containsText" text="Specify ">
      <formula>NOT(ISERROR(SEARCH("Specify ",G54)))</formula>
    </cfRule>
  </conditionalFormatting>
  <conditionalFormatting sqref="G55 I55 G56:O56">
    <cfRule type="containsText" dxfId="203" priority="184" operator="containsText" text="Max">
      <formula>NOT(ISERROR(SEARCH("Max",G55)))</formula>
    </cfRule>
    <cfRule type="containsText" dxfId="202" priority="185" operator="containsText" text="Min">
      <formula>NOT(ISERROR(SEARCH("Min",G55)))</formula>
    </cfRule>
    <cfRule type="containsText" dxfId="201" priority="186" operator="containsText" text="Specify ">
      <formula>NOT(ISERROR(SEARCH("Specify ",G55)))</formula>
    </cfRule>
  </conditionalFormatting>
  <conditionalFormatting sqref="H55">
    <cfRule type="containsText" dxfId="200" priority="181" operator="containsText" text="Max">
      <formula>NOT(ISERROR(SEARCH("Max",H55)))</formula>
    </cfRule>
    <cfRule type="containsText" dxfId="199" priority="182" operator="containsText" text="Min">
      <formula>NOT(ISERROR(SEARCH("Min",H55)))</formula>
    </cfRule>
    <cfRule type="containsText" dxfId="198" priority="183" operator="containsText" text="Specify ">
      <formula>NOT(ISERROR(SEARCH("Specify ",H55)))</formula>
    </cfRule>
  </conditionalFormatting>
  <conditionalFormatting sqref="J55 L55">
    <cfRule type="containsText" dxfId="197" priority="178" operator="containsText" text="Max">
      <formula>NOT(ISERROR(SEARCH("Max",J55)))</formula>
    </cfRule>
    <cfRule type="containsText" dxfId="196" priority="179" operator="containsText" text="Min">
      <formula>NOT(ISERROR(SEARCH("Min",J55)))</formula>
    </cfRule>
    <cfRule type="containsText" dxfId="195" priority="180" operator="containsText" text="Specify ">
      <formula>NOT(ISERROR(SEARCH("Specify ",J55)))</formula>
    </cfRule>
  </conditionalFormatting>
  <conditionalFormatting sqref="K55">
    <cfRule type="containsText" dxfId="194" priority="175" operator="containsText" text="Max">
      <formula>NOT(ISERROR(SEARCH("Max",K55)))</formula>
    </cfRule>
    <cfRule type="containsText" dxfId="193" priority="176" operator="containsText" text="Min">
      <formula>NOT(ISERROR(SEARCH("Min",K55)))</formula>
    </cfRule>
    <cfRule type="containsText" dxfId="192" priority="177" operator="containsText" text="Specify ">
      <formula>NOT(ISERROR(SEARCH("Specify ",K55)))</formula>
    </cfRule>
  </conditionalFormatting>
  <conditionalFormatting sqref="M55 O55">
    <cfRule type="containsText" dxfId="191" priority="172" operator="containsText" text="Max">
      <formula>NOT(ISERROR(SEARCH("Max",M55)))</formula>
    </cfRule>
    <cfRule type="containsText" dxfId="190" priority="173" operator="containsText" text="Min">
      <formula>NOT(ISERROR(SEARCH("Min",M55)))</formula>
    </cfRule>
    <cfRule type="containsText" dxfId="189" priority="174" operator="containsText" text="Specify ">
      <formula>NOT(ISERROR(SEARCH("Specify ",M55)))</formula>
    </cfRule>
  </conditionalFormatting>
  <conditionalFormatting sqref="N55">
    <cfRule type="containsText" dxfId="188" priority="169" operator="containsText" text="Max">
      <formula>NOT(ISERROR(SEARCH("Max",N55)))</formula>
    </cfRule>
    <cfRule type="containsText" dxfId="187" priority="170" operator="containsText" text="Min">
      <formula>NOT(ISERROR(SEARCH("Min",N55)))</formula>
    </cfRule>
    <cfRule type="containsText" dxfId="186" priority="171" operator="containsText" text="Specify ">
      <formula>NOT(ISERROR(SEARCH("Specify ",N55)))</formula>
    </cfRule>
  </conditionalFormatting>
  <conditionalFormatting sqref="G57 I57">
    <cfRule type="containsText" dxfId="185" priority="166" operator="containsText" text="Max">
      <formula>NOT(ISERROR(SEARCH("Max",G57)))</formula>
    </cfRule>
    <cfRule type="containsText" dxfId="184" priority="167" operator="containsText" text="Min">
      <formula>NOT(ISERROR(SEARCH("Min",G57)))</formula>
    </cfRule>
    <cfRule type="containsText" dxfId="183" priority="168" operator="containsText" text="Specify ">
      <formula>NOT(ISERROR(SEARCH("Specify ",G57)))</formula>
    </cfRule>
  </conditionalFormatting>
  <conditionalFormatting sqref="H57">
    <cfRule type="containsText" dxfId="182" priority="163" operator="containsText" text="Max">
      <formula>NOT(ISERROR(SEARCH("Max",H57)))</formula>
    </cfRule>
    <cfRule type="containsText" dxfId="181" priority="164" operator="containsText" text="Min">
      <formula>NOT(ISERROR(SEARCH("Min",H57)))</formula>
    </cfRule>
    <cfRule type="containsText" dxfId="180" priority="165" operator="containsText" text="Specify ">
      <formula>NOT(ISERROR(SEARCH("Specify ",H57)))</formula>
    </cfRule>
  </conditionalFormatting>
  <conditionalFormatting sqref="J57 L57">
    <cfRule type="containsText" dxfId="179" priority="160" operator="containsText" text="Max">
      <formula>NOT(ISERROR(SEARCH("Max",J57)))</formula>
    </cfRule>
    <cfRule type="containsText" dxfId="178" priority="161" operator="containsText" text="Min">
      <formula>NOT(ISERROR(SEARCH("Min",J57)))</formula>
    </cfRule>
    <cfRule type="containsText" dxfId="177" priority="162" operator="containsText" text="Specify ">
      <formula>NOT(ISERROR(SEARCH("Specify ",J57)))</formula>
    </cfRule>
  </conditionalFormatting>
  <conditionalFormatting sqref="K57">
    <cfRule type="containsText" dxfId="176" priority="157" operator="containsText" text="Max">
      <formula>NOT(ISERROR(SEARCH("Max",K57)))</formula>
    </cfRule>
    <cfRule type="containsText" dxfId="175" priority="158" operator="containsText" text="Min">
      <formula>NOT(ISERROR(SEARCH("Min",K57)))</formula>
    </cfRule>
    <cfRule type="containsText" dxfId="174" priority="159" operator="containsText" text="Specify ">
      <formula>NOT(ISERROR(SEARCH("Specify ",K57)))</formula>
    </cfRule>
  </conditionalFormatting>
  <conditionalFormatting sqref="M57 O57">
    <cfRule type="containsText" dxfId="173" priority="154" operator="containsText" text="Max">
      <formula>NOT(ISERROR(SEARCH("Max",M57)))</formula>
    </cfRule>
    <cfRule type="containsText" dxfId="172" priority="155" operator="containsText" text="Min">
      <formula>NOT(ISERROR(SEARCH("Min",M57)))</formula>
    </cfRule>
    <cfRule type="containsText" dxfId="171" priority="156" operator="containsText" text="Specify ">
      <formula>NOT(ISERROR(SEARCH("Specify ",M57)))</formula>
    </cfRule>
  </conditionalFormatting>
  <conditionalFormatting sqref="N57">
    <cfRule type="containsText" dxfId="170" priority="151" operator="containsText" text="Max">
      <formula>NOT(ISERROR(SEARCH("Max",N57)))</formula>
    </cfRule>
    <cfRule type="containsText" dxfId="169" priority="152" operator="containsText" text="Min">
      <formula>NOT(ISERROR(SEARCH("Min",N57)))</formula>
    </cfRule>
    <cfRule type="containsText" dxfId="168" priority="153" operator="containsText" text="Specify ">
      <formula>NOT(ISERROR(SEARCH("Specify ",N57)))</formula>
    </cfRule>
  </conditionalFormatting>
  <conditionalFormatting sqref="G61:O61">
    <cfRule type="containsText" dxfId="167" priority="148" operator="containsText" text="Max">
      <formula>NOT(ISERROR(SEARCH("Max",G61)))</formula>
    </cfRule>
    <cfRule type="containsText" dxfId="166" priority="149" operator="containsText" text="Min">
      <formula>NOT(ISERROR(SEARCH("Min",G61)))</formula>
    </cfRule>
    <cfRule type="containsText" dxfId="165" priority="150" operator="containsText" text="Specify ">
      <formula>NOT(ISERROR(SEARCH("Specify ",G61)))</formula>
    </cfRule>
  </conditionalFormatting>
  <conditionalFormatting sqref="G62 I62 G63:O63 G65:O65">
    <cfRule type="containsText" dxfId="164" priority="145" operator="containsText" text="Max">
      <formula>NOT(ISERROR(SEARCH("Max",G62)))</formula>
    </cfRule>
    <cfRule type="containsText" dxfId="163" priority="146" operator="containsText" text="Min">
      <formula>NOT(ISERROR(SEARCH("Min",G62)))</formula>
    </cfRule>
    <cfRule type="containsText" dxfId="162" priority="147" operator="containsText" text="Specify ">
      <formula>NOT(ISERROR(SEARCH("Specify ",G62)))</formula>
    </cfRule>
  </conditionalFormatting>
  <conditionalFormatting sqref="H62">
    <cfRule type="containsText" dxfId="161" priority="142" operator="containsText" text="Max">
      <formula>NOT(ISERROR(SEARCH("Max",H62)))</formula>
    </cfRule>
    <cfRule type="containsText" dxfId="160" priority="143" operator="containsText" text="Min">
      <formula>NOT(ISERROR(SEARCH("Min",H62)))</formula>
    </cfRule>
    <cfRule type="containsText" dxfId="159" priority="144" operator="containsText" text="Specify ">
      <formula>NOT(ISERROR(SEARCH("Specify ",H62)))</formula>
    </cfRule>
  </conditionalFormatting>
  <conditionalFormatting sqref="J62 L62">
    <cfRule type="containsText" dxfId="158" priority="139" operator="containsText" text="Max">
      <formula>NOT(ISERROR(SEARCH("Max",J62)))</formula>
    </cfRule>
    <cfRule type="containsText" dxfId="157" priority="140" operator="containsText" text="Min">
      <formula>NOT(ISERROR(SEARCH("Min",J62)))</formula>
    </cfRule>
    <cfRule type="containsText" dxfId="156" priority="141" operator="containsText" text="Specify ">
      <formula>NOT(ISERROR(SEARCH("Specify ",J62)))</formula>
    </cfRule>
  </conditionalFormatting>
  <conditionalFormatting sqref="K62">
    <cfRule type="containsText" dxfId="155" priority="136" operator="containsText" text="Max">
      <formula>NOT(ISERROR(SEARCH("Max",K62)))</formula>
    </cfRule>
    <cfRule type="containsText" dxfId="154" priority="137" operator="containsText" text="Min">
      <formula>NOT(ISERROR(SEARCH("Min",K62)))</formula>
    </cfRule>
    <cfRule type="containsText" dxfId="153" priority="138" operator="containsText" text="Specify ">
      <formula>NOT(ISERROR(SEARCH("Specify ",K62)))</formula>
    </cfRule>
  </conditionalFormatting>
  <conditionalFormatting sqref="M62 O62">
    <cfRule type="containsText" dxfId="152" priority="133" operator="containsText" text="Max">
      <formula>NOT(ISERROR(SEARCH("Max",M62)))</formula>
    </cfRule>
    <cfRule type="containsText" dxfId="151" priority="134" operator="containsText" text="Min">
      <formula>NOT(ISERROR(SEARCH("Min",M62)))</formula>
    </cfRule>
    <cfRule type="containsText" dxfId="150" priority="135" operator="containsText" text="Specify ">
      <formula>NOT(ISERROR(SEARCH("Specify ",M62)))</formula>
    </cfRule>
  </conditionalFormatting>
  <conditionalFormatting sqref="N62">
    <cfRule type="containsText" dxfId="149" priority="130" operator="containsText" text="Max">
      <formula>NOT(ISERROR(SEARCH("Max",N62)))</formula>
    </cfRule>
    <cfRule type="containsText" dxfId="148" priority="131" operator="containsText" text="Min">
      <formula>NOT(ISERROR(SEARCH("Min",N62)))</formula>
    </cfRule>
    <cfRule type="containsText" dxfId="147" priority="132" operator="containsText" text="Specify ">
      <formula>NOT(ISERROR(SEARCH("Specify ",N62)))</formula>
    </cfRule>
  </conditionalFormatting>
  <conditionalFormatting sqref="G64 I64">
    <cfRule type="containsText" dxfId="146" priority="127" operator="containsText" text="Max">
      <formula>NOT(ISERROR(SEARCH("Max",G64)))</formula>
    </cfRule>
    <cfRule type="containsText" dxfId="145" priority="128" operator="containsText" text="Min">
      <formula>NOT(ISERROR(SEARCH("Min",G64)))</formula>
    </cfRule>
    <cfRule type="containsText" dxfId="144" priority="129" operator="containsText" text="Specify ">
      <formula>NOT(ISERROR(SEARCH("Specify ",G64)))</formula>
    </cfRule>
  </conditionalFormatting>
  <conditionalFormatting sqref="H64">
    <cfRule type="containsText" dxfId="143" priority="124" operator="containsText" text="Max">
      <formula>NOT(ISERROR(SEARCH("Max",H64)))</formula>
    </cfRule>
    <cfRule type="containsText" dxfId="142" priority="125" operator="containsText" text="Min">
      <formula>NOT(ISERROR(SEARCH("Min",H64)))</formula>
    </cfRule>
    <cfRule type="containsText" dxfId="141" priority="126" operator="containsText" text="Specify ">
      <formula>NOT(ISERROR(SEARCH("Specify ",H64)))</formula>
    </cfRule>
  </conditionalFormatting>
  <conditionalFormatting sqref="J64 L64">
    <cfRule type="containsText" dxfId="140" priority="121" operator="containsText" text="Max">
      <formula>NOT(ISERROR(SEARCH("Max",J64)))</formula>
    </cfRule>
    <cfRule type="containsText" dxfId="139" priority="122" operator="containsText" text="Min">
      <formula>NOT(ISERROR(SEARCH("Min",J64)))</formula>
    </cfRule>
    <cfRule type="containsText" dxfId="138" priority="123" operator="containsText" text="Specify ">
      <formula>NOT(ISERROR(SEARCH("Specify ",J64)))</formula>
    </cfRule>
  </conditionalFormatting>
  <conditionalFormatting sqref="K64">
    <cfRule type="containsText" dxfId="137" priority="118" operator="containsText" text="Max">
      <formula>NOT(ISERROR(SEARCH("Max",K64)))</formula>
    </cfRule>
    <cfRule type="containsText" dxfId="136" priority="119" operator="containsText" text="Min">
      <formula>NOT(ISERROR(SEARCH("Min",K64)))</formula>
    </cfRule>
    <cfRule type="containsText" dxfId="135" priority="120" operator="containsText" text="Specify ">
      <formula>NOT(ISERROR(SEARCH("Specify ",K64)))</formula>
    </cfRule>
  </conditionalFormatting>
  <conditionalFormatting sqref="M64 O64">
    <cfRule type="containsText" dxfId="134" priority="115" operator="containsText" text="Max">
      <formula>NOT(ISERROR(SEARCH("Max",M64)))</formula>
    </cfRule>
    <cfRule type="containsText" dxfId="133" priority="116" operator="containsText" text="Min">
      <formula>NOT(ISERROR(SEARCH("Min",M64)))</formula>
    </cfRule>
    <cfRule type="containsText" dxfId="132" priority="117" operator="containsText" text="Specify ">
      <formula>NOT(ISERROR(SEARCH("Specify ",M64)))</formula>
    </cfRule>
  </conditionalFormatting>
  <conditionalFormatting sqref="N64">
    <cfRule type="containsText" dxfId="131" priority="112" operator="containsText" text="Max">
      <formula>NOT(ISERROR(SEARCH("Max",N64)))</formula>
    </cfRule>
    <cfRule type="containsText" dxfId="130" priority="113" operator="containsText" text="Min">
      <formula>NOT(ISERROR(SEARCH("Min",N64)))</formula>
    </cfRule>
    <cfRule type="containsText" dxfId="129" priority="114" operator="containsText" text="Specify ">
      <formula>NOT(ISERROR(SEARCH("Specify ",N64)))</formula>
    </cfRule>
  </conditionalFormatting>
  <conditionalFormatting sqref="G66 I66 G67:O67">
    <cfRule type="containsText" dxfId="128" priority="109" operator="containsText" text="Max">
      <formula>NOT(ISERROR(SEARCH("Max",G66)))</formula>
    </cfRule>
    <cfRule type="containsText" dxfId="127" priority="110" operator="containsText" text="Min">
      <formula>NOT(ISERROR(SEARCH("Min",G66)))</formula>
    </cfRule>
    <cfRule type="containsText" dxfId="126" priority="111" operator="containsText" text="Specify ">
      <formula>NOT(ISERROR(SEARCH("Specify ",G66)))</formula>
    </cfRule>
  </conditionalFormatting>
  <conditionalFormatting sqref="H66">
    <cfRule type="containsText" dxfId="125" priority="106" operator="containsText" text="Max">
      <formula>NOT(ISERROR(SEARCH("Max",H66)))</formula>
    </cfRule>
    <cfRule type="containsText" dxfId="124" priority="107" operator="containsText" text="Min">
      <formula>NOT(ISERROR(SEARCH("Min",H66)))</formula>
    </cfRule>
    <cfRule type="containsText" dxfId="123" priority="108" operator="containsText" text="Specify ">
      <formula>NOT(ISERROR(SEARCH("Specify ",H66)))</formula>
    </cfRule>
  </conditionalFormatting>
  <conditionalFormatting sqref="J66 L66">
    <cfRule type="containsText" dxfId="122" priority="103" operator="containsText" text="Max">
      <formula>NOT(ISERROR(SEARCH("Max",J66)))</formula>
    </cfRule>
    <cfRule type="containsText" dxfId="121" priority="104" operator="containsText" text="Min">
      <formula>NOT(ISERROR(SEARCH("Min",J66)))</formula>
    </cfRule>
    <cfRule type="containsText" dxfId="120" priority="105" operator="containsText" text="Specify ">
      <formula>NOT(ISERROR(SEARCH("Specify ",J66)))</formula>
    </cfRule>
  </conditionalFormatting>
  <conditionalFormatting sqref="K66">
    <cfRule type="containsText" dxfId="119" priority="100" operator="containsText" text="Max">
      <formula>NOT(ISERROR(SEARCH("Max",K66)))</formula>
    </cfRule>
    <cfRule type="containsText" dxfId="118" priority="101" operator="containsText" text="Min">
      <formula>NOT(ISERROR(SEARCH("Min",K66)))</formula>
    </cfRule>
    <cfRule type="containsText" dxfId="117" priority="102" operator="containsText" text="Specify ">
      <formula>NOT(ISERROR(SEARCH("Specify ",K66)))</formula>
    </cfRule>
  </conditionalFormatting>
  <conditionalFormatting sqref="M66 O66">
    <cfRule type="containsText" dxfId="116" priority="97" operator="containsText" text="Max">
      <formula>NOT(ISERROR(SEARCH("Max",M66)))</formula>
    </cfRule>
    <cfRule type="containsText" dxfId="115" priority="98" operator="containsText" text="Min">
      <formula>NOT(ISERROR(SEARCH("Min",M66)))</formula>
    </cfRule>
    <cfRule type="containsText" dxfId="114" priority="99" operator="containsText" text="Specify ">
      <formula>NOT(ISERROR(SEARCH("Specify ",M66)))</formula>
    </cfRule>
  </conditionalFormatting>
  <conditionalFormatting sqref="N66">
    <cfRule type="containsText" dxfId="113" priority="94" operator="containsText" text="Max">
      <formula>NOT(ISERROR(SEARCH("Max",N66)))</formula>
    </cfRule>
    <cfRule type="containsText" dxfId="112" priority="95" operator="containsText" text="Min">
      <formula>NOT(ISERROR(SEARCH("Min",N66)))</formula>
    </cfRule>
    <cfRule type="containsText" dxfId="111" priority="96" operator="containsText" text="Specify ">
      <formula>NOT(ISERROR(SEARCH("Specify ",N66)))</formula>
    </cfRule>
  </conditionalFormatting>
  <conditionalFormatting sqref="G68 I68">
    <cfRule type="containsText" dxfId="110" priority="91" operator="containsText" text="Max">
      <formula>NOT(ISERROR(SEARCH("Max",G68)))</formula>
    </cfRule>
    <cfRule type="containsText" dxfId="109" priority="92" operator="containsText" text="Min">
      <formula>NOT(ISERROR(SEARCH("Min",G68)))</formula>
    </cfRule>
    <cfRule type="containsText" dxfId="108" priority="93" operator="containsText" text="Specify ">
      <formula>NOT(ISERROR(SEARCH("Specify ",G68)))</formula>
    </cfRule>
  </conditionalFormatting>
  <conditionalFormatting sqref="H68">
    <cfRule type="containsText" dxfId="107" priority="88" operator="containsText" text="Max">
      <formula>NOT(ISERROR(SEARCH("Max",H68)))</formula>
    </cfRule>
    <cfRule type="containsText" dxfId="106" priority="89" operator="containsText" text="Min">
      <formula>NOT(ISERROR(SEARCH("Min",H68)))</formula>
    </cfRule>
    <cfRule type="containsText" dxfId="105" priority="90" operator="containsText" text="Specify ">
      <formula>NOT(ISERROR(SEARCH("Specify ",H68)))</formula>
    </cfRule>
  </conditionalFormatting>
  <conditionalFormatting sqref="J68 L68">
    <cfRule type="containsText" dxfId="104" priority="85" operator="containsText" text="Max">
      <formula>NOT(ISERROR(SEARCH("Max",J68)))</formula>
    </cfRule>
    <cfRule type="containsText" dxfId="103" priority="86" operator="containsText" text="Min">
      <formula>NOT(ISERROR(SEARCH("Min",J68)))</formula>
    </cfRule>
    <cfRule type="containsText" dxfId="102" priority="87" operator="containsText" text="Specify ">
      <formula>NOT(ISERROR(SEARCH("Specify ",J68)))</formula>
    </cfRule>
  </conditionalFormatting>
  <conditionalFormatting sqref="K68">
    <cfRule type="containsText" dxfId="101" priority="82" operator="containsText" text="Max">
      <formula>NOT(ISERROR(SEARCH("Max",K68)))</formula>
    </cfRule>
    <cfRule type="containsText" dxfId="100" priority="83" operator="containsText" text="Min">
      <formula>NOT(ISERROR(SEARCH("Min",K68)))</formula>
    </cfRule>
    <cfRule type="containsText" dxfId="99" priority="84" operator="containsText" text="Specify ">
      <formula>NOT(ISERROR(SEARCH("Specify ",K68)))</formula>
    </cfRule>
  </conditionalFormatting>
  <conditionalFormatting sqref="M68 O68">
    <cfRule type="containsText" dxfId="98" priority="79" operator="containsText" text="Max">
      <formula>NOT(ISERROR(SEARCH("Max",M68)))</formula>
    </cfRule>
    <cfRule type="containsText" dxfId="97" priority="80" operator="containsText" text="Min">
      <formula>NOT(ISERROR(SEARCH("Min",M68)))</formula>
    </cfRule>
    <cfRule type="containsText" dxfId="96" priority="81" operator="containsText" text="Specify ">
      <formula>NOT(ISERROR(SEARCH("Specify ",M68)))</formula>
    </cfRule>
  </conditionalFormatting>
  <conditionalFormatting sqref="N68">
    <cfRule type="containsText" dxfId="95" priority="76" operator="containsText" text="Max">
      <formula>NOT(ISERROR(SEARCH("Max",N68)))</formula>
    </cfRule>
    <cfRule type="containsText" dxfId="94" priority="77" operator="containsText" text="Min">
      <formula>NOT(ISERROR(SEARCH("Min",N68)))</formula>
    </cfRule>
    <cfRule type="containsText" dxfId="93" priority="78" operator="containsText" text="Specify ">
      <formula>NOT(ISERROR(SEARCH("Specify ",N68)))</formula>
    </cfRule>
  </conditionalFormatting>
  <conditionalFormatting sqref="G72:O72">
    <cfRule type="containsText" dxfId="92" priority="73" operator="containsText" text="Max">
      <formula>NOT(ISERROR(SEARCH("Max",G72)))</formula>
    </cfRule>
    <cfRule type="containsText" dxfId="91" priority="74" operator="containsText" text="Min">
      <formula>NOT(ISERROR(SEARCH("Min",G72)))</formula>
    </cfRule>
    <cfRule type="containsText" dxfId="90" priority="75" operator="containsText" text="Specify ">
      <formula>NOT(ISERROR(SEARCH("Specify ",G72)))</formula>
    </cfRule>
  </conditionalFormatting>
  <conditionalFormatting sqref="G73 I73 G74:O74 G76:O76">
    <cfRule type="containsText" dxfId="89" priority="70" operator="containsText" text="Max">
      <formula>NOT(ISERROR(SEARCH("Max",G73)))</formula>
    </cfRule>
    <cfRule type="containsText" dxfId="88" priority="71" operator="containsText" text="Min">
      <formula>NOT(ISERROR(SEARCH("Min",G73)))</formula>
    </cfRule>
    <cfRule type="containsText" dxfId="87" priority="72" operator="containsText" text="Specify ">
      <formula>NOT(ISERROR(SEARCH("Specify ",G73)))</formula>
    </cfRule>
  </conditionalFormatting>
  <conditionalFormatting sqref="H73">
    <cfRule type="containsText" dxfId="86" priority="67" operator="containsText" text="Max">
      <formula>NOT(ISERROR(SEARCH("Max",H73)))</formula>
    </cfRule>
    <cfRule type="containsText" dxfId="85" priority="68" operator="containsText" text="Min">
      <formula>NOT(ISERROR(SEARCH("Min",H73)))</formula>
    </cfRule>
    <cfRule type="containsText" dxfId="84" priority="69" operator="containsText" text="Specify ">
      <formula>NOT(ISERROR(SEARCH("Specify ",H73)))</formula>
    </cfRule>
  </conditionalFormatting>
  <conditionalFormatting sqref="J73 L73">
    <cfRule type="containsText" dxfId="83" priority="64" operator="containsText" text="Max">
      <formula>NOT(ISERROR(SEARCH("Max",J73)))</formula>
    </cfRule>
    <cfRule type="containsText" dxfId="82" priority="65" operator="containsText" text="Min">
      <formula>NOT(ISERROR(SEARCH("Min",J73)))</formula>
    </cfRule>
    <cfRule type="containsText" dxfId="81" priority="66" operator="containsText" text="Specify ">
      <formula>NOT(ISERROR(SEARCH("Specify ",J73)))</formula>
    </cfRule>
  </conditionalFormatting>
  <conditionalFormatting sqref="K73">
    <cfRule type="containsText" dxfId="80" priority="61" operator="containsText" text="Max">
      <formula>NOT(ISERROR(SEARCH("Max",K73)))</formula>
    </cfRule>
    <cfRule type="containsText" dxfId="79" priority="62" operator="containsText" text="Min">
      <formula>NOT(ISERROR(SEARCH("Min",K73)))</formula>
    </cfRule>
    <cfRule type="containsText" dxfId="78" priority="63" operator="containsText" text="Specify ">
      <formula>NOT(ISERROR(SEARCH("Specify ",K73)))</formula>
    </cfRule>
  </conditionalFormatting>
  <conditionalFormatting sqref="M73 O73">
    <cfRule type="containsText" dxfId="77" priority="58" operator="containsText" text="Max">
      <formula>NOT(ISERROR(SEARCH("Max",M73)))</formula>
    </cfRule>
    <cfRule type="containsText" dxfId="76" priority="59" operator="containsText" text="Min">
      <formula>NOT(ISERROR(SEARCH("Min",M73)))</formula>
    </cfRule>
    <cfRule type="containsText" dxfId="75" priority="60" operator="containsText" text="Specify ">
      <formula>NOT(ISERROR(SEARCH("Specify ",M73)))</formula>
    </cfRule>
  </conditionalFormatting>
  <conditionalFormatting sqref="N73">
    <cfRule type="containsText" dxfId="74" priority="55" operator="containsText" text="Max">
      <formula>NOT(ISERROR(SEARCH("Max",N73)))</formula>
    </cfRule>
    <cfRule type="containsText" dxfId="73" priority="56" operator="containsText" text="Min">
      <formula>NOT(ISERROR(SEARCH("Min",N73)))</formula>
    </cfRule>
    <cfRule type="containsText" dxfId="72" priority="57" operator="containsText" text="Specify ">
      <formula>NOT(ISERROR(SEARCH("Specify ",N73)))</formula>
    </cfRule>
  </conditionalFormatting>
  <conditionalFormatting sqref="G75 I75">
    <cfRule type="containsText" dxfId="71" priority="52" operator="containsText" text="Max">
      <formula>NOT(ISERROR(SEARCH("Max",G75)))</formula>
    </cfRule>
    <cfRule type="containsText" dxfId="70" priority="53" operator="containsText" text="Min">
      <formula>NOT(ISERROR(SEARCH("Min",G75)))</formula>
    </cfRule>
    <cfRule type="containsText" dxfId="69" priority="54" operator="containsText" text="Specify ">
      <formula>NOT(ISERROR(SEARCH("Specify ",G75)))</formula>
    </cfRule>
  </conditionalFormatting>
  <conditionalFormatting sqref="H75">
    <cfRule type="containsText" dxfId="68" priority="49" operator="containsText" text="Max">
      <formula>NOT(ISERROR(SEARCH("Max",H75)))</formula>
    </cfRule>
    <cfRule type="containsText" dxfId="67" priority="50" operator="containsText" text="Min">
      <formula>NOT(ISERROR(SEARCH("Min",H75)))</formula>
    </cfRule>
    <cfRule type="containsText" dxfId="66" priority="51" operator="containsText" text="Specify ">
      <formula>NOT(ISERROR(SEARCH("Specify ",H75)))</formula>
    </cfRule>
  </conditionalFormatting>
  <conditionalFormatting sqref="J75 L75">
    <cfRule type="containsText" dxfId="65" priority="46" operator="containsText" text="Max">
      <formula>NOT(ISERROR(SEARCH("Max",J75)))</formula>
    </cfRule>
    <cfRule type="containsText" dxfId="64" priority="47" operator="containsText" text="Min">
      <formula>NOT(ISERROR(SEARCH("Min",J75)))</formula>
    </cfRule>
    <cfRule type="containsText" dxfId="63" priority="48" operator="containsText" text="Specify ">
      <formula>NOT(ISERROR(SEARCH("Specify ",J75)))</formula>
    </cfRule>
  </conditionalFormatting>
  <conditionalFormatting sqref="K75">
    <cfRule type="containsText" dxfId="62" priority="43" operator="containsText" text="Max">
      <formula>NOT(ISERROR(SEARCH("Max",K75)))</formula>
    </cfRule>
    <cfRule type="containsText" dxfId="61" priority="44" operator="containsText" text="Min">
      <formula>NOT(ISERROR(SEARCH("Min",K75)))</formula>
    </cfRule>
    <cfRule type="containsText" dxfId="60" priority="45" operator="containsText" text="Specify ">
      <formula>NOT(ISERROR(SEARCH("Specify ",K75)))</formula>
    </cfRule>
  </conditionalFormatting>
  <conditionalFormatting sqref="M75 O75">
    <cfRule type="containsText" dxfId="59" priority="40" operator="containsText" text="Max">
      <formula>NOT(ISERROR(SEARCH("Max",M75)))</formula>
    </cfRule>
    <cfRule type="containsText" dxfId="58" priority="41" operator="containsText" text="Min">
      <formula>NOT(ISERROR(SEARCH("Min",M75)))</formula>
    </cfRule>
    <cfRule type="containsText" dxfId="57" priority="42" operator="containsText" text="Specify ">
      <formula>NOT(ISERROR(SEARCH("Specify ",M75)))</formula>
    </cfRule>
  </conditionalFormatting>
  <conditionalFormatting sqref="N75">
    <cfRule type="containsText" dxfId="56" priority="37" operator="containsText" text="Max">
      <formula>NOT(ISERROR(SEARCH("Max",N75)))</formula>
    </cfRule>
    <cfRule type="containsText" dxfId="55" priority="38" operator="containsText" text="Min">
      <formula>NOT(ISERROR(SEARCH("Min",N75)))</formula>
    </cfRule>
    <cfRule type="containsText" dxfId="54" priority="39" operator="containsText" text="Specify ">
      <formula>NOT(ISERROR(SEARCH("Specify ",N75)))</formula>
    </cfRule>
  </conditionalFormatting>
  <conditionalFormatting sqref="G77 I77 G78:O78">
    <cfRule type="containsText" dxfId="53" priority="34" operator="containsText" text="Max">
      <formula>NOT(ISERROR(SEARCH("Max",G77)))</formula>
    </cfRule>
    <cfRule type="containsText" dxfId="52" priority="35" operator="containsText" text="Min">
      <formula>NOT(ISERROR(SEARCH("Min",G77)))</formula>
    </cfRule>
    <cfRule type="containsText" dxfId="51" priority="36" operator="containsText" text="Specify ">
      <formula>NOT(ISERROR(SEARCH("Specify ",G77)))</formula>
    </cfRule>
  </conditionalFormatting>
  <conditionalFormatting sqref="H77">
    <cfRule type="containsText" dxfId="50" priority="31" operator="containsText" text="Max">
      <formula>NOT(ISERROR(SEARCH("Max",H77)))</formula>
    </cfRule>
    <cfRule type="containsText" dxfId="49" priority="32" operator="containsText" text="Min">
      <formula>NOT(ISERROR(SEARCH("Min",H77)))</formula>
    </cfRule>
    <cfRule type="containsText" dxfId="48" priority="33" operator="containsText" text="Specify ">
      <formula>NOT(ISERROR(SEARCH("Specify ",H77)))</formula>
    </cfRule>
  </conditionalFormatting>
  <conditionalFormatting sqref="J77 L77">
    <cfRule type="containsText" dxfId="47" priority="28" operator="containsText" text="Max">
      <formula>NOT(ISERROR(SEARCH("Max",J77)))</formula>
    </cfRule>
    <cfRule type="containsText" dxfId="46" priority="29" operator="containsText" text="Min">
      <formula>NOT(ISERROR(SEARCH("Min",J77)))</formula>
    </cfRule>
    <cfRule type="containsText" dxfId="45" priority="30" operator="containsText" text="Specify ">
      <formula>NOT(ISERROR(SEARCH("Specify ",J77)))</formula>
    </cfRule>
  </conditionalFormatting>
  <conditionalFormatting sqref="K77">
    <cfRule type="containsText" dxfId="44" priority="25" operator="containsText" text="Max">
      <formula>NOT(ISERROR(SEARCH("Max",K77)))</formula>
    </cfRule>
    <cfRule type="containsText" dxfId="43" priority="26" operator="containsText" text="Min">
      <formula>NOT(ISERROR(SEARCH("Min",K77)))</formula>
    </cfRule>
    <cfRule type="containsText" dxfId="42" priority="27" operator="containsText" text="Specify ">
      <formula>NOT(ISERROR(SEARCH("Specify ",K77)))</formula>
    </cfRule>
  </conditionalFormatting>
  <conditionalFormatting sqref="M77 O77">
    <cfRule type="containsText" dxfId="41" priority="22" operator="containsText" text="Max">
      <formula>NOT(ISERROR(SEARCH("Max",M77)))</formula>
    </cfRule>
    <cfRule type="containsText" dxfId="40" priority="23" operator="containsText" text="Min">
      <formula>NOT(ISERROR(SEARCH("Min",M77)))</formula>
    </cfRule>
    <cfRule type="containsText" dxfId="39" priority="24" operator="containsText" text="Specify ">
      <formula>NOT(ISERROR(SEARCH("Specify ",M77)))</formula>
    </cfRule>
  </conditionalFormatting>
  <conditionalFormatting sqref="N77">
    <cfRule type="containsText" dxfId="38" priority="19" operator="containsText" text="Max">
      <formula>NOT(ISERROR(SEARCH("Max",N77)))</formula>
    </cfRule>
    <cfRule type="containsText" dxfId="37" priority="20" operator="containsText" text="Min">
      <formula>NOT(ISERROR(SEARCH("Min",N77)))</formula>
    </cfRule>
    <cfRule type="containsText" dxfId="36" priority="21" operator="containsText" text="Specify ">
      <formula>NOT(ISERROR(SEARCH("Specify ",N77)))</formula>
    </cfRule>
  </conditionalFormatting>
  <conditionalFormatting sqref="G79 I79">
    <cfRule type="containsText" dxfId="35" priority="16" operator="containsText" text="Max">
      <formula>NOT(ISERROR(SEARCH("Max",G79)))</formula>
    </cfRule>
    <cfRule type="containsText" dxfId="34" priority="17" operator="containsText" text="Min">
      <formula>NOT(ISERROR(SEARCH("Min",G79)))</formula>
    </cfRule>
    <cfRule type="containsText" dxfId="33" priority="18" operator="containsText" text="Specify ">
      <formula>NOT(ISERROR(SEARCH("Specify ",G79)))</formula>
    </cfRule>
  </conditionalFormatting>
  <conditionalFormatting sqref="H79">
    <cfRule type="containsText" dxfId="32" priority="13" operator="containsText" text="Max">
      <formula>NOT(ISERROR(SEARCH("Max",H79)))</formula>
    </cfRule>
    <cfRule type="containsText" dxfId="31" priority="14" operator="containsText" text="Min">
      <formula>NOT(ISERROR(SEARCH("Min",H79)))</formula>
    </cfRule>
    <cfRule type="containsText" dxfId="30" priority="15" operator="containsText" text="Specify ">
      <formula>NOT(ISERROR(SEARCH("Specify ",H79)))</formula>
    </cfRule>
  </conditionalFormatting>
  <conditionalFormatting sqref="J79 L79">
    <cfRule type="containsText" dxfId="29" priority="10" operator="containsText" text="Max">
      <formula>NOT(ISERROR(SEARCH("Max",J79)))</formula>
    </cfRule>
    <cfRule type="containsText" dxfId="28" priority="11" operator="containsText" text="Min">
      <formula>NOT(ISERROR(SEARCH("Min",J79)))</formula>
    </cfRule>
    <cfRule type="containsText" dxfId="27" priority="12" operator="containsText" text="Specify ">
      <formula>NOT(ISERROR(SEARCH("Specify ",J79)))</formula>
    </cfRule>
  </conditionalFormatting>
  <conditionalFormatting sqref="K79">
    <cfRule type="containsText" dxfId="26" priority="7" operator="containsText" text="Max">
      <formula>NOT(ISERROR(SEARCH("Max",K79)))</formula>
    </cfRule>
    <cfRule type="containsText" dxfId="25" priority="8" operator="containsText" text="Min">
      <formula>NOT(ISERROR(SEARCH("Min",K79)))</formula>
    </cfRule>
    <cfRule type="containsText" dxfId="24" priority="9" operator="containsText" text="Specify ">
      <formula>NOT(ISERROR(SEARCH("Specify ",K79)))</formula>
    </cfRule>
  </conditionalFormatting>
  <conditionalFormatting sqref="M79 O79">
    <cfRule type="containsText" dxfId="23" priority="4" operator="containsText" text="Max">
      <formula>NOT(ISERROR(SEARCH("Max",M79)))</formula>
    </cfRule>
    <cfRule type="containsText" dxfId="22" priority="5" operator="containsText" text="Min">
      <formula>NOT(ISERROR(SEARCH("Min",M79)))</formula>
    </cfRule>
    <cfRule type="containsText" dxfId="21" priority="6" operator="containsText" text="Specify ">
      <formula>NOT(ISERROR(SEARCH("Specify ",M79)))</formula>
    </cfRule>
  </conditionalFormatting>
  <conditionalFormatting sqref="N79">
    <cfRule type="containsText" dxfId="20" priority="1" operator="containsText" text="Max">
      <formula>NOT(ISERROR(SEARCH("Max",N79)))</formula>
    </cfRule>
    <cfRule type="containsText" dxfId="19" priority="2" operator="containsText" text="Min">
      <formula>NOT(ISERROR(SEARCH("Min",N79)))</formula>
    </cfRule>
    <cfRule type="containsText" dxfId="18" priority="3" operator="containsText" text="Specify ">
      <formula>NOT(ISERROR(SEARCH("Specify ",N79)))</formula>
    </cfRule>
  </conditionalFormatting>
  <pageMargins left="0.7" right="0.7" top="0.75" bottom="0.75" header="0.3" footer="0.3"/>
  <pageSetup paperSize="9" scale="46"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E1BD-0202-42D8-86D2-86D03AAF1A01}">
  <sheetPr>
    <pageSetUpPr fitToPage="1"/>
  </sheetPr>
  <dimension ref="A1:Z84"/>
  <sheetViews>
    <sheetView zoomScale="80" zoomScaleNormal="80" workbookViewId="0">
      <pane ySplit="1" topLeftCell="A4" activePane="bottomLeft" state="frozen"/>
      <selection activeCell="J43" sqref="J43"/>
      <selection pane="bottomLeft" activeCell="J43" sqref="J43"/>
    </sheetView>
  </sheetViews>
  <sheetFormatPr defaultColWidth="9" defaultRowHeight="15.75" x14ac:dyDescent="0.25"/>
  <cols>
    <col min="1" max="1" width="10.25" style="9" bestFit="1" customWidth="1"/>
    <col min="2" max="2" width="24" style="2" bestFit="1" customWidth="1"/>
    <col min="3" max="3" width="10.25" style="2" bestFit="1" customWidth="1"/>
    <col min="4" max="6" width="18.375" style="2" customWidth="1"/>
    <col min="7" max="7" width="10.25" style="2" bestFit="1" customWidth="1"/>
    <col min="8" max="8" width="13.875" style="2" bestFit="1" customWidth="1"/>
    <col min="9" max="9" width="10.25" style="2" bestFit="1" customWidth="1"/>
    <col min="10" max="11" width="10.25" style="2" customWidth="1"/>
    <col min="12" max="12" width="25.75" style="2" customWidth="1"/>
    <col min="13" max="13" width="10.25" style="2" bestFit="1" customWidth="1"/>
    <col min="14" max="14" width="19.375" style="2" bestFit="1" customWidth="1"/>
    <col min="15" max="15" width="10.25" style="2" bestFit="1" customWidth="1"/>
    <col min="16" max="16" width="14" style="2" customWidth="1"/>
    <col min="17" max="17" width="10.25" style="2" bestFit="1" customWidth="1"/>
    <col min="18" max="18" width="13.125" style="2" bestFit="1" customWidth="1"/>
    <col min="19" max="19" width="10.25" style="2" bestFit="1" customWidth="1"/>
    <col min="20" max="20" width="14.5" style="2" bestFit="1" customWidth="1"/>
    <col min="21" max="25" width="9" style="2"/>
    <col min="26" max="26" width="9" style="2" hidden="1" customWidth="1"/>
    <col min="27" max="16384" width="9" style="2"/>
  </cols>
  <sheetData>
    <row r="1" spans="1:26" x14ac:dyDescent="0.25">
      <c r="A1" s="19"/>
      <c r="B1" s="19" t="s">
        <v>240</v>
      </c>
      <c r="C1" s="9"/>
      <c r="D1" s="19" t="s">
        <v>241</v>
      </c>
      <c r="E1" s="19"/>
      <c r="F1" s="19" t="s">
        <v>242</v>
      </c>
      <c r="G1" s="19"/>
      <c r="H1" s="19" t="s">
        <v>243</v>
      </c>
      <c r="I1" s="9"/>
      <c r="J1" s="19" t="s">
        <v>244</v>
      </c>
      <c r="K1" s="9"/>
      <c r="L1" s="19" t="s">
        <v>245</v>
      </c>
      <c r="M1" s="19"/>
      <c r="N1" s="19" t="s">
        <v>246</v>
      </c>
      <c r="O1" s="19"/>
      <c r="P1" s="19" t="s">
        <v>247</v>
      </c>
      <c r="Q1" s="19"/>
      <c r="R1" s="19" t="s">
        <v>248</v>
      </c>
      <c r="S1" s="19"/>
      <c r="T1" s="19" t="s">
        <v>249</v>
      </c>
    </row>
    <row r="2" spans="1:26" hidden="1" x14ac:dyDescent="0.25">
      <c r="A2" s="19"/>
      <c r="B2" s="19"/>
      <c r="C2" s="9"/>
      <c r="D2" s="19"/>
      <c r="E2" s="19"/>
      <c r="F2" s="19"/>
      <c r="G2" s="19"/>
      <c r="H2" s="19"/>
      <c r="I2" s="9"/>
      <c r="J2" s="9"/>
      <c r="K2" s="9"/>
      <c r="L2" s="21" t="s">
        <v>213</v>
      </c>
      <c r="M2" s="19"/>
      <c r="N2" s="19"/>
      <c r="O2" s="19"/>
      <c r="P2" s="19"/>
      <c r="Q2" s="19"/>
      <c r="R2" s="19"/>
      <c r="S2" s="19"/>
      <c r="T2" s="19"/>
      <c r="Z2" s="61" t="s">
        <v>184</v>
      </c>
    </row>
    <row r="3" spans="1:26" hidden="1" x14ac:dyDescent="0.25">
      <c r="A3" s="21"/>
      <c r="B3" s="21" t="s">
        <v>184</v>
      </c>
      <c r="C3" s="9"/>
      <c r="D3" s="21" t="s">
        <v>184</v>
      </c>
      <c r="E3" s="21"/>
      <c r="F3" s="21" t="s">
        <v>184</v>
      </c>
      <c r="G3" s="21"/>
      <c r="H3" s="21" t="s">
        <v>184</v>
      </c>
      <c r="I3" s="21"/>
      <c r="J3" s="21" t="s">
        <v>208</v>
      </c>
      <c r="K3" s="21"/>
      <c r="L3" s="21" t="s">
        <v>184</v>
      </c>
      <c r="M3" s="21"/>
      <c r="N3" s="21" t="s">
        <v>184</v>
      </c>
      <c r="O3" s="20"/>
      <c r="P3" s="21" t="s">
        <v>184</v>
      </c>
      <c r="Q3" s="21"/>
      <c r="R3" s="21" t="s">
        <v>184</v>
      </c>
      <c r="S3" s="21"/>
      <c r="T3" s="21" t="s">
        <v>184</v>
      </c>
      <c r="Z3" s="2" t="s">
        <v>250</v>
      </c>
    </row>
    <row r="4" spans="1:26" x14ac:dyDescent="0.25">
      <c r="B4" s="9" t="s">
        <v>251</v>
      </c>
      <c r="C4" s="9"/>
      <c r="D4" s="9" t="s">
        <v>252</v>
      </c>
      <c r="E4" s="9"/>
      <c r="F4" s="9" t="s">
        <v>136</v>
      </c>
      <c r="G4" s="9"/>
      <c r="H4" s="9" t="s">
        <v>253</v>
      </c>
      <c r="I4" s="9"/>
      <c r="J4" s="9" t="s">
        <v>254</v>
      </c>
      <c r="K4" s="9"/>
      <c r="L4" s="9" t="s">
        <v>255</v>
      </c>
      <c r="M4" s="9"/>
      <c r="N4" s="43" t="s">
        <v>150</v>
      </c>
      <c r="O4" s="20"/>
      <c r="P4" s="40"/>
      <c r="Q4" s="9"/>
      <c r="R4" s="9" t="s">
        <v>256</v>
      </c>
      <c r="S4" s="9"/>
      <c r="T4" s="9" t="s">
        <v>138</v>
      </c>
      <c r="Z4" s="2" t="s">
        <v>257</v>
      </c>
    </row>
    <row r="5" spans="1:26" x14ac:dyDescent="0.25">
      <c r="B5" s="9" t="s">
        <v>258</v>
      </c>
      <c r="C5" s="9"/>
      <c r="D5" s="9" t="s">
        <v>259</v>
      </c>
      <c r="E5" s="9"/>
      <c r="F5" s="2" t="s">
        <v>260</v>
      </c>
      <c r="G5" s="9"/>
      <c r="H5" s="9" t="s">
        <v>261</v>
      </c>
      <c r="I5" s="9"/>
      <c r="J5" s="9" t="s">
        <v>150</v>
      </c>
      <c r="K5" s="9"/>
      <c r="L5" s="2" t="s">
        <v>262</v>
      </c>
      <c r="M5" s="20" t="s">
        <v>263</v>
      </c>
      <c r="N5" s="40"/>
      <c r="O5" s="20" t="s">
        <v>263</v>
      </c>
      <c r="P5" s="9"/>
      <c r="Q5" s="9"/>
      <c r="R5" s="9" t="s">
        <v>264</v>
      </c>
      <c r="S5" s="9"/>
      <c r="T5" s="9" t="s">
        <v>140</v>
      </c>
    </row>
    <row r="6" spans="1:26" x14ac:dyDescent="0.25">
      <c r="B6" s="9" t="s">
        <v>265</v>
      </c>
      <c r="C6" s="9"/>
      <c r="D6" s="9" t="s">
        <v>266</v>
      </c>
      <c r="E6" s="9"/>
      <c r="F6" s="9" t="s">
        <v>138</v>
      </c>
      <c r="G6" s="9"/>
      <c r="H6" s="9" t="s">
        <v>267</v>
      </c>
      <c r="I6" s="9"/>
      <c r="J6" s="9" t="s">
        <v>268</v>
      </c>
      <c r="K6" s="9"/>
      <c r="L6" s="2" t="s">
        <v>269</v>
      </c>
      <c r="M6" s="20" t="s">
        <v>263</v>
      </c>
      <c r="N6" s="40"/>
      <c r="O6" s="20" t="s">
        <v>263</v>
      </c>
      <c r="P6" s="9"/>
      <c r="Q6" s="9"/>
      <c r="R6" s="9" t="s">
        <v>270</v>
      </c>
      <c r="S6" s="9"/>
      <c r="T6" s="9" t="s">
        <v>271</v>
      </c>
      <c r="Z6" s="2" t="s">
        <v>184</v>
      </c>
    </row>
    <row r="7" spans="1:26" x14ac:dyDescent="0.25">
      <c r="B7" s="9" t="s">
        <v>272</v>
      </c>
      <c r="C7" s="9"/>
      <c r="D7" s="9" t="s">
        <v>273</v>
      </c>
      <c r="E7" s="9"/>
      <c r="F7" s="9" t="s">
        <v>140</v>
      </c>
      <c r="G7" s="9"/>
      <c r="H7" s="9" t="s">
        <v>274</v>
      </c>
      <c r="I7" s="9"/>
      <c r="J7" s="9"/>
      <c r="K7" s="9"/>
      <c r="L7" s="2" t="s">
        <v>275</v>
      </c>
      <c r="M7" s="20" t="s">
        <v>263</v>
      </c>
      <c r="N7" s="40"/>
      <c r="O7" s="20" t="s">
        <v>263</v>
      </c>
      <c r="P7" s="9"/>
      <c r="Q7" s="9"/>
      <c r="R7" s="9" t="s">
        <v>276</v>
      </c>
      <c r="S7" s="20" t="s">
        <v>263</v>
      </c>
      <c r="T7" s="9"/>
      <c r="Z7" s="2" t="s">
        <v>277</v>
      </c>
    </row>
    <row r="8" spans="1:26" x14ac:dyDescent="0.25">
      <c r="B8" s="9" t="s">
        <v>278</v>
      </c>
      <c r="C8" s="9"/>
      <c r="D8" s="9" t="s">
        <v>279</v>
      </c>
      <c r="E8" s="9"/>
      <c r="F8" s="9" t="s">
        <v>142</v>
      </c>
      <c r="G8" s="9"/>
      <c r="H8" s="9" t="s">
        <v>280</v>
      </c>
      <c r="I8" s="9"/>
      <c r="J8" s="9"/>
      <c r="K8" s="9"/>
      <c r="L8" s="2" t="s">
        <v>281</v>
      </c>
      <c r="M8" s="20" t="s">
        <v>263</v>
      </c>
      <c r="N8" s="9"/>
      <c r="O8" s="20" t="s">
        <v>263</v>
      </c>
      <c r="P8" s="9"/>
      <c r="Q8" s="9"/>
      <c r="R8" s="9" t="s">
        <v>282</v>
      </c>
      <c r="S8" s="20" t="s">
        <v>263</v>
      </c>
      <c r="T8" s="9"/>
      <c r="Z8" s="2" t="s">
        <v>283</v>
      </c>
    </row>
    <row r="9" spans="1:26" x14ac:dyDescent="0.25">
      <c r="B9" s="2" t="s">
        <v>284</v>
      </c>
      <c r="C9" s="20"/>
      <c r="D9" s="9" t="s">
        <v>285</v>
      </c>
      <c r="E9" s="9"/>
      <c r="F9" s="9" t="s">
        <v>144</v>
      </c>
      <c r="G9" s="9"/>
      <c r="H9" s="9" t="s">
        <v>286</v>
      </c>
      <c r="I9" s="9"/>
      <c r="J9" s="9"/>
      <c r="K9" s="9"/>
      <c r="L9" s="9" t="s">
        <v>287</v>
      </c>
      <c r="M9" s="20" t="s">
        <v>263</v>
      </c>
      <c r="N9" s="9"/>
      <c r="O9" s="20" t="s">
        <v>263</v>
      </c>
      <c r="P9" s="9"/>
      <c r="Q9" s="9"/>
      <c r="R9" s="9" t="s">
        <v>288</v>
      </c>
      <c r="S9" s="20" t="s">
        <v>263</v>
      </c>
      <c r="T9" s="9"/>
    </row>
    <row r="10" spans="1:26" x14ac:dyDescent="0.25">
      <c r="B10" s="9" t="s">
        <v>289</v>
      </c>
      <c r="C10" s="20"/>
      <c r="D10" s="9" t="s">
        <v>290</v>
      </c>
      <c r="E10" s="9"/>
      <c r="F10" s="9" t="s">
        <v>146</v>
      </c>
      <c r="G10" s="9"/>
      <c r="H10" s="9" t="s">
        <v>291</v>
      </c>
      <c r="I10" s="9"/>
      <c r="J10" s="9"/>
      <c r="K10" s="9"/>
      <c r="L10" s="9" t="s">
        <v>292</v>
      </c>
      <c r="N10" s="9"/>
      <c r="O10" s="20" t="s">
        <v>263</v>
      </c>
      <c r="P10" s="9"/>
      <c r="Q10" s="9"/>
      <c r="R10" s="9" t="s">
        <v>293</v>
      </c>
      <c r="S10" s="20" t="s">
        <v>263</v>
      </c>
      <c r="T10" s="9"/>
      <c r="Z10" s="61" t="s">
        <v>197</v>
      </c>
    </row>
    <row r="11" spans="1:26" x14ac:dyDescent="0.25">
      <c r="B11" s="9" t="s">
        <v>294</v>
      </c>
      <c r="C11" s="20"/>
      <c r="D11" s="9" t="s">
        <v>295</v>
      </c>
      <c r="E11" s="9"/>
      <c r="F11" s="9" t="s">
        <v>148</v>
      </c>
      <c r="G11" s="20" t="s">
        <v>263</v>
      </c>
      <c r="H11" s="9" t="s">
        <v>411</v>
      </c>
      <c r="I11" s="9"/>
      <c r="J11" s="9"/>
      <c r="K11" s="9"/>
      <c r="L11" s="9" t="s">
        <v>296</v>
      </c>
      <c r="N11" s="9"/>
      <c r="O11" s="20" t="s">
        <v>263</v>
      </c>
      <c r="P11" s="9"/>
      <c r="Q11" s="9"/>
      <c r="R11" s="9" t="s">
        <v>297</v>
      </c>
      <c r="S11" s="20" t="s">
        <v>263</v>
      </c>
      <c r="T11" s="9"/>
      <c r="Z11" s="2" t="s">
        <v>298</v>
      </c>
    </row>
    <row r="12" spans="1:26" x14ac:dyDescent="0.25">
      <c r="B12" s="9" t="s">
        <v>299</v>
      </c>
      <c r="C12" s="20"/>
      <c r="D12" s="9" t="s">
        <v>300</v>
      </c>
      <c r="F12" s="9" t="s">
        <v>150</v>
      </c>
      <c r="G12" s="20" t="s">
        <v>263</v>
      </c>
      <c r="H12" s="9" t="s">
        <v>445</v>
      </c>
      <c r="I12" s="9"/>
      <c r="J12" s="9"/>
      <c r="K12" s="9"/>
      <c r="L12" s="9" t="s">
        <v>387</v>
      </c>
      <c r="M12" s="9"/>
      <c r="N12" s="9"/>
      <c r="O12" s="20" t="s">
        <v>263</v>
      </c>
      <c r="P12" s="9"/>
      <c r="Q12" s="9"/>
      <c r="R12" s="9" t="s">
        <v>301</v>
      </c>
      <c r="S12" s="9"/>
      <c r="T12" s="9"/>
      <c r="Z12" s="2" t="s">
        <v>302</v>
      </c>
    </row>
    <row r="13" spans="1:26" x14ac:dyDescent="0.25">
      <c r="B13" s="9" t="s">
        <v>303</v>
      </c>
      <c r="C13" s="20" t="s">
        <v>263</v>
      </c>
      <c r="D13" s="9"/>
      <c r="E13" s="20"/>
      <c r="F13" s="9" t="s">
        <v>304</v>
      </c>
      <c r="G13" s="20" t="s">
        <v>263</v>
      </c>
      <c r="H13" s="9"/>
      <c r="I13" s="9"/>
      <c r="J13" s="9"/>
      <c r="K13" s="9"/>
      <c r="L13" s="2" t="s">
        <v>305</v>
      </c>
      <c r="M13" s="9"/>
      <c r="N13" s="9"/>
      <c r="O13" s="20" t="s">
        <v>263</v>
      </c>
      <c r="P13" s="9"/>
      <c r="Q13" s="9"/>
      <c r="R13" s="9" t="s">
        <v>306</v>
      </c>
      <c r="S13" s="9"/>
      <c r="T13" s="9"/>
      <c r="Z13" s="2" t="s">
        <v>307</v>
      </c>
    </row>
    <row r="14" spans="1:26" x14ac:dyDescent="0.25">
      <c r="B14" s="9" t="s">
        <v>308</v>
      </c>
      <c r="C14" s="20" t="s">
        <v>263</v>
      </c>
      <c r="D14" s="9"/>
      <c r="E14" s="20" t="s">
        <v>263</v>
      </c>
      <c r="F14" s="9" t="s">
        <v>396</v>
      </c>
      <c r="G14" s="20" t="s">
        <v>263</v>
      </c>
      <c r="H14" s="9"/>
      <c r="I14" s="9"/>
      <c r="J14" s="9"/>
      <c r="K14" s="9"/>
      <c r="L14" s="43" t="s">
        <v>309</v>
      </c>
      <c r="M14" s="9"/>
      <c r="N14" s="9"/>
      <c r="O14" s="9"/>
      <c r="P14" s="9"/>
      <c r="Q14" s="20" t="s">
        <v>263</v>
      </c>
      <c r="S14" s="9"/>
      <c r="T14" s="9"/>
    </row>
    <row r="15" spans="1:26" x14ac:dyDescent="0.25">
      <c r="B15" s="9" t="s">
        <v>310</v>
      </c>
      <c r="C15" s="20" t="s">
        <v>263</v>
      </c>
      <c r="D15" s="9"/>
      <c r="E15" s="20" t="s">
        <v>263</v>
      </c>
      <c r="F15" s="9" t="s">
        <v>406</v>
      </c>
      <c r="G15" s="20" t="s">
        <v>263</v>
      </c>
      <c r="H15" s="9"/>
      <c r="I15" s="9"/>
      <c r="J15" s="9"/>
      <c r="K15" s="9"/>
      <c r="L15" s="43" t="s">
        <v>311</v>
      </c>
      <c r="M15" s="9"/>
      <c r="N15" s="9"/>
      <c r="O15" s="9"/>
      <c r="P15" s="9"/>
      <c r="Q15" s="20" t="s">
        <v>263</v>
      </c>
      <c r="R15" s="9"/>
      <c r="S15" s="9"/>
      <c r="T15" s="9"/>
      <c r="Z15" s="2" t="s">
        <v>204</v>
      </c>
    </row>
    <row r="16" spans="1:26" x14ac:dyDescent="0.25">
      <c r="B16" s="9" t="s">
        <v>312</v>
      </c>
      <c r="C16" s="20" t="s">
        <v>263</v>
      </c>
      <c r="D16" s="9"/>
      <c r="E16" s="20" t="s">
        <v>263</v>
      </c>
      <c r="F16" s="9" t="s">
        <v>441</v>
      </c>
      <c r="H16" s="9"/>
      <c r="I16" s="9"/>
      <c r="J16" s="9"/>
      <c r="K16" s="9"/>
      <c r="L16" s="43" t="s">
        <v>313</v>
      </c>
      <c r="M16" s="9"/>
      <c r="N16" s="9"/>
      <c r="O16" s="9"/>
      <c r="P16" s="9"/>
      <c r="Q16" s="20" t="s">
        <v>263</v>
      </c>
      <c r="R16" s="9"/>
      <c r="S16" s="9"/>
      <c r="T16" s="9"/>
      <c r="Z16" s="2" t="s">
        <v>314</v>
      </c>
    </row>
    <row r="17" spans="1:20" x14ac:dyDescent="0.25">
      <c r="B17" s="9" t="s">
        <v>315</v>
      </c>
      <c r="C17" s="20" t="s">
        <v>263</v>
      </c>
      <c r="D17" s="9"/>
      <c r="E17" s="20" t="s">
        <v>263</v>
      </c>
      <c r="F17" s="9" t="s">
        <v>443</v>
      </c>
      <c r="H17" s="9"/>
      <c r="I17" s="9"/>
      <c r="J17" s="9"/>
      <c r="K17" s="9"/>
      <c r="L17" s="116" t="s">
        <v>316</v>
      </c>
      <c r="M17" s="9"/>
      <c r="N17" s="9"/>
      <c r="O17" s="9"/>
      <c r="P17" s="9"/>
      <c r="Q17" s="20" t="s">
        <v>263</v>
      </c>
      <c r="R17" s="9"/>
      <c r="S17" s="9"/>
      <c r="T17" s="9"/>
    </row>
    <row r="18" spans="1:20" x14ac:dyDescent="0.25">
      <c r="B18" s="9" t="s">
        <v>317</v>
      </c>
      <c r="C18" s="9"/>
      <c r="D18" s="9"/>
      <c r="E18" s="20" t="s">
        <v>263</v>
      </c>
      <c r="F18" s="9"/>
      <c r="G18" s="9"/>
      <c r="H18" s="9"/>
      <c r="I18" s="9"/>
      <c r="J18" s="9"/>
      <c r="K18" s="9"/>
      <c r="L18" s="9" t="s">
        <v>318</v>
      </c>
      <c r="M18" s="9"/>
      <c r="N18" s="9"/>
      <c r="O18" s="9"/>
      <c r="P18" s="9"/>
      <c r="Q18" s="20" t="s">
        <v>263</v>
      </c>
      <c r="R18" s="9"/>
      <c r="S18" s="9"/>
      <c r="T18" s="9"/>
    </row>
    <row r="19" spans="1:20" x14ac:dyDescent="0.25">
      <c r="B19" s="9" t="s">
        <v>319</v>
      </c>
      <c r="C19" s="9"/>
      <c r="D19" s="9"/>
      <c r="E19" s="9"/>
      <c r="F19" s="9"/>
      <c r="G19" s="9"/>
      <c r="H19" s="9"/>
      <c r="I19" s="9"/>
      <c r="J19" s="9"/>
      <c r="K19" s="9"/>
      <c r="L19" s="2" t="s">
        <v>388</v>
      </c>
      <c r="M19" s="9"/>
      <c r="O19" s="9"/>
      <c r="P19" s="9"/>
      <c r="Q19" s="9"/>
      <c r="R19" s="9"/>
      <c r="S19" s="9"/>
      <c r="T19" s="9"/>
    </row>
    <row r="20" spans="1:20" x14ac:dyDescent="0.25">
      <c r="B20" s="9" t="s">
        <v>320</v>
      </c>
      <c r="C20" s="9"/>
      <c r="D20" s="9"/>
      <c r="E20" s="9"/>
      <c r="F20" s="9"/>
      <c r="G20" s="9"/>
      <c r="H20" s="9"/>
      <c r="I20" s="9"/>
      <c r="J20" s="9"/>
      <c r="K20" s="9"/>
      <c r="L20" s="2" t="s">
        <v>389</v>
      </c>
      <c r="M20" s="9"/>
      <c r="O20" s="9"/>
      <c r="P20" s="9"/>
      <c r="Q20" s="9"/>
      <c r="R20" s="9"/>
      <c r="S20" s="9"/>
      <c r="T20" s="9"/>
    </row>
    <row r="21" spans="1:20" x14ac:dyDescent="0.25">
      <c r="A21" s="2"/>
      <c r="B21" s="9" t="s">
        <v>321</v>
      </c>
      <c r="C21" s="9"/>
      <c r="D21" s="9"/>
      <c r="E21" s="9"/>
      <c r="F21" s="9"/>
      <c r="G21" s="9"/>
      <c r="H21" s="9"/>
      <c r="I21" s="9"/>
      <c r="J21" s="9"/>
      <c r="K21" s="9"/>
      <c r="L21" s="2" t="s">
        <v>322</v>
      </c>
      <c r="M21" s="9"/>
      <c r="O21" s="9"/>
      <c r="P21" s="9"/>
      <c r="Q21" s="9"/>
      <c r="R21" s="9"/>
      <c r="S21" s="9"/>
      <c r="T21" s="9"/>
    </row>
    <row r="22" spans="1:20" x14ac:dyDescent="0.25">
      <c r="A22" s="20"/>
      <c r="B22" s="43" t="s">
        <v>259</v>
      </c>
      <c r="C22" s="9"/>
      <c r="D22" s="9"/>
      <c r="E22" s="9"/>
      <c r="F22" s="9"/>
      <c r="G22" s="9"/>
      <c r="H22" s="9"/>
      <c r="I22" s="9"/>
      <c r="J22" s="9"/>
      <c r="K22" s="9"/>
      <c r="L22" s="2" t="s">
        <v>323</v>
      </c>
      <c r="M22" s="9"/>
      <c r="O22" s="9"/>
      <c r="P22" s="9"/>
      <c r="Q22" s="9"/>
      <c r="R22" s="9"/>
      <c r="S22" s="9"/>
      <c r="T22" s="9"/>
    </row>
    <row r="23" spans="1:20" x14ac:dyDescent="0.25">
      <c r="A23" s="20" t="s">
        <v>263</v>
      </c>
      <c r="B23" s="9" t="s">
        <v>395</v>
      </c>
      <c r="C23" s="9"/>
      <c r="D23" s="9"/>
      <c r="E23" s="9"/>
      <c r="F23" s="9"/>
      <c r="G23" s="9"/>
      <c r="H23" s="9"/>
      <c r="I23" s="9"/>
      <c r="J23" s="9"/>
      <c r="K23" s="9"/>
      <c r="L23" s="9" t="s">
        <v>324</v>
      </c>
      <c r="M23" s="9"/>
      <c r="O23" s="9"/>
      <c r="P23" s="9"/>
      <c r="Q23" s="9"/>
      <c r="R23" s="9"/>
      <c r="S23" s="9"/>
      <c r="T23" s="9"/>
    </row>
    <row r="24" spans="1:20" x14ac:dyDescent="0.25">
      <c r="A24" s="20" t="s">
        <v>263</v>
      </c>
      <c r="B24" s="9"/>
      <c r="C24" s="9"/>
      <c r="D24" s="9"/>
      <c r="E24" s="9"/>
      <c r="F24" s="9"/>
      <c r="G24" s="9"/>
      <c r="H24" s="9"/>
      <c r="I24" s="9"/>
      <c r="J24" s="9"/>
      <c r="K24" s="9"/>
      <c r="L24" s="9" t="s">
        <v>325</v>
      </c>
      <c r="M24" s="9"/>
      <c r="O24" s="9"/>
      <c r="P24" s="9"/>
      <c r="Q24" s="9"/>
      <c r="R24" s="9"/>
      <c r="S24" s="9"/>
      <c r="T24" s="9"/>
    </row>
    <row r="25" spans="1:20" x14ac:dyDescent="0.25">
      <c r="A25" s="20" t="s">
        <v>263</v>
      </c>
      <c r="B25" s="9"/>
      <c r="C25" s="9"/>
      <c r="D25" s="9"/>
      <c r="E25" s="9"/>
      <c r="F25" s="9"/>
      <c r="G25" s="9"/>
      <c r="H25" s="9"/>
      <c r="I25" s="9"/>
      <c r="J25" s="9"/>
      <c r="K25" s="9"/>
      <c r="L25" s="9" t="s">
        <v>326</v>
      </c>
      <c r="M25" s="9"/>
      <c r="O25" s="9"/>
      <c r="P25" s="9"/>
      <c r="Q25" s="9"/>
      <c r="R25" s="9"/>
      <c r="S25" s="9"/>
      <c r="T25" s="9"/>
    </row>
    <row r="26" spans="1:20" x14ac:dyDescent="0.25">
      <c r="A26" s="20" t="s">
        <v>263</v>
      </c>
      <c r="B26" s="9"/>
      <c r="C26" s="9"/>
      <c r="D26" s="9"/>
      <c r="E26" s="9"/>
      <c r="F26" s="9"/>
      <c r="G26" s="9"/>
      <c r="H26" s="9"/>
      <c r="I26" s="9"/>
      <c r="J26" s="9"/>
      <c r="K26" s="9"/>
      <c r="L26" s="9" t="s">
        <v>327</v>
      </c>
      <c r="M26" s="9"/>
      <c r="O26" s="9"/>
      <c r="P26" s="9"/>
      <c r="Q26" s="9"/>
      <c r="R26" s="9"/>
      <c r="S26" s="9"/>
      <c r="T26" s="9"/>
    </row>
    <row r="27" spans="1:20" x14ac:dyDescent="0.25">
      <c r="A27" s="20" t="s">
        <v>263</v>
      </c>
      <c r="B27" s="9"/>
      <c r="C27" s="9"/>
      <c r="D27" s="9"/>
      <c r="E27" s="9"/>
      <c r="F27" s="9"/>
      <c r="G27" s="9"/>
      <c r="H27" s="9"/>
      <c r="I27" s="9"/>
      <c r="J27" s="9"/>
      <c r="K27" s="9"/>
      <c r="L27" s="9" t="s">
        <v>328</v>
      </c>
      <c r="M27" s="9"/>
      <c r="O27" s="9"/>
      <c r="P27" s="9"/>
      <c r="Q27" s="9"/>
      <c r="R27" s="9"/>
      <c r="S27" s="9"/>
      <c r="T27" s="9"/>
    </row>
    <row r="28" spans="1:20" x14ac:dyDescent="0.25">
      <c r="B28" s="9"/>
      <c r="C28" s="9"/>
      <c r="D28" s="9"/>
      <c r="E28" s="9"/>
      <c r="F28" s="9"/>
      <c r="G28" s="9"/>
      <c r="H28" s="9"/>
      <c r="I28" s="9"/>
      <c r="J28" s="9"/>
      <c r="K28" s="9"/>
      <c r="L28" s="9" t="s">
        <v>329</v>
      </c>
      <c r="M28" s="9"/>
      <c r="O28" s="9"/>
      <c r="P28" s="9"/>
      <c r="Q28" s="9"/>
      <c r="R28" s="9"/>
      <c r="S28" s="9"/>
      <c r="T28" s="9"/>
    </row>
    <row r="29" spans="1:20" x14ac:dyDescent="0.25">
      <c r="B29" s="9"/>
      <c r="C29" s="9"/>
      <c r="D29" s="9"/>
      <c r="E29" s="9"/>
      <c r="F29" s="9"/>
      <c r="G29" s="9"/>
      <c r="H29" s="9"/>
      <c r="I29" s="9"/>
      <c r="J29" s="9"/>
      <c r="K29" s="9"/>
      <c r="L29" s="9" t="s">
        <v>330</v>
      </c>
      <c r="M29" s="9"/>
      <c r="O29" s="9"/>
      <c r="P29" s="9"/>
      <c r="Q29" s="9"/>
      <c r="R29" s="9"/>
      <c r="S29" s="9"/>
      <c r="T29" s="9"/>
    </row>
    <row r="30" spans="1:20" x14ac:dyDescent="0.25">
      <c r="B30" s="9"/>
      <c r="C30" s="9"/>
      <c r="D30" s="9"/>
      <c r="E30" s="9"/>
      <c r="F30" s="9"/>
      <c r="G30" s="9"/>
      <c r="H30" s="9"/>
      <c r="I30" s="9"/>
      <c r="J30" s="9"/>
      <c r="K30" s="9"/>
      <c r="L30" s="9" t="s">
        <v>331</v>
      </c>
      <c r="M30" s="9"/>
      <c r="O30" s="9"/>
      <c r="P30" s="9"/>
      <c r="Q30" s="9"/>
      <c r="R30" s="9"/>
      <c r="S30" s="9"/>
      <c r="T30" s="9"/>
    </row>
    <row r="31" spans="1:20" x14ac:dyDescent="0.25">
      <c r="B31" s="9"/>
      <c r="C31" s="9"/>
      <c r="D31" s="9"/>
      <c r="E31" s="9"/>
      <c r="F31" s="9"/>
      <c r="G31" s="9"/>
      <c r="H31" s="9"/>
      <c r="I31" s="9"/>
      <c r="J31" s="9"/>
      <c r="K31" s="9"/>
      <c r="L31" s="9" t="s">
        <v>332</v>
      </c>
      <c r="M31" s="9"/>
      <c r="O31" s="9"/>
      <c r="P31" s="9"/>
      <c r="Q31" s="9"/>
      <c r="R31" s="9"/>
      <c r="S31" s="9"/>
      <c r="T31" s="9"/>
    </row>
    <row r="32" spans="1:20" x14ac:dyDescent="0.25">
      <c r="B32" s="9"/>
      <c r="C32" s="9"/>
      <c r="D32" s="9"/>
      <c r="E32" s="9"/>
      <c r="F32" s="9"/>
      <c r="G32" s="9"/>
      <c r="H32" s="9"/>
      <c r="I32" s="9"/>
      <c r="J32" s="9"/>
      <c r="K32" s="9"/>
      <c r="L32" s="9" t="s">
        <v>333</v>
      </c>
      <c r="M32" s="9"/>
      <c r="O32" s="9"/>
      <c r="P32" s="9"/>
      <c r="Q32" s="9"/>
      <c r="R32" s="9"/>
      <c r="S32" s="9"/>
      <c r="T32" s="9"/>
    </row>
    <row r="33" spans="2:20" x14ac:dyDescent="0.25">
      <c r="B33" s="9"/>
      <c r="C33" s="9"/>
      <c r="D33" s="9"/>
      <c r="E33" s="9"/>
      <c r="F33" s="9"/>
      <c r="G33" s="9"/>
      <c r="H33" s="9"/>
      <c r="I33" s="9"/>
      <c r="J33" s="9"/>
      <c r="K33" s="9"/>
      <c r="L33" s="9" t="s">
        <v>334</v>
      </c>
      <c r="M33" s="9"/>
      <c r="O33" s="9"/>
      <c r="P33" s="9"/>
      <c r="Q33" s="9"/>
      <c r="R33" s="9"/>
      <c r="S33" s="9"/>
      <c r="T33" s="9"/>
    </row>
    <row r="34" spans="2:20" x14ac:dyDescent="0.25">
      <c r="B34" s="9"/>
      <c r="C34" s="9"/>
      <c r="D34" s="9"/>
      <c r="E34" s="9"/>
      <c r="F34" s="9"/>
      <c r="G34" s="9"/>
      <c r="H34" s="9"/>
      <c r="I34" s="9"/>
      <c r="J34" s="9"/>
      <c r="K34" s="9"/>
      <c r="L34" s="9" t="s">
        <v>335</v>
      </c>
      <c r="M34" s="9"/>
      <c r="O34" s="9"/>
      <c r="P34" s="9"/>
      <c r="Q34" s="9"/>
      <c r="R34" s="9"/>
      <c r="S34" s="9"/>
      <c r="T34" s="9"/>
    </row>
    <row r="35" spans="2:20" x14ac:dyDescent="0.25">
      <c r="B35" s="9"/>
      <c r="C35" s="9"/>
      <c r="D35" s="9"/>
      <c r="E35" s="9"/>
      <c r="F35" s="9"/>
      <c r="G35" s="9"/>
      <c r="H35" s="9"/>
      <c r="I35" s="9"/>
      <c r="J35" s="9"/>
      <c r="K35" s="9"/>
      <c r="L35" s="9" t="s">
        <v>336</v>
      </c>
      <c r="M35" s="9"/>
      <c r="O35" s="9"/>
      <c r="P35" s="9"/>
      <c r="Q35" s="9"/>
      <c r="R35" s="9"/>
      <c r="S35" s="9"/>
      <c r="T35" s="9"/>
    </row>
    <row r="36" spans="2:20" x14ac:dyDescent="0.25">
      <c r="B36" s="9"/>
      <c r="C36" s="9"/>
      <c r="D36" s="9"/>
      <c r="E36" s="9"/>
      <c r="F36" s="9"/>
      <c r="G36" s="9"/>
      <c r="H36" s="9"/>
      <c r="I36" s="9"/>
      <c r="J36" s="9"/>
      <c r="K36" s="9"/>
      <c r="L36" s="9" t="s">
        <v>337</v>
      </c>
      <c r="M36" s="9"/>
      <c r="O36" s="9"/>
      <c r="P36" s="9"/>
      <c r="Q36" s="9"/>
      <c r="R36" s="9"/>
      <c r="S36" s="9"/>
      <c r="T36" s="9"/>
    </row>
    <row r="37" spans="2:20" x14ac:dyDescent="0.25">
      <c r="B37" s="9"/>
      <c r="C37" s="9"/>
      <c r="D37" s="9"/>
      <c r="E37" s="9"/>
      <c r="F37" s="9"/>
      <c r="G37" s="9"/>
      <c r="H37" s="9"/>
      <c r="I37" s="9"/>
      <c r="J37" s="9"/>
      <c r="K37" s="9"/>
      <c r="L37" s="9" t="s">
        <v>338</v>
      </c>
      <c r="M37" s="9"/>
      <c r="O37" s="9"/>
      <c r="P37" s="9"/>
      <c r="Q37" s="9"/>
      <c r="R37" s="9"/>
      <c r="S37" s="9"/>
      <c r="T37" s="9"/>
    </row>
    <row r="38" spans="2:20" x14ac:dyDescent="0.25">
      <c r="B38" s="9"/>
      <c r="C38" s="9"/>
      <c r="D38" s="9"/>
      <c r="E38" s="9"/>
      <c r="F38" s="9"/>
      <c r="G38" s="9"/>
      <c r="H38" s="9"/>
      <c r="I38" s="9"/>
      <c r="J38" s="9"/>
      <c r="K38" s="9"/>
      <c r="L38" s="9" t="s">
        <v>284</v>
      </c>
      <c r="M38" s="9"/>
      <c r="O38" s="9"/>
      <c r="P38" s="9"/>
      <c r="Q38" s="9"/>
      <c r="R38" s="9"/>
      <c r="S38" s="9"/>
      <c r="T38" s="9"/>
    </row>
    <row r="39" spans="2:20" x14ac:dyDescent="0.25">
      <c r="B39" s="9"/>
      <c r="C39" s="9"/>
      <c r="D39" s="9"/>
      <c r="E39" s="9"/>
      <c r="F39" s="9"/>
      <c r="G39" s="9"/>
      <c r="H39" s="9"/>
      <c r="I39" s="9"/>
      <c r="J39" s="9"/>
      <c r="K39" s="9"/>
      <c r="L39" s="9" t="s">
        <v>339</v>
      </c>
      <c r="M39" s="9"/>
      <c r="O39" s="9"/>
      <c r="P39" s="9"/>
      <c r="Q39" s="9"/>
      <c r="R39" s="9"/>
      <c r="S39" s="9"/>
      <c r="T39" s="9"/>
    </row>
    <row r="40" spans="2:20" x14ac:dyDescent="0.25">
      <c r="B40" s="9"/>
      <c r="C40" s="9"/>
      <c r="D40" s="9"/>
      <c r="E40" s="9"/>
      <c r="F40" s="9"/>
      <c r="G40" s="9"/>
      <c r="H40" s="9"/>
      <c r="I40" s="9"/>
      <c r="J40" s="9"/>
      <c r="K40" s="9"/>
      <c r="L40" s="9" t="s">
        <v>340</v>
      </c>
      <c r="M40" s="9"/>
      <c r="O40" s="9"/>
      <c r="P40" s="9"/>
      <c r="Q40" s="9"/>
      <c r="R40" s="9"/>
      <c r="S40" s="9"/>
      <c r="T40" s="9"/>
    </row>
    <row r="41" spans="2:20" x14ac:dyDescent="0.25">
      <c r="B41" s="9"/>
      <c r="C41" s="9"/>
      <c r="D41" s="9"/>
      <c r="E41" s="9"/>
      <c r="F41" s="9"/>
      <c r="G41" s="9"/>
      <c r="H41" s="9"/>
      <c r="I41" s="9"/>
      <c r="J41" s="9"/>
      <c r="K41" s="9"/>
      <c r="L41" s="9" t="s">
        <v>341</v>
      </c>
      <c r="M41" s="9"/>
      <c r="O41" s="9"/>
      <c r="P41" s="9"/>
      <c r="Q41" s="9"/>
      <c r="R41" s="9"/>
      <c r="S41" s="9"/>
      <c r="T41" s="9"/>
    </row>
    <row r="42" spans="2:20" x14ac:dyDescent="0.25">
      <c r="B42" s="9"/>
      <c r="C42" s="9"/>
      <c r="D42" s="9"/>
      <c r="E42" s="9"/>
      <c r="F42" s="9"/>
      <c r="G42" s="9"/>
      <c r="H42" s="9"/>
      <c r="I42" s="9"/>
      <c r="J42" s="9"/>
      <c r="K42" s="9"/>
      <c r="L42" s="9" t="s">
        <v>342</v>
      </c>
      <c r="M42" s="9"/>
      <c r="O42" s="9"/>
      <c r="P42" s="9"/>
      <c r="Q42" s="9"/>
      <c r="R42" s="9"/>
      <c r="S42" s="9"/>
      <c r="T42" s="9"/>
    </row>
    <row r="43" spans="2:20" x14ac:dyDescent="0.25">
      <c r="B43" s="9"/>
      <c r="C43" s="9"/>
      <c r="D43" s="9"/>
      <c r="E43" s="9"/>
      <c r="F43" s="9"/>
      <c r="G43" s="9"/>
      <c r="H43" s="9"/>
      <c r="I43" s="9"/>
      <c r="J43" s="9"/>
      <c r="K43" s="9"/>
      <c r="L43" s="9" t="s">
        <v>343</v>
      </c>
      <c r="M43" s="9"/>
      <c r="O43" s="9"/>
      <c r="P43" s="9"/>
      <c r="Q43" s="9"/>
      <c r="R43" s="9"/>
      <c r="S43" s="9"/>
      <c r="T43" s="9"/>
    </row>
    <row r="44" spans="2:20" x14ac:dyDescent="0.25">
      <c r="B44" s="9"/>
      <c r="C44" s="9"/>
      <c r="D44" s="9"/>
      <c r="E44" s="9"/>
      <c r="F44" s="9"/>
      <c r="G44" s="9"/>
      <c r="H44" s="9"/>
      <c r="L44" s="9" t="s">
        <v>344</v>
      </c>
      <c r="M44" s="9"/>
      <c r="O44" s="9"/>
      <c r="P44" s="9"/>
      <c r="Q44" s="9"/>
      <c r="R44" s="9"/>
      <c r="S44" s="9"/>
      <c r="T44" s="9"/>
    </row>
    <row r="45" spans="2:20" x14ac:dyDescent="0.25">
      <c r="B45" s="9"/>
      <c r="C45" s="9"/>
      <c r="D45" s="9"/>
      <c r="E45" s="9"/>
      <c r="F45" s="9"/>
      <c r="G45" s="9"/>
      <c r="H45" s="9"/>
      <c r="L45" s="9" t="s">
        <v>345</v>
      </c>
      <c r="M45" s="40"/>
      <c r="O45" s="9"/>
      <c r="P45" s="9"/>
      <c r="Q45" s="9"/>
      <c r="R45" s="9"/>
      <c r="S45" s="9"/>
      <c r="T45" s="9"/>
    </row>
    <row r="46" spans="2:20" x14ac:dyDescent="0.25">
      <c r="B46" s="9"/>
      <c r="C46" s="9"/>
      <c r="D46" s="9"/>
      <c r="E46" s="9"/>
      <c r="F46" s="9"/>
      <c r="G46" s="9"/>
      <c r="H46" s="9"/>
      <c r="L46" s="2" t="s">
        <v>346</v>
      </c>
      <c r="M46" s="40"/>
      <c r="O46" s="9"/>
      <c r="P46" s="9"/>
      <c r="Q46" s="9"/>
      <c r="R46" s="9"/>
      <c r="S46" s="9"/>
      <c r="T46" s="9"/>
    </row>
    <row r="47" spans="2:20" x14ac:dyDescent="0.25">
      <c r="B47" s="9"/>
      <c r="C47" s="9"/>
      <c r="D47" s="9"/>
      <c r="E47" s="9"/>
      <c r="F47" s="9"/>
      <c r="G47" s="9"/>
      <c r="H47" s="9"/>
      <c r="L47" s="116" t="s">
        <v>347</v>
      </c>
      <c r="M47" s="40"/>
      <c r="O47" s="9"/>
      <c r="P47" s="9"/>
      <c r="Q47" s="9"/>
      <c r="R47" s="9"/>
      <c r="S47" s="9"/>
      <c r="T47" s="9"/>
    </row>
    <row r="48" spans="2:20" x14ac:dyDescent="0.25">
      <c r="B48" s="9"/>
      <c r="C48" s="9"/>
      <c r="D48" s="9"/>
      <c r="E48" s="9"/>
      <c r="F48" s="9"/>
      <c r="G48" s="9"/>
      <c r="H48" s="9"/>
      <c r="L48" s="43" t="s">
        <v>348</v>
      </c>
      <c r="M48" s="40"/>
      <c r="O48" s="9"/>
      <c r="P48" s="9"/>
      <c r="Q48" s="9"/>
      <c r="R48" s="9"/>
      <c r="S48" s="9"/>
      <c r="T48" s="9"/>
    </row>
    <row r="49" spans="2:21" x14ac:dyDescent="0.25">
      <c r="B49" s="9"/>
      <c r="C49" s="9"/>
      <c r="D49" s="9"/>
      <c r="E49" s="9"/>
      <c r="F49" s="9"/>
      <c r="G49" s="9"/>
      <c r="H49" s="9"/>
      <c r="L49" s="43" t="s">
        <v>349</v>
      </c>
      <c r="M49" s="9"/>
      <c r="O49" s="9"/>
      <c r="P49" s="9"/>
      <c r="Q49" s="9"/>
      <c r="R49" s="9"/>
      <c r="S49" s="9"/>
      <c r="T49" s="9"/>
    </row>
    <row r="50" spans="2:21" x14ac:dyDescent="0.25">
      <c r="B50" s="9"/>
      <c r="H50" s="9"/>
      <c r="I50" s="9"/>
      <c r="J50" s="9"/>
      <c r="K50" s="9"/>
      <c r="L50" s="43" t="s">
        <v>350</v>
      </c>
      <c r="M50" s="9"/>
      <c r="O50" s="9"/>
      <c r="P50" s="9"/>
      <c r="Q50" s="9"/>
      <c r="R50" s="9"/>
      <c r="S50" s="9"/>
      <c r="T50" s="9"/>
      <c r="U50" s="9"/>
    </row>
    <row r="51" spans="2:21" x14ac:dyDescent="0.25">
      <c r="B51" s="9"/>
      <c r="H51" s="9"/>
      <c r="L51" s="2" t="s">
        <v>351</v>
      </c>
      <c r="M51" s="9"/>
      <c r="O51" s="9"/>
      <c r="P51" s="9"/>
      <c r="Q51" s="9"/>
      <c r="R51" s="9"/>
      <c r="S51" s="9"/>
      <c r="T51" s="9"/>
      <c r="U51" s="9"/>
    </row>
    <row r="52" spans="2:21" x14ac:dyDescent="0.25">
      <c r="B52" s="9"/>
      <c r="H52" s="9"/>
      <c r="L52" s="9" t="s">
        <v>352</v>
      </c>
      <c r="M52" s="9"/>
      <c r="O52" s="9"/>
      <c r="P52" s="9"/>
      <c r="Q52" s="9"/>
      <c r="R52" s="9"/>
      <c r="S52" s="9"/>
      <c r="T52" s="9"/>
      <c r="U52" s="9"/>
    </row>
    <row r="53" spans="2:21" x14ac:dyDescent="0.25">
      <c r="B53" s="9"/>
      <c r="H53" s="9"/>
      <c r="L53" s="9" t="s">
        <v>353</v>
      </c>
      <c r="M53" s="9"/>
      <c r="O53" s="9"/>
      <c r="P53" s="9"/>
      <c r="Q53" s="9"/>
      <c r="R53" s="9"/>
      <c r="S53" s="9"/>
      <c r="T53" s="9"/>
      <c r="U53" s="9"/>
    </row>
    <row r="54" spans="2:21" x14ac:dyDescent="0.25">
      <c r="B54" s="9"/>
      <c r="H54" s="9"/>
      <c r="L54" s="9" t="s">
        <v>354</v>
      </c>
      <c r="M54" s="9"/>
      <c r="O54" s="9"/>
      <c r="P54" s="9"/>
      <c r="Q54" s="9"/>
      <c r="R54" s="9"/>
      <c r="S54" s="9"/>
      <c r="T54" s="9"/>
      <c r="U54" s="9"/>
    </row>
    <row r="55" spans="2:21" x14ac:dyDescent="0.25">
      <c r="B55" s="9"/>
      <c r="H55" s="9"/>
      <c r="J55" s="20"/>
      <c r="K55" s="20"/>
      <c r="L55" s="43" t="s">
        <v>355</v>
      </c>
      <c r="M55" s="9"/>
      <c r="O55" s="9"/>
      <c r="P55" s="9"/>
      <c r="Q55" s="9"/>
      <c r="R55" s="9"/>
      <c r="S55" s="9"/>
      <c r="T55" s="9"/>
      <c r="U55" s="9"/>
    </row>
    <row r="56" spans="2:21" x14ac:dyDescent="0.25">
      <c r="B56" s="9"/>
      <c r="H56" s="9"/>
      <c r="J56" s="20"/>
      <c r="K56" s="20"/>
      <c r="L56" s="116" t="s">
        <v>390</v>
      </c>
      <c r="M56" s="9"/>
      <c r="O56" s="9"/>
      <c r="P56" s="9"/>
      <c r="Q56" s="9"/>
      <c r="R56" s="9"/>
      <c r="S56" s="9"/>
      <c r="T56" s="9"/>
      <c r="U56" s="9"/>
    </row>
    <row r="57" spans="2:21" x14ac:dyDescent="0.25">
      <c r="B57" s="9"/>
      <c r="H57" s="9"/>
      <c r="J57" s="20"/>
      <c r="K57" s="20"/>
      <c r="L57" s="43" t="s">
        <v>356</v>
      </c>
      <c r="M57" s="9"/>
      <c r="O57" s="9"/>
      <c r="P57" s="9"/>
      <c r="Q57" s="9"/>
      <c r="R57" s="9"/>
      <c r="S57" s="9"/>
      <c r="T57" s="9"/>
      <c r="U57" s="9"/>
    </row>
    <row r="58" spans="2:21" x14ac:dyDescent="0.25">
      <c r="B58" s="9"/>
      <c r="H58" s="9"/>
      <c r="J58" s="20"/>
      <c r="K58" s="20"/>
      <c r="L58" s="43" t="s">
        <v>357</v>
      </c>
      <c r="M58" s="9"/>
      <c r="O58" s="9"/>
      <c r="P58" s="9"/>
      <c r="Q58" s="9"/>
      <c r="R58" s="9"/>
      <c r="S58" s="9"/>
      <c r="T58" s="9"/>
      <c r="U58" s="9"/>
    </row>
    <row r="59" spans="2:21" x14ac:dyDescent="0.25">
      <c r="B59" s="9"/>
      <c r="H59" s="9"/>
      <c r="J59" s="20"/>
      <c r="K59" s="20"/>
      <c r="L59" s="43" t="s">
        <v>358</v>
      </c>
      <c r="M59" s="9"/>
      <c r="O59" s="9"/>
      <c r="P59" s="9"/>
      <c r="Q59" s="9"/>
      <c r="R59" s="9"/>
      <c r="S59" s="9"/>
      <c r="T59" s="9"/>
      <c r="U59" s="9"/>
    </row>
    <row r="60" spans="2:21" x14ac:dyDescent="0.25">
      <c r="B60" s="9"/>
      <c r="H60" s="9"/>
      <c r="I60" s="20"/>
      <c r="J60" s="20"/>
      <c r="K60" s="20"/>
      <c r="L60" s="43" t="s">
        <v>359</v>
      </c>
      <c r="M60" s="9"/>
      <c r="O60" s="9"/>
      <c r="P60" s="9"/>
      <c r="Q60" s="9"/>
      <c r="R60" s="9"/>
      <c r="S60" s="9"/>
      <c r="T60" s="9"/>
      <c r="U60" s="9"/>
    </row>
    <row r="61" spans="2:21" x14ac:dyDescent="0.25">
      <c r="B61" s="9"/>
      <c r="H61" s="9"/>
      <c r="I61" s="20"/>
      <c r="J61" s="20"/>
      <c r="K61" s="20"/>
      <c r="L61" s="43" t="s">
        <v>360</v>
      </c>
      <c r="M61" s="9"/>
      <c r="O61" s="9"/>
      <c r="P61" s="9"/>
      <c r="Q61" s="9"/>
      <c r="R61" s="9"/>
      <c r="S61" s="9"/>
      <c r="T61" s="9"/>
      <c r="U61" s="9"/>
    </row>
    <row r="62" spans="2:21" x14ac:dyDescent="0.25">
      <c r="B62" s="9"/>
      <c r="H62" s="9"/>
      <c r="I62" s="20"/>
      <c r="J62" s="20"/>
      <c r="K62" s="20"/>
      <c r="L62" s="116" t="s">
        <v>361</v>
      </c>
      <c r="M62" s="9"/>
      <c r="O62" s="9"/>
      <c r="P62" s="9"/>
      <c r="Q62" s="9"/>
      <c r="R62" s="9"/>
      <c r="S62" s="9"/>
      <c r="T62" s="9"/>
      <c r="U62" s="9"/>
    </row>
    <row r="63" spans="2:21" x14ac:dyDescent="0.25">
      <c r="B63" s="9"/>
      <c r="H63" s="9"/>
      <c r="I63" s="20"/>
      <c r="J63" s="20"/>
      <c r="K63" s="20"/>
      <c r="L63" s="116" t="s">
        <v>362</v>
      </c>
      <c r="M63" s="9"/>
      <c r="O63" s="9"/>
      <c r="P63" s="9"/>
      <c r="Q63" s="9"/>
      <c r="R63" s="9"/>
      <c r="S63" s="9"/>
      <c r="T63" s="9"/>
      <c r="U63" s="9"/>
    </row>
    <row r="64" spans="2:21" x14ac:dyDescent="0.25">
      <c r="B64" s="9"/>
      <c r="H64" s="9"/>
      <c r="I64" s="20"/>
      <c r="J64" s="20"/>
      <c r="K64" s="20"/>
      <c r="L64" s="116" t="s">
        <v>363</v>
      </c>
      <c r="M64" s="9"/>
      <c r="O64" s="9"/>
      <c r="P64" s="9"/>
      <c r="Q64" s="9"/>
      <c r="R64" s="9"/>
      <c r="S64" s="9"/>
      <c r="T64" s="9"/>
      <c r="U64" s="9"/>
    </row>
    <row r="65" spans="9:12" x14ac:dyDescent="0.25">
      <c r="I65" s="20"/>
      <c r="J65" s="20"/>
      <c r="K65" s="20"/>
      <c r="L65" s="43" t="s">
        <v>364</v>
      </c>
    </row>
    <row r="66" spans="9:12" x14ac:dyDescent="0.25">
      <c r="I66" s="20"/>
      <c r="J66" s="20"/>
      <c r="K66" s="20"/>
      <c r="L66" s="43" t="s">
        <v>365</v>
      </c>
    </row>
    <row r="67" spans="9:12" x14ac:dyDescent="0.25">
      <c r="I67" s="20"/>
      <c r="J67" s="20"/>
      <c r="K67" s="20"/>
      <c r="L67" s="43" t="s">
        <v>366</v>
      </c>
    </row>
    <row r="68" spans="9:12" x14ac:dyDescent="0.25">
      <c r="I68" s="20"/>
      <c r="J68" s="20"/>
      <c r="K68" s="20"/>
      <c r="L68" s="43" t="s">
        <v>391</v>
      </c>
    </row>
    <row r="69" spans="9:12" x14ac:dyDescent="0.25">
      <c r="L69" s="43" t="s">
        <v>393</v>
      </c>
    </row>
    <row r="70" spans="9:12" x14ac:dyDescent="0.25">
      <c r="L70" s="43" t="s">
        <v>392</v>
      </c>
    </row>
    <row r="71" spans="9:12" x14ac:dyDescent="0.25">
      <c r="K71" s="20" t="s">
        <v>263</v>
      </c>
      <c r="L71" s="116"/>
    </row>
    <row r="72" spans="9:12" x14ac:dyDescent="0.25">
      <c r="K72" s="20" t="s">
        <v>263</v>
      </c>
      <c r="L72" s="43"/>
    </row>
    <row r="73" spans="9:12" x14ac:dyDescent="0.25">
      <c r="K73" s="20" t="s">
        <v>263</v>
      </c>
      <c r="L73" s="43"/>
    </row>
    <row r="74" spans="9:12" x14ac:dyDescent="0.25">
      <c r="K74" s="20" t="s">
        <v>263</v>
      </c>
      <c r="L74" s="43"/>
    </row>
    <row r="75" spans="9:12" x14ac:dyDescent="0.25">
      <c r="K75" s="20"/>
      <c r="L75" s="116"/>
    </row>
    <row r="84" spans="12:12" x14ac:dyDescent="0.25">
      <c r="L84" s="60"/>
    </row>
  </sheetData>
  <sortState xmlns:xlrd2="http://schemas.microsoft.com/office/spreadsheetml/2017/richdata2" ref="L55:L68">
    <sortCondition ref="L55"/>
  </sortState>
  <conditionalFormatting sqref="L10">
    <cfRule type="duplicateValues" dxfId="17" priority="17"/>
  </conditionalFormatting>
  <conditionalFormatting sqref="L55">
    <cfRule type="duplicateValues" dxfId="16" priority="15"/>
  </conditionalFormatting>
  <conditionalFormatting sqref="L55">
    <cfRule type="duplicateValues" dxfId="15" priority="16"/>
  </conditionalFormatting>
  <conditionalFormatting sqref="L56">
    <cfRule type="duplicateValues" dxfId="14" priority="13"/>
  </conditionalFormatting>
  <conditionalFormatting sqref="L56">
    <cfRule type="duplicateValues" dxfId="13" priority="14"/>
  </conditionalFormatting>
  <conditionalFormatting sqref="L57">
    <cfRule type="duplicateValues" dxfId="12" priority="11"/>
  </conditionalFormatting>
  <conditionalFormatting sqref="L57">
    <cfRule type="duplicateValues" dxfId="11" priority="12"/>
  </conditionalFormatting>
  <conditionalFormatting sqref="L62:L63">
    <cfRule type="duplicateValues" dxfId="10" priority="9"/>
  </conditionalFormatting>
  <conditionalFormatting sqref="L62:L63">
    <cfRule type="duplicateValues" dxfId="9" priority="10"/>
  </conditionalFormatting>
  <conditionalFormatting sqref="L64">
    <cfRule type="duplicateValues" dxfId="8" priority="7"/>
  </conditionalFormatting>
  <conditionalFormatting sqref="L64">
    <cfRule type="duplicateValues" dxfId="7" priority="8"/>
  </conditionalFormatting>
  <conditionalFormatting sqref="L66">
    <cfRule type="duplicateValues" dxfId="6" priority="3"/>
  </conditionalFormatting>
  <conditionalFormatting sqref="L66">
    <cfRule type="duplicateValues" dxfId="5" priority="4"/>
  </conditionalFormatting>
  <conditionalFormatting sqref="L67">
    <cfRule type="duplicateValues" dxfId="4" priority="1"/>
  </conditionalFormatting>
  <conditionalFormatting sqref="L67">
    <cfRule type="duplicateValues" dxfId="3" priority="2"/>
  </conditionalFormatting>
  <conditionalFormatting sqref="L94:L1048576 L1:L3 L72:L92 L68:L70">
    <cfRule type="duplicateValues" dxfId="2" priority="755"/>
  </conditionalFormatting>
  <conditionalFormatting sqref="L4:L54 L72:L74 L68:L70">
    <cfRule type="duplicateValues" dxfId="1" priority="760"/>
  </conditionalFormatting>
  <conditionalFormatting sqref="L65">
    <cfRule type="duplicateValues" dxfId="0" priority="764"/>
  </conditionalFormatting>
  <pageMargins left="0.7" right="0.7" top="0.75" bottom="0.75" header="0.3" footer="0.3"/>
  <pageSetup paperSize="9"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C4D3-2A5D-4792-A65F-CAE4F1FA59A5}">
  <dimension ref="A1:A2"/>
  <sheetViews>
    <sheetView zoomScale="80" zoomScaleNormal="80" workbookViewId="0">
      <selection activeCell="J43" sqref="J43"/>
    </sheetView>
  </sheetViews>
  <sheetFormatPr defaultRowHeight="15.75" x14ac:dyDescent="0.25"/>
  <sheetData>
    <row r="1" spans="1:1" ht="21" x14ac:dyDescent="0.35">
      <c r="A1" s="4" t="s">
        <v>367</v>
      </c>
    </row>
    <row r="2" spans="1:1" x14ac:dyDescent="0.25">
      <c r="A2" s="140" t="s">
        <v>368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287C0-199C-4F86-ADF6-41726CA069BE}">
  <dimension ref="A1:J7"/>
  <sheetViews>
    <sheetView zoomScale="80" zoomScaleNormal="80" workbookViewId="0">
      <selection activeCell="J43" sqref="J43"/>
    </sheetView>
  </sheetViews>
  <sheetFormatPr defaultRowHeight="15.75" x14ac:dyDescent="0.25"/>
  <sheetData>
    <row r="1" spans="1:10" ht="21" x14ac:dyDescent="0.35">
      <c r="A1" s="4" t="s">
        <v>369</v>
      </c>
    </row>
    <row r="2" spans="1:10" x14ac:dyDescent="0.25">
      <c r="A2" s="141" t="s">
        <v>370</v>
      </c>
    </row>
    <row r="3" spans="1:10" x14ac:dyDescent="0.25">
      <c r="A3" s="140" t="s">
        <v>371</v>
      </c>
    </row>
    <row r="7" spans="1:10" x14ac:dyDescent="0.25">
      <c r="J7" s="188" t="s">
        <v>412</v>
      </c>
    </row>
  </sheetData>
  <hyperlinks>
    <hyperlink ref="J7" r:id="rId1" xr:uid="{7DAF81C1-60BC-4799-A146-540BE93686BE}"/>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FD83A-B980-4BDB-9FB9-77669C899048}">
  <dimension ref="A1:C10"/>
  <sheetViews>
    <sheetView workbookViewId="0"/>
  </sheetViews>
  <sheetFormatPr defaultRowHeight="15.75" x14ac:dyDescent="0.25"/>
  <cols>
    <col min="3" max="3" width="33.5" customWidth="1"/>
  </cols>
  <sheetData>
    <row r="1" spans="1:3" ht="21" x14ac:dyDescent="0.35">
      <c r="A1" s="4" t="s">
        <v>372</v>
      </c>
    </row>
    <row r="3" spans="1:3" x14ac:dyDescent="0.25">
      <c r="B3" s="142" t="s">
        <v>373</v>
      </c>
      <c r="C3" s="143" t="s">
        <v>374</v>
      </c>
    </row>
    <row r="4" spans="1:3" x14ac:dyDescent="0.25">
      <c r="B4" s="142" t="s">
        <v>375</v>
      </c>
      <c r="C4" s="144">
        <v>43409</v>
      </c>
    </row>
    <row r="5" spans="1:3" x14ac:dyDescent="0.25">
      <c r="B5" s="142" t="s">
        <v>376</v>
      </c>
      <c r="C5" t="s">
        <v>377</v>
      </c>
    </row>
    <row r="6" spans="1:3" x14ac:dyDescent="0.25">
      <c r="C6" t="s">
        <v>378</v>
      </c>
    </row>
    <row r="7" spans="1:3" x14ac:dyDescent="0.25">
      <c r="C7" t="s">
        <v>379</v>
      </c>
    </row>
    <row r="8" spans="1:3" x14ac:dyDescent="0.25">
      <c r="C8" t="s">
        <v>380</v>
      </c>
    </row>
    <row r="9" spans="1:3" x14ac:dyDescent="0.25">
      <c r="C9" t="s">
        <v>381</v>
      </c>
    </row>
    <row r="10" spans="1:3" x14ac:dyDescent="0.25">
      <c r="C10" t="s">
        <v>382</v>
      </c>
    </row>
  </sheetData>
  <sheetProtection algorithmName="SHA-512" hashValue="PE5jJWiGEwJCkzK1Clnm4kOUGZTtdSGcbxHRjqbrGqppz9HHEsV5lqODpy7X6t2sNV4xYthc1CD6YirH09J1PA==" saltValue="61NILTqGSUdTfxT9UcWQ/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930A1513B42B0E4BA633819D1BDE4F35" ma:contentTypeVersion="13" ma:contentTypeDescription=" " ma:contentTypeScope="" ma:versionID="35139241cd4f05d57b4d02c08f33da92">
  <xsd:schema xmlns:xsd="http://www.w3.org/2001/XMLSchema" xmlns:xs="http://www.w3.org/2001/XMLSchema" xmlns:p="http://schemas.microsoft.com/office/2006/metadata/properties" xmlns:ns2="611ea500-83e9-4ef4-bf2f-c0233a31331f" xmlns:ns3="2f6a910d-138e-42c1-8e8a-320c1b7cf3f7" xmlns:ns5="cf22d98f-2e61-47ad-a8ad-1f63cee94d1b" targetNamespace="http://schemas.microsoft.com/office/2006/metadata/properties" ma:root="true" ma:fieldsID="76f799b448fd82abcbd4d0ba1242c0c2" ns2:_="" ns3:_="" ns5:_="">
    <xsd:import namespace="611ea500-83e9-4ef4-bf2f-c0233a31331f"/>
    <xsd:import namespace="2f6a910d-138e-42c1-8e8a-320c1b7cf3f7"/>
    <xsd:import namespace="cf22d98f-2e61-47ad-a8ad-1f63cee94d1b"/>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DateTaken" minOccurs="0"/>
                <xsd:element ref="ns5:MediaServiceAutoTags" minOccurs="0"/>
                <xsd:element ref="ns5:MediaServiceOCR" minOccurs="0"/>
                <xsd:element ref="ns2:SharedWithUsers" minOccurs="0"/>
                <xsd:element ref="ns2:SharedWithDetails" minOccurs="0"/>
                <xsd:element ref="ns5:MediaServiceGenerationTime" minOccurs="0"/>
                <xsd:element ref="ns5:MediaServiceEventHashCode" minOccurs="0"/>
                <xsd:element ref="ns5:MediaServiceAutoKeyPoints" minOccurs="0"/>
                <xsd:element ref="ns5:MediaServiceKeyPoint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ea500-83e9-4ef4-bf2f-c0233a31331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4c981b9-958d-4dec-967d-0b3a4b128dac}" ma:internalName="TaxCatchAll" ma:showField="CatchAllData"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4c981b9-958d-4dec-967d-0b3a4b128dac}" ma:internalName="TaxCatchAllLabel" ma:readOnly="true" ma:showField="CatchAllDataLabel"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5.5311 - Factsheets technologie-n" ma:internalName="TNOC_ClusterName">
      <xsd:simpleType>
        <xsd:restriction base="dms:Text">
          <xsd:maxLength value="255"/>
        </xsd:restriction>
      </xsd:simpleType>
    </xsd:element>
    <xsd:element name="TNOC_ClusterId" ma:index="12" nillable="true" ma:displayName="Cluster ID" ma:default="060.33948"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22d98f-2e61-47ad-a8ad-1f63cee94d1b"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MediaServiceAutoTags" ma:internalName="MediaServiceAutoTags" ma:readOnly="true">
      <xsd:simpleType>
        <xsd:restriction base="dms:Text"/>
      </xsd:simpleType>
    </xsd:element>
    <xsd:element name="MediaServiceOCR" ma:index="30" nillable="true" ma:displayName="MediaServiceOCR"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NOC_ClusterName xmlns="2f6a910d-138e-42c1-8e8a-320c1b7cf3f7">5.5311 - Factsheets technologie-n</TNOC_ClusterName>
    <TNOC_ClusterId xmlns="2f6a910d-138e-42c1-8e8a-320c1b7cf3f7">060.33948</TNOC_ClusterId>
    <bac4ab11065f4f6c809c820c57e320e5 xmlns="611ea500-83e9-4ef4-bf2f-c0233a31331f">
      <Terms xmlns="http://schemas.microsoft.com/office/infopath/2007/PartnerControls"/>
    </bac4ab11065f4f6c809c820c57e320e5>
    <h15fbb78f4cb41d290e72f301ea2865f xmlns="611ea500-83e9-4ef4-bf2f-c0233a31331f">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cf581d8792c646118aad2c2c4ecdfa8c xmlns="611ea500-83e9-4ef4-bf2f-c0233a31331f">
      <Terms xmlns="http://schemas.microsoft.com/office/infopath/2007/PartnerControls"/>
    </cf581d8792c646118aad2c2c4ecdfa8c>
    <n2a7a23bcc2241cb9261f9a914c7c1bb xmlns="611ea500-83e9-4ef4-bf2f-c0233a31331f">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axCatchAll xmlns="611ea500-83e9-4ef4-bf2f-c0233a31331f">
      <Value>5</Value>
      <Value>1</Value>
    </TaxCatchAll>
    <lca20d149a844688b6abf34073d5c21d xmlns="611ea500-83e9-4ef4-bf2f-c0233a31331f">
      <Terms xmlns="http://schemas.microsoft.com/office/infopath/2007/PartnerControls"/>
    </lca20d149a844688b6abf34073d5c21d>
    <_dlc_DocId xmlns="611ea500-83e9-4ef4-bf2f-c0233a31331f">K5WJPCK5SUVE-119146697-12131</_dlc_DocId>
    <_dlc_DocIdUrl xmlns="611ea500-83e9-4ef4-bf2f-c0233a31331f">
      <Url>https://365tno.sharepoint.com/teams/P060.33948/_layouts/15/DocIdRedir.aspx?ID=K5WJPCK5SUVE-119146697-12131</Url>
      <Description>K5WJPCK5SUVE-119146697-12131</Description>
    </_dlc_DocIdUrl>
  </documentManagement>
</p:properties>
</file>

<file path=customXml/itemProps1.xml><?xml version="1.0" encoding="utf-8"?>
<ds:datastoreItem xmlns:ds="http://schemas.openxmlformats.org/officeDocument/2006/customXml" ds:itemID="{9D46A041-DD11-43DA-9354-C886714C5272}">
  <ds:schemaRefs>
    <ds:schemaRef ds:uri="http://schemas.microsoft.com/sharepoint/v3/contenttype/forms"/>
  </ds:schemaRefs>
</ds:datastoreItem>
</file>

<file path=customXml/itemProps2.xml><?xml version="1.0" encoding="utf-8"?>
<ds:datastoreItem xmlns:ds="http://schemas.openxmlformats.org/officeDocument/2006/customXml" ds:itemID="{A8678EFA-B14D-4DC0-84E2-F747C40661CA}">
  <ds:schemaRefs>
    <ds:schemaRef ds:uri="http://schemas.microsoft.com/sharepoint/events"/>
  </ds:schemaRefs>
</ds:datastoreItem>
</file>

<file path=customXml/itemProps3.xml><?xml version="1.0" encoding="utf-8"?>
<ds:datastoreItem xmlns:ds="http://schemas.openxmlformats.org/officeDocument/2006/customXml" ds:itemID="{60B75D18-051C-4B67-94C7-C0AA5FFAD825}"/>
</file>

<file path=customXml/itemProps4.xml><?xml version="1.0" encoding="utf-8"?>
<ds:datastoreItem xmlns:ds="http://schemas.openxmlformats.org/officeDocument/2006/customXml" ds:itemID="{5B5024E2-4571-4837-AA90-626DE1BCD0FB}">
  <ds:schemaRefs>
    <ds:schemaRef ds:uri="http://schemas.microsoft.com/office/2006/documentManagement/types"/>
    <ds:schemaRef ds:uri="2f6a910d-138e-42c1-8e8a-320c1b7cf3f7"/>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 ds:uri="cf22d98f-2e61-47ad-a8ad-1f63cee94d1b"/>
    <ds:schemaRef ds:uri="611ea500-83e9-4ef4-bf2f-c0233a31331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READ ME</vt:lpstr>
      <vt:lpstr>Data input old</vt:lpstr>
      <vt:lpstr>Data input</vt:lpstr>
      <vt:lpstr>ESDL change log</vt:lpstr>
      <vt:lpstr>Technology Factsheet</vt:lpstr>
      <vt:lpstr>List</vt:lpstr>
      <vt:lpstr>Calculations</vt:lpstr>
      <vt:lpstr>Visual representation</vt:lpstr>
      <vt:lpstr>Change log</vt:lpstr>
      <vt:lpstr>'READ ME'!_ftn1</vt:lpstr>
      <vt:lpstr>'READ ME'!_ftnref1</vt:lpstr>
      <vt:lpstr>'READ ME'!Print_Area</vt:lpstr>
      <vt:lpstr>'Technology Factsheet'!Print_Area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Clisby, L.E. (Lauren)</cp:lastModifiedBy>
  <cp:revision/>
  <dcterms:created xsi:type="dcterms:W3CDTF">2018-07-06T12:34:34Z</dcterms:created>
  <dcterms:modified xsi:type="dcterms:W3CDTF">2023-12-05T12:30:20Z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0x010100A35317DCC28344A7B82488658A034A5C0100930A1513B42B0E4BA633819D1BDE4F35</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3ae8679f-c2f2-45b1-88f0-05e1e88242c2</vt:lpwstr>
  </property>
</Properties>
</file>