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365tno.sharepoint.com/teams/P060.33948/TeamDocuments/Team/Final Factsheets 2018-2021/ESDL ready/Available on Energy.nl/"/>
    </mc:Choice>
  </mc:AlternateContent>
  <xr:revisionPtr revIDLastSave="21" documentId="13_ncr:1_{9D84A713-4306-4465-A8C2-FD7D458F8142}" xr6:coauthVersionLast="47" xr6:coauthVersionMax="47" xr10:uidLastSave="{272497EC-2876-4B8F-BB67-C0D3D6EA9A08}"/>
  <workbookProtection workbookAlgorithmName="SHA-512" workbookHashValue="irRhqgEsyij8jqrvBdTT4f/og4B5+myDtdl6O1NGEUBau41wf0uy1OQQSMMHDYrsKj6SON/FvzCgf34g0Ty0gQ==" workbookSaltValue="oKzeJYuKq1kf869nLMXMfA==" workbookSpinCount="100000" lockStructure="1"/>
  <bookViews>
    <workbookView xWindow="-110" yWindow="-110" windowWidth="19420" windowHeight="10420" tabRatio="500" firstSheet="5" activeTab="5" xr2:uid="{00000000-000D-0000-FFFF-FFFF00000000}"/>
  </bookViews>
  <sheets>
    <sheet name="READ ME" sheetId="3" state="hidden" r:id="rId1"/>
    <sheet name="List" sheetId="4" state="hidden" r:id="rId2"/>
    <sheet name="Data input old" sheetId="8" state="hidden" r:id="rId3"/>
    <sheet name="Data input" sheetId="2" state="hidden" r:id="rId4"/>
    <sheet name="Calculations" sheetId="5" state="hidden" r:id="rId5"/>
    <sheet name="Technology Factsheet" sheetId="1" r:id="rId6"/>
    <sheet name="ESDL Changelog" sheetId="9" state="hidden" r:id="rId7"/>
    <sheet name="Visual representation" sheetId="6" state="hidden" r:id="rId8"/>
    <sheet name="Change log" sheetId="7" state="hidden" r:id="rId9"/>
  </sheets>
  <definedNames>
    <definedName name="_ftn1" localSheetId="0">'READ ME'!$C$116</definedName>
    <definedName name="_ftnref1" localSheetId="0">'READ ME'!$C$104</definedName>
    <definedName name="_xlnm.Print_Area" localSheetId="0">'READ ME'!$A$1:$D$119</definedName>
    <definedName name="_xlnm.Print_Area" localSheetId="5">'Technology Factsheet'!$B$52:$O$92</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0" i="1" l="1"/>
  <c r="M16" i="1"/>
  <c r="G38" i="2"/>
  <c r="BA106" i="8"/>
  <c r="BA105" i="8"/>
  <c r="BA104" i="8"/>
  <c r="BA103" i="8"/>
  <c r="BA102" i="8"/>
  <c r="BA101" i="8"/>
  <c r="BA100" i="8"/>
  <c r="BA99" i="8"/>
  <c r="BA98" i="8"/>
  <c r="BA97" i="8"/>
  <c r="BA96" i="8"/>
  <c r="BA82" i="8"/>
  <c r="BA70" i="8"/>
  <c r="BA62" i="8"/>
  <c r="BA46" i="8"/>
  <c r="E42" i="8"/>
  <c r="E40" i="8"/>
  <c r="E38" i="8"/>
  <c r="AZ34" i="8"/>
  <c r="D19" i="8"/>
  <c r="AZ14" i="8"/>
  <c r="AZ12" i="8"/>
  <c r="I47" i="5" l="1"/>
  <c r="H47" i="5"/>
  <c r="G47" i="5"/>
  <c r="I35" i="5"/>
  <c r="H35" i="5"/>
  <c r="G35" i="5"/>
  <c r="H31" i="5"/>
  <c r="I31" i="5"/>
  <c r="G31" i="5"/>
  <c r="H46" i="5"/>
  <c r="I46" i="5"/>
  <c r="L46" i="5" s="1"/>
  <c r="G46" i="5"/>
  <c r="J46" i="5" s="1"/>
  <c r="K46" i="5"/>
  <c r="L44" i="5"/>
  <c r="J44" i="5"/>
  <c r="M17" i="5"/>
  <c r="M16" i="5"/>
  <c r="G40" i="5" l="1"/>
  <c r="J38" i="5"/>
  <c r="G41" i="5"/>
  <c r="J47" i="5" s="1"/>
  <c r="I34" i="5"/>
  <c r="I40" i="5" s="1"/>
  <c r="G34" i="5"/>
  <c r="J32" i="5"/>
  <c r="L32" i="5" s="1"/>
  <c r="I30" i="5"/>
  <c r="I41" i="5" s="1"/>
  <c r="L47" i="5" s="1"/>
  <c r="H30" i="5"/>
  <c r="H34" i="5" s="1"/>
  <c r="H40" i="5" s="1"/>
  <c r="C23" i="5"/>
  <c r="C24" i="5" s="1"/>
  <c r="L40" i="5" l="1"/>
  <c r="L41" i="5"/>
  <c r="J41" i="5"/>
  <c r="L38" i="5"/>
  <c r="K40" i="5" s="1"/>
  <c r="J35" i="5"/>
  <c r="J34" i="5"/>
  <c r="J40" i="5"/>
  <c r="H41" i="5"/>
  <c r="K41" i="5" l="1"/>
  <c r="K47" i="5"/>
  <c r="Z13" i="5"/>
  <c r="Z14" i="5"/>
  <c r="V18" i="5"/>
  <c r="W13" i="5"/>
  <c r="O22" i="5"/>
  <c r="W14" i="5" l="1"/>
  <c r="W15" i="5"/>
  <c r="W16" i="5"/>
  <c r="W17" i="5"/>
  <c r="A24" i="5"/>
  <c r="A15" i="5"/>
  <c r="A17" i="5" l="1"/>
  <c r="A19" i="5" s="1"/>
  <c r="A23" i="5" s="1"/>
  <c r="C10" i="5"/>
  <c r="B10" i="5"/>
  <c r="D19" i="2" l="1"/>
  <c r="D15" i="1" s="1"/>
  <c r="D5" i="1"/>
  <c r="D6" i="1"/>
  <c r="D78" i="1"/>
  <c r="E38" i="1"/>
  <c r="D38" i="1"/>
  <c r="D36" i="1"/>
  <c r="D34" i="1"/>
  <c r="D32" i="1"/>
  <c r="E42" i="2"/>
  <c r="E40" i="2"/>
  <c r="B3" i="1"/>
  <c r="B82" i="1"/>
  <c r="AZ82" i="1" s="1"/>
  <c r="G67" i="1"/>
  <c r="J18" i="1"/>
  <c r="D28" i="1"/>
  <c r="AZ28" i="1" s="1"/>
  <c r="F17" i="1"/>
  <c r="D20" i="1"/>
  <c r="D17" i="1"/>
  <c r="D80" i="1"/>
  <c r="AZ80" i="1" s="1"/>
  <c r="D69" i="1"/>
  <c r="AZ69" i="1" s="1"/>
  <c r="B78" i="1"/>
  <c r="B76" i="1"/>
  <c r="B74" i="1"/>
  <c r="B72" i="1"/>
  <c r="D72" i="1"/>
  <c r="D76" i="1"/>
  <c r="D74" i="1"/>
  <c r="F54" i="1"/>
  <c r="O79" i="1"/>
  <c r="M79" i="1"/>
  <c r="L79" i="1"/>
  <c r="J79" i="1"/>
  <c r="I79" i="1"/>
  <c r="G79" i="1"/>
  <c r="M78" i="1"/>
  <c r="J78" i="1"/>
  <c r="G78" i="1"/>
  <c r="O77" i="1"/>
  <c r="M77" i="1"/>
  <c r="L77" i="1"/>
  <c r="J77" i="1"/>
  <c r="I77" i="1"/>
  <c r="G77" i="1"/>
  <c r="M76" i="1"/>
  <c r="J76" i="1"/>
  <c r="G76" i="1"/>
  <c r="O75" i="1"/>
  <c r="M75" i="1"/>
  <c r="L75" i="1"/>
  <c r="J75" i="1"/>
  <c r="I75" i="1"/>
  <c r="G75" i="1"/>
  <c r="M74" i="1"/>
  <c r="J74" i="1"/>
  <c r="G74" i="1"/>
  <c r="E24" i="1"/>
  <c r="D25" i="1"/>
  <c r="AZ14" i="2"/>
  <c r="BA97" i="2"/>
  <c r="BA98" i="2"/>
  <c r="BA99" i="2"/>
  <c r="BA100" i="2"/>
  <c r="BA101" i="2"/>
  <c r="BA102" i="2"/>
  <c r="BA103" i="2"/>
  <c r="BA104" i="2"/>
  <c r="BA105" i="2"/>
  <c r="BA106" i="2"/>
  <c r="BA96" i="2"/>
  <c r="BA82" i="2"/>
  <c r="BA70" i="2"/>
  <c r="BA62" i="2"/>
  <c r="BA46" i="2"/>
  <c r="AZ34" i="2"/>
  <c r="AZ12" i="2"/>
  <c r="O21" i="1"/>
  <c r="M21" i="1"/>
  <c r="L21" i="1"/>
  <c r="J21" i="1"/>
  <c r="I21" i="1"/>
  <c r="G21" i="1"/>
  <c r="M20" i="1"/>
  <c r="J20" i="1"/>
  <c r="G20" i="1"/>
  <c r="O19" i="1"/>
  <c r="M19" i="1"/>
  <c r="L19" i="1"/>
  <c r="J19" i="1"/>
  <c r="I19" i="1"/>
  <c r="G19" i="1"/>
  <c r="M18" i="1"/>
  <c r="G18" i="1"/>
  <c r="B92" i="1"/>
  <c r="AZ92" i="1" s="1"/>
  <c r="F67" i="1"/>
  <c r="F65" i="1"/>
  <c r="F63" i="1"/>
  <c r="F61" i="1"/>
  <c r="E36" i="1"/>
  <c r="E34" i="1"/>
  <c r="E32" i="1"/>
  <c r="D12" i="1"/>
  <c r="AZ12" i="1" s="1"/>
  <c r="D67" i="1"/>
  <c r="D65" i="1"/>
  <c r="D63" i="1"/>
  <c r="D61" i="1"/>
  <c r="D44" i="1"/>
  <c r="D49" i="1"/>
  <c r="D47" i="1"/>
  <c r="D45" i="1"/>
  <c r="D22" i="1"/>
  <c r="B90" i="1"/>
  <c r="AZ90" i="1" s="1"/>
  <c r="B91" i="1"/>
  <c r="AZ91" i="1" s="1"/>
  <c r="B84" i="1"/>
  <c r="AZ84" i="1" s="1"/>
  <c r="B85" i="1"/>
  <c r="AZ85" i="1" s="1"/>
  <c r="B86" i="1"/>
  <c r="AZ86" i="1" s="1"/>
  <c r="B87" i="1"/>
  <c r="AZ87" i="1" s="1"/>
  <c r="B88" i="1"/>
  <c r="AZ88" i="1" s="1"/>
  <c r="B89" i="1"/>
  <c r="AZ89" i="1" s="1"/>
  <c r="B83" i="1"/>
  <c r="AZ83" i="1" s="1"/>
  <c r="O73" i="1"/>
  <c r="M73" i="1"/>
  <c r="L73" i="1"/>
  <c r="J73" i="1"/>
  <c r="I73" i="1"/>
  <c r="G73" i="1"/>
  <c r="M72" i="1"/>
  <c r="J72" i="1"/>
  <c r="G72" i="1"/>
  <c r="D56" i="1"/>
  <c r="D58" i="1"/>
  <c r="AZ58" i="1" s="1"/>
  <c r="O68" i="1"/>
  <c r="M68" i="1"/>
  <c r="L68" i="1"/>
  <c r="J68" i="1"/>
  <c r="O66" i="1"/>
  <c r="M66" i="1"/>
  <c r="L66" i="1"/>
  <c r="J66" i="1"/>
  <c r="O64" i="1"/>
  <c r="M64" i="1"/>
  <c r="L64" i="1"/>
  <c r="J64" i="1"/>
  <c r="O62" i="1"/>
  <c r="M62" i="1"/>
  <c r="L62" i="1"/>
  <c r="J62" i="1"/>
  <c r="I68" i="1"/>
  <c r="G68" i="1"/>
  <c r="I66" i="1"/>
  <c r="G66" i="1"/>
  <c r="I64" i="1"/>
  <c r="G64" i="1"/>
  <c r="I62" i="1"/>
  <c r="G62" i="1"/>
  <c r="M67" i="1"/>
  <c r="J67" i="1"/>
  <c r="M65" i="1"/>
  <c r="J65" i="1"/>
  <c r="G65" i="1"/>
  <c r="M63" i="1"/>
  <c r="J63" i="1"/>
  <c r="G63" i="1"/>
  <c r="M61" i="1"/>
  <c r="J61" i="1"/>
  <c r="G61" i="1"/>
  <c r="D51" i="1"/>
  <c r="AZ51" i="1" s="1"/>
  <c r="O57" i="1"/>
  <c r="M57" i="1"/>
  <c r="L57" i="1"/>
  <c r="J57" i="1"/>
  <c r="I57" i="1"/>
  <c r="G57" i="1"/>
  <c r="O55" i="1"/>
  <c r="M55" i="1"/>
  <c r="L55" i="1"/>
  <c r="J55" i="1"/>
  <c r="I55" i="1"/>
  <c r="G55" i="1"/>
  <c r="M56" i="1"/>
  <c r="J56" i="1"/>
  <c r="M54" i="1"/>
  <c r="J54" i="1"/>
  <c r="G56" i="1"/>
  <c r="G54" i="1"/>
  <c r="F56" i="1"/>
  <c r="D54" i="1"/>
  <c r="D23" i="1"/>
  <c r="D40" i="1"/>
  <c r="AZ40" i="1" s="1"/>
  <c r="O50" i="1"/>
  <c r="M50" i="1"/>
  <c r="O48" i="1"/>
  <c r="M48" i="1"/>
  <c r="O46" i="1"/>
  <c r="M46" i="1"/>
  <c r="O44" i="1"/>
  <c r="M44" i="1"/>
  <c r="L50" i="1"/>
  <c r="J50" i="1"/>
  <c r="L48" i="1"/>
  <c r="J48" i="1"/>
  <c r="L46" i="1"/>
  <c r="J46" i="1"/>
  <c r="L44" i="1"/>
  <c r="J44" i="1"/>
  <c r="I50" i="1"/>
  <c r="G50" i="1"/>
  <c r="I48" i="1"/>
  <c r="G48" i="1"/>
  <c r="I46" i="1"/>
  <c r="G46" i="1"/>
  <c r="I44" i="1"/>
  <c r="G44" i="1"/>
  <c r="M49" i="1"/>
  <c r="M47" i="1"/>
  <c r="M45" i="1"/>
  <c r="M43" i="1"/>
  <c r="J49" i="1"/>
  <c r="J47" i="1"/>
  <c r="J45" i="1"/>
  <c r="J43" i="1"/>
  <c r="G49" i="1"/>
  <c r="G47" i="1"/>
  <c r="G45" i="1"/>
  <c r="G43" i="1"/>
  <c r="O39" i="1"/>
  <c r="M39" i="1"/>
  <c r="O37" i="1"/>
  <c r="M37" i="1"/>
  <c r="O35" i="1"/>
  <c r="M35" i="1"/>
  <c r="O33" i="1"/>
  <c r="M33" i="1"/>
  <c r="L39" i="1"/>
  <c r="J39" i="1"/>
  <c r="L37" i="1"/>
  <c r="J37" i="1"/>
  <c r="L35" i="1"/>
  <c r="J35" i="1"/>
  <c r="L33" i="1"/>
  <c r="J33" i="1"/>
  <c r="I39" i="1"/>
  <c r="G39" i="1"/>
  <c r="I37" i="1"/>
  <c r="G37" i="1"/>
  <c r="I35" i="1"/>
  <c r="G35" i="1"/>
  <c r="I33" i="1"/>
  <c r="G33" i="1"/>
  <c r="M38" i="1"/>
  <c r="J38" i="1"/>
  <c r="G38" i="1"/>
  <c r="M36" i="1"/>
  <c r="J36" i="1"/>
  <c r="G36" i="1"/>
  <c r="M34" i="1"/>
  <c r="J34" i="1"/>
  <c r="G34" i="1"/>
  <c r="M32" i="1"/>
  <c r="J32" i="1"/>
  <c r="G32" i="1"/>
  <c r="E38" i="2"/>
  <c r="D26" i="1"/>
  <c r="D27" i="1"/>
  <c r="D24" i="1"/>
  <c r="D9" i="1"/>
  <c r="G16" i="1"/>
  <c r="G15" i="1"/>
  <c r="D11" i="1"/>
  <c r="AZ10" i="1"/>
  <c r="D7" i="1"/>
  <c r="D8" i="1"/>
  <c r="D4" i="1"/>
</calcChain>
</file>

<file path=xl/sharedStrings.xml><?xml version="1.0" encoding="utf-8"?>
<sst xmlns="http://schemas.openxmlformats.org/spreadsheetml/2006/main" count="1901" uniqueCount="504">
  <si>
    <t>GENERAL INSTRUCTIONS</t>
  </si>
  <si>
    <t>●</t>
  </si>
  <si>
    <t>The technology factsheet contains information about one specific option (e.g. capacity, potential, costs, energy and emission effects and supporting descriptions).</t>
  </si>
  <si>
    <t>The factsheet should be filled-in by technical experts in the technology field and used as a reference internally (e.g.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</si>
  <si>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</si>
  <si>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</si>
  <si>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</si>
  <si>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The 'Factsheet' tab is locked. If a change is necessary, please send a request to Silvana Gamboa or Koen Smekens.</t>
  </si>
  <si>
    <t>→</t>
  </si>
  <si>
    <r>
      <rPr>
        <b/>
        <i/>
        <sz val="12"/>
        <color theme="1"/>
        <rFont val="Calibri"/>
        <family val="2"/>
        <scheme val="minor"/>
      </rPr>
      <t>READ ME</t>
    </r>
    <r>
      <rPr>
        <i/>
        <sz val="12"/>
        <color theme="1"/>
        <rFont val="Calibri"/>
        <family val="2"/>
        <scheme val="minor"/>
      </rPr>
      <t>: Definitions of parameters and instructions. Units and conversions factors (incl. monetary conversions) are also found below.</t>
    </r>
  </si>
  <si>
    <r>
      <rPr>
        <b/>
        <i/>
        <sz val="12"/>
        <color theme="1"/>
        <rFont val="Calibri"/>
        <family val="2"/>
        <scheme val="minor"/>
      </rPr>
      <t>Data input:</t>
    </r>
    <r>
      <rPr>
        <i/>
        <sz val="12"/>
        <color theme="1"/>
        <rFont val="Calibri"/>
        <family val="2"/>
        <scheme val="minor"/>
      </rPr>
      <t xml:space="preserve"> Technology factsheet data to be filled-in by the expert.</t>
    </r>
  </si>
  <si>
    <r>
      <rPr>
        <b/>
        <i/>
        <sz val="12"/>
        <color theme="1"/>
        <rFont val="Calibri"/>
        <family val="2"/>
        <scheme val="minor"/>
      </rPr>
      <t xml:space="preserve">Technology Factsheet: </t>
    </r>
    <r>
      <rPr>
        <i/>
        <sz val="12"/>
        <color theme="1"/>
        <rFont val="Calibri"/>
        <family val="2"/>
        <scheme val="minor"/>
      </rPr>
      <t>Factsheet filled-in automatically from the data in the 'Data input' tab. This tab is protected.</t>
    </r>
  </si>
  <si>
    <r>
      <rPr>
        <b/>
        <i/>
        <sz val="12"/>
        <color theme="1"/>
        <rFont val="Calibri"/>
        <family val="2"/>
        <scheme val="minor"/>
      </rPr>
      <t>List:</t>
    </r>
    <r>
      <rPr>
        <i/>
        <sz val="12"/>
        <color theme="1"/>
        <rFont val="Calibri"/>
        <family val="2"/>
        <scheme val="minor"/>
      </rPr>
      <t xml:space="preserve"> Lists of sectors, units, energy carriers, etc. that are used in the 'Data input' tab (drop-down menu's)</t>
    </r>
  </si>
  <si>
    <r>
      <rPr>
        <b/>
        <i/>
        <sz val="12"/>
        <color theme="1"/>
        <rFont val="Calibri"/>
        <family val="2"/>
        <scheme val="minor"/>
      </rPr>
      <t>Calculations:</t>
    </r>
    <r>
      <rPr>
        <i/>
        <sz val="12"/>
        <color theme="1"/>
        <rFont val="Calibri"/>
        <family val="2"/>
        <scheme val="minor"/>
      </rPr>
      <t xml:space="preserve"> Here, calcuations, screen-shots and other references can be placed to back-up the data of the factsheet. Please note that the information placed here will not be included in the Technology Factsheet for disclosure.</t>
    </r>
  </si>
  <si>
    <r>
      <rPr>
        <b/>
        <i/>
        <sz val="12"/>
        <color theme="1"/>
        <rFont val="Calibri"/>
        <family val="2"/>
        <scheme val="minor"/>
      </rPr>
      <t xml:space="preserve">Visual representation: </t>
    </r>
    <r>
      <rPr>
        <i/>
        <sz val="12"/>
        <color theme="1"/>
        <rFont val="Calibri"/>
        <family val="2"/>
        <scheme val="minor"/>
      </rPr>
      <t xml:space="preserve">A relevant visual representation of the technology can be placed here. The image will be placed in the final technology factsheet to be disclosed. </t>
    </r>
  </si>
  <si>
    <t>PARAMETER</t>
  </si>
  <si>
    <t>DEFINITION</t>
  </si>
  <si>
    <t>HOW TO FILL-IN THE FACTSHEET?</t>
  </si>
  <si>
    <t>Sector</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</si>
  <si>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</si>
  <si>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</si>
  <si>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</si>
  <si>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ETS / Non-ETS</t>
  </si>
  <si>
    <t>Indicate if the technology falls within the Emissions Trading Scheme (ETS).</t>
  </si>
  <si>
    <t>Type of Technology</t>
  </si>
  <si>
    <t xml:space="preserve">Examples: renewable, saving, CCS, biomass, emission reduction, network (e.g. transformer), etc. </t>
  </si>
  <si>
    <t xml:space="preserve">Select the type of technology from the drop-down menu. New types of technologies can be added within the tab 'List' upon request. </t>
  </si>
  <si>
    <t>Description</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</si>
  <si>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</si>
  <si>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</si>
  <si>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</si>
  <si>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</si>
  <si>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</si>
  <si>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</si>
  <si>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</si>
  <si>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</si>
  <si>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</si>
  <si>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</si>
  <si>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</si>
  <si>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</si>
  <si>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</si>
  <si>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</si>
  <si>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</si>
  <si>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</si>
  <si>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</si>
  <si>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</si>
  <si>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</si>
  <si>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</si>
  <si>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</si>
  <si>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</si>
  <si>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</si>
  <si>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</si>
  <si>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TECHNICAL DIMENSIONS</t>
  </si>
  <si>
    <t>Factsheet Functional Unit</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</si>
  <si>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</si>
  <si>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</si>
  <si>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</si>
  <si>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Capacity</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</si>
  <si>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</si>
  <si>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</si>
  <si>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</si>
  <si>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</si>
  <si>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Potential</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</si>
  <si>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</si>
  <si>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</si>
  <si>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</si>
  <si>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Market share (Deployment share)</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</si>
  <si>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</si>
  <si>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</si>
  <si>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</si>
  <si>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</si>
  <si>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Capacity utilization factor</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</si>
  <si>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</si>
  <si>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</si>
  <si>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Full-load running hours per year</t>
  </si>
  <si>
    <t>The typical number of hours that the technology in question operates per year.</t>
  </si>
  <si>
    <t>Unit of Activity</t>
  </si>
  <si>
    <t>Unit of annual production (output) per year</t>
  </si>
  <si>
    <t xml:space="preserve">Select the activity unit from the drop-down menu. </t>
  </si>
  <si>
    <t>Activity (Cap2Act) (Optional)</t>
  </si>
  <si>
    <t>Actual annual production (output) per year</t>
  </si>
  <si>
    <t>Specify the value for Activity.</t>
  </si>
  <si>
    <t>Activity = Capacity*Load Factor</t>
  </si>
  <si>
    <t>Only relevant for infrastructure technologies (e.g. the amount of energy per hour that can be delivered)</t>
  </si>
  <si>
    <t>Technical lifetime (years)</t>
  </si>
  <si>
    <t>The total amount of years during which the technology can technically perform/function before it must be replaced.</t>
  </si>
  <si>
    <t>Progress ratio</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</si>
  <si>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</si>
  <si>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Hourly profile</t>
  </si>
  <si>
    <t>Is there an hourly profile for the technology?</t>
  </si>
  <si>
    <t>Select YES/NO</t>
  </si>
  <si>
    <t xml:space="preserve">COSTS </t>
  </si>
  <si>
    <t>Year of Euro</t>
  </si>
  <si>
    <t>All costs data must be specified as €2015</t>
  </si>
  <si>
    <t>If amounts are expresed in other currencies or in euros of another year (e.g. €2016), the amount has to be converted. See Monetary conversions at the bottom of the tab.</t>
  </si>
  <si>
    <t>Investment costs</t>
  </si>
  <si>
    <t xml:space="preserve">Total investment costs (CAPEX) in (million)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</si>
  <si>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</si>
  <si>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 xml:space="preserve">The investments costs are in the case of a new application of the technology. This includes purchase costs, construction costs, net equipment costs and installation costs. Excludes indirect costs, design and site-specific costs. </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</si>
  <si>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</si>
  <si>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</si>
  <si>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 xml:space="preserve">Other costs </t>
  </si>
  <si>
    <t>E.g. electricity connection costs,  demolition and removal costs of decommissioned installations.</t>
  </si>
  <si>
    <t>Please specify Other costs within the Costs explanation box.</t>
  </si>
  <si>
    <t>Data input same as above.</t>
  </si>
  <si>
    <t xml:space="preserve">Fixed operational costs (excluding fuel costs) </t>
  </si>
  <si>
    <t>Fixed operational costs are per year.</t>
  </si>
  <si>
    <t xml:space="preserve">Variable costs (excluding fuel costs) </t>
  </si>
  <si>
    <t>Variable costs are per year.</t>
  </si>
  <si>
    <t>ENERGY IN- AND OUTPUTS</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</si>
  <si>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</si>
  <si>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</si>
  <si>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</si>
  <si>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t>For each technology, the amount of energy input/output to the process have to be filled in. The process may require more than one input e.g. available waste heat streams can be described as energy outputs or captured CO2 can also be seen as an output).</t>
  </si>
  <si>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should be expressed as a ratio per unit of main output whereas inputs should be expressed as positive and values for outputs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</si>
  <si>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</si>
  <si>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</si>
  <si>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</si>
  <si>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</si>
  <si>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</si>
  <si>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</si>
  <si>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Emissions</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</si>
  <si>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</si>
  <si>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</si>
  <si>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</si>
  <si>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OTHER (Optional)</t>
  </si>
  <si>
    <t>Other</t>
  </si>
  <si>
    <t>Extra relevant parameters for specific technologies e.g. charge/discharge time for batteries, efficiency, etc.</t>
  </si>
  <si>
    <t xml:space="preserve">Specify the parameter and unit adding more details in the explanations box below the sub- section. Here, you can specify the relevance of this parameter for the specific technology and references.  </t>
  </si>
  <si>
    <t>You may add one single value in the main reference for 2020 (current) or add values for 2020, 2030 and 2050 with their respective references from up to 5 difference data sources. Please aggregate all sources in the references and sources box at the bottom of 'Data input' tab.</t>
  </si>
  <si>
    <t>REFERENCES AND SOURCES</t>
  </si>
  <si>
    <t>For data values: Add references for each value in their 'Reference' cell (i.e. author and year) and aggregate all references with complete description at the bottom of the 'Data input' tab (in order of importance). If more than 10 references, add other sources under 'Others' box.</t>
  </si>
  <si>
    <t>For complementary data and text: Add all data sources with complete description at the bottom of the 'Data input' tab (in order of importance or mostly used).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</si>
  <si>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</si>
  <si>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</si>
  <si>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</si>
  <si>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</si>
  <si>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</si>
  <si>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</si>
  <si>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</si>
  <si>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Mton</t>
  </si>
  <si>
    <t>Megaton</t>
  </si>
  <si>
    <t>Mton ethene</t>
  </si>
  <si>
    <t>Megaton ethene</t>
  </si>
  <si>
    <t>Mton NH3</t>
  </si>
  <si>
    <t>Megaton Ammonia</t>
  </si>
  <si>
    <t>Mton steel</t>
  </si>
  <si>
    <t>Megaton steel</t>
  </si>
  <si>
    <t>Mvtg</t>
  </si>
  <si>
    <t>Million vehicles</t>
  </si>
  <si>
    <t>PJ</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</si>
  <si>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</si>
  <si>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</si>
  <si>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</si>
  <si>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</si>
  <si>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</si>
  <si>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</si>
  <si>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</si>
  <si>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</si>
  <si>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</si>
  <si>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</si>
  <si>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</si>
  <si>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</si>
  <si>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</si>
  <si>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</si>
  <si>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</si>
  <si>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</si>
  <si>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</si>
  <si>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</si>
  <si>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 xml:space="preserve">Source: https://goo.gl/rvWufC </t>
  </si>
  <si>
    <t>Statistics Netherlands (CBS), “Consumentenprijzen; Europees geharmoniseerde prijsindex 2015=100”</t>
  </si>
  <si>
    <t>TEMPLATE VERSION - CHANGE LOG</t>
  </si>
  <si>
    <t>Last change date</t>
  </si>
  <si>
    <t>Changes</t>
  </si>
  <si>
    <t>Final version of template</t>
  </si>
  <si>
    <t>Factsheet name in dark blue in the 'Technology Factsheet' tab</t>
  </si>
  <si>
    <t>Change to decimal separator (.) and thousand separator (,)</t>
  </si>
  <si>
    <r>
      <t xml:space="preserve">Fix error in 'Other' section from 'Technology Factsheet' tab: Data input in D77 should come from </t>
    </r>
    <r>
      <rPr>
        <i/>
        <sz val="12"/>
        <color theme="1"/>
        <rFont val="Calibri"/>
        <family val="2"/>
        <scheme val="minor"/>
      </rPr>
      <t xml:space="preserve">Input Data!D87 </t>
    </r>
  </si>
  <si>
    <t>Update all values in the 'Technology Factsheet' tab to 2 decimals</t>
  </si>
  <si>
    <t>Cell 'Author name' added to the 'Data Input' tab</t>
  </si>
  <si>
    <t>Sectors:</t>
  </si>
  <si>
    <t>Type of Technology:</t>
  </si>
  <si>
    <t>Functional Units Capacity:</t>
  </si>
  <si>
    <t>Functional Units Activity:</t>
  </si>
  <si>
    <t>Variable costs units:</t>
  </si>
  <si>
    <t xml:space="preserve">Energy carriers: </t>
  </si>
  <si>
    <t>Energy Carriers Units:</t>
  </si>
  <si>
    <t>Material flows:</t>
  </si>
  <si>
    <t>Emissions:</t>
  </si>
  <si>
    <t>Emissions Units:</t>
  </si>
  <si>
    <t>Please select main output here</t>
  </si>
  <si>
    <t>Please select</t>
  </si>
  <si>
    <t>Please select based on chosen Functional Unit</t>
  </si>
  <si>
    <t>ETS</t>
  </si>
  <si>
    <t>Agriculture: Horticulture</t>
  </si>
  <si>
    <t>Biomass</t>
  </si>
  <si>
    <t>Bln vehicle - km/year</t>
  </si>
  <si>
    <t>MWh</t>
  </si>
  <si>
    <t>Ambient heat</t>
  </si>
  <si>
    <t>CH4</t>
  </si>
  <si>
    <t>Non-ETS</t>
  </si>
  <si>
    <t>Agriculture: Other</t>
  </si>
  <si>
    <t>CCS</t>
  </si>
  <si>
    <t>MW</t>
  </si>
  <si>
    <t>PJ/year</t>
  </si>
  <si>
    <t>Biobenzine</t>
  </si>
  <si>
    <t>Add here -&gt;</t>
  </si>
  <si>
    <t>CO2</t>
  </si>
  <si>
    <t>Electricity generation</t>
  </si>
  <si>
    <t>Emission reduction</t>
  </si>
  <si>
    <t>kton/year</t>
  </si>
  <si>
    <t>kWh</t>
  </si>
  <si>
    <t>Biodiesel</t>
  </si>
  <si>
    <t>F-gassen</t>
  </si>
  <si>
    <t>Mton CO2-eq</t>
  </si>
  <si>
    <t>Gas supply</t>
  </si>
  <si>
    <t>Energy saving</t>
  </si>
  <si>
    <t>Mton/year</t>
  </si>
  <si>
    <t>Biofuels</t>
  </si>
  <si>
    <t>N2O</t>
  </si>
  <si>
    <t>Yes</t>
  </si>
  <si>
    <t>Households</t>
  </si>
  <si>
    <t>Renewable</t>
  </si>
  <si>
    <t>Mton ethene/year</t>
  </si>
  <si>
    <t>Biofuels FT</t>
  </si>
  <si>
    <t>Fijn stof PM10</t>
  </si>
  <si>
    <t>No</t>
  </si>
  <si>
    <t>Hydrogen</t>
  </si>
  <si>
    <t>CHP</t>
  </si>
  <si>
    <t>Mton NH3/year</t>
  </si>
  <si>
    <t>Biogas</t>
  </si>
  <si>
    <t>Fijn stof PM2,5</t>
  </si>
  <si>
    <t>Industry: Anorganic chemics</t>
  </si>
  <si>
    <t>Network</t>
  </si>
  <si>
    <t>Mton steel/year</t>
  </si>
  <si>
    <t>Bio-LPG</t>
  </si>
  <si>
    <t>SO2</t>
  </si>
  <si>
    <t>Please select the region</t>
  </si>
  <si>
    <t>Industry: Chemics</t>
  </si>
  <si>
    <t>Storage</t>
  </si>
  <si>
    <t>Biomass (coferment)</t>
  </si>
  <si>
    <t>NH3</t>
  </si>
  <si>
    <t>NL</t>
  </si>
  <si>
    <t>Industry: Construction</t>
  </si>
  <si>
    <t xml:space="preserve">Electrolysis </t>
  </si>
  <si>
    <t>Biomass (VFG &amp; FBI)</t>
  </si>
  <si>
    <t>NMVOS</t>
  </si>
  <si>
    <t>EU</t>
  </si>
  <si>
    <t>Industry: Fertiliser</t>
  </si>
  <si>
    <t xml:space="preserve">Methanation </t>
  </si>
  <si>
    <t>MWth</t>
  </si>
  <si>
    <t>Biomass (high quality)</t>
  </si>
  <si>
    <t>NOx</t>
  </si>
  <si>
    <t>Global</t>
  </si>
  <si>
    <t>Industry: Generic</t>
  </si>
  <si>
    <t>Biomass (manure)</t>
  </si>
  <si>
    <t>CO2-biogenic</t>
  </si>
  <si>
    <t>Industry: Iron and steel</t>
  </si>
  <si>
    <t>Biomass (starch)</t>
  </si>
  <si>
    <t xml:space="preserve">mln. € / </t>
  </si>
  <si>
    <t>Industry: Non ETS</t>
  </si>
  <si>
    <t>Biomass (sugars)</t>
  </si>
  <si>
    <t xml:space="preserve">€ / </t>
  </si>
  <si>
    <t>Industry: Petrochemics</t>
  </si>
  <si>
    <t>Biomass (waste biogenic)</t>
  </si>
  <si>
    <t>Mobile machinery</t>
  </si>
  <si>
    <t>Biomass (wet streams)</t>
  </si>
  <si>
    <t>Refineries</t>
  </si>
  <si>
    <t>Biomass (wood import)</t>
  </si>
  <si>
    <t>Trade, services and utilities</t>
  </si>
  <si>
    <t>Biomass (wood domestic)</t>
  </si>
  <si>
    <t>Transport</t>
  </si>
  <si>
    <t>Biomass (wood)</t>
  </si>
  <si>
    <t>Bio-waste gases</t>
  </si>
  <si>
    <t>Blast furnace gas</t>
  </si>
  <si>
    <t>CCF gas</t>
  </si>
  <si>
    <t>Chemical residual gas</t>
  </si>
  <si>
    <t>Coal</t>
  </si>
  <si>
    <t>Coke</t>
  </si>
  <si>
    <t>Coke oven gas</t>
  </si>
  <si>
    <t>Coking coal</t>
  </si>
  <si>
    <t>Diesel</t>
  </si>
  <si>
    <t>Electricity</t>
  </si>
  <si>
    <t>Energy content manure</t>
  </si>
  <si>
    <t>Fermentation gas</t>
  </si>
  <si>
    <t>Gasoline</t>
  </si>
  <si>
    <t>Geothermal heat</t>
  </si>
  <si>
    <t>Heat</t>
  </si>
  <si>
    <t>Heavy fuel oil</t>
  </si>
  <si>
    <t>Import electricity</t>
  </si>
  <si>
    <t>Injection coal</t>
  </si>
  <si>
    <t>LPG</t>
  </si>
  <si>
    <t>Natural gas</t>
  </si>
  <si>
    <t>Natural gas feedstock</t>
  </si>
  <si>
    <t>Oil</t>
  </si>
  <si>
    <t>Oil excluding gases</t>
  </si>
  <si>
    <t>Oil raw materials</t>
  </si>
  <si>
    <t>Other bio-oil products</t>
  </si>
  <si>
    <t>Other oil products</t>
  </si>
  <si>
    <t>Residual gases</t>
  </si>
  <si>
    <t>Solar energy</t>
  </si>
  <si>
    <t>Synthetic fuels</t>
  </si>
  <si>
    <t>Uranium</t>
  </si>
  <si>
    <t>Waste (non-biogenic)</t>
  </si>
  <si>
    <t>Wind energy</t>
  </si>
  <si>
    <t>Benzine</t>
  </si>
  <si>
    <t>Bioethanol</t>
  </si>
  <si>
    <t>Coal excluding gases</t>
  </si>
  <si>
    <t>Electricity import</t>
  </si>
  <si>
    <t>Fuel oil</t>
  </si>
  <si>
    <t>High Pressure Steam</t>
  </si>
  <si>
    <t>Hydro</t>
  </si>
  <si>
    <t>Kerosene</t>
  </si>
  <si>
    <t>Oil feedstock</t>
  </si>
  <si>
    <t>Oil products</t>
  </si>
  <si>
    <t>Propane</t>
  </si>
  <si>
    <t>SNG</t>
  </si>
  <si>
    <t>Steam</t>
  </si>
  <si>
    <t>BioHFO</t>
  </si>
  <si>
    <t>Biokerosene</t>
  </si>
  <si>
    <t>Biomass (UFO import)</t>
  </si>
  <si>
    <t>Pyrolysis bio-oil</t>
  </si>
  <si>
    <t>Vacuum gasoil</t>
  </si>
  <si>
    <t>FACTSHEET DATA INPUT</t>
  </si>
  <si>
    <t>Please fill-in here all technology option data including detailed references and sources at the bottom.</t>
  </si>
  <si>
    <t>TECHNOLOGY DESCRIPTION</t>
  </si>
  <si>
    <t>Name of technology option</t>
  </si>
  <si>
    <t>Date of factsheet</t>
  </si>
  <si>
    <t>Author name</t>
  </si>
  <si>
    <t>Carina Oliveira</t>
  </si>
  <si>
    <t>Other (Specify here)</t>
  </si>
  <si>
    <t>TRL level 2020</t>
  </si>
  <si>
    <t>Lammens, Tijs. "Advanced Biofuels from Fast Pyrolysis Bio-Oil". ETIP Bioenergy Workshop Emerging Technologies 4 June 2018, Brussels</t>
  </si>
  <si>
    <t>Functional Unit</t>
  </si>
  <si>
    <t>Main Source</t>
  </si>
  <si>
    <t>Source 2</t>
  </si>
  <si>
    <t>Source 3</t>
  </si>
  <si>
    <t>Source 4</t>
  </si>
  <si>
    <t>Source 5</t>
  </si>
  <si>
    <t>Reference</t>
  </si>
  <si>
    <t>Context</t>
  </si>
  <si>
    <t>Unit</t>
  </si>
  <si>
    <t>2020 (Current)</t>
  </si>
  <si>
    <t>Market share</t>
  </si>
  <si>
    <t>Specify here the market</t>
  </si>
  <si>
    <t>%</t>
  </si>
  <si>
    <t>Specify here</t>
  </si>
  <si>
    <t>Explanation</t>
  </si>
  <si>
    <t>COSTS</t>
  </si>
  <si>
    <t xml:space="preserve">Reference year: €2015 - If amounts are expresed in other currencies or in euros of another year (e.g. €2014), the amount has to be converted. See conversion method in 'READ ME' tab. Costs are per unit of output. </t>
  </si>
  <si>
    <t>Other costs per year</t>
  </si>
  <si>
    <t>Fixed operational costs per year (excl. fuel costs)</t>
  </si>
  <si>
    <t>assumption</t>
  </si>
  <si>
    <t>Variable costs per year (exc. Fuel costs)</t>
  </si>
  <si>
    <t>Costs explanation</t>
  </si>
  <si>
    <t xml:space="preserve">Values expressed as a ratio per unit of main output. Inputs  as positive and outputs as negative. </t>
  </si>
  <si>
    <t>Energy carrier</t>
  </si>
  <si>
    <t>Energy carriers (per unit of main output)</t>
  </si>
  <si>
    <t>Energy in- and Outputs explanation</t>
  </si>
  <si>
    <t>MATERIAL FLOWS (OPTIONAL)</t>
  </si>
  <si>
    <t>Material flows</t>
  </si>
  <si>
    <t>Material</t>
  </si>
  <si>
    <t>Material flows explanation</t>
  </si>
  <si>
    <t>Explain here</t>
  </si>
  <si>
    <t>EMISSIONS (Non-fuel/energy-related emissions or emissions reductions (e.g. CCS)</t>
  </si>
  <si>
    <t>Substance</t>
  </si>
  <si>
    <t>calculated</t>
  </si>
  <si>
    <t>Emissions explanation</t>
  </si>
  <si>
    <t>OTHER</t>
  </si>
  <si>
    <t>Specify below the other relevant parameters for the specific technology</t>
  </si>
  <si>
    <t>Add here</t>
  </si>
  <si>
    <t>ADD CALCULATIONS AND OTHER REFERENCES HERE (OPTIONAL)</t>
  </si>
  <si>
    <r>
      <t xml:space="preserve">Please note that the information placed here will </t>
    </r>
    <r>
      <rPr>
        <i/>
        <u/>
        <sz val="12"/>
        <color rgb="FFFF0000"/>
        <rFont val="Calibri"/>
        <family val="2"/>
        <scheme val="minor"/>
      </rPr>
      <t>not</t>
    </r>
    <r>
      <rPr>
        <i/>
        <sz val="12"/>
        <color rgb="FFFF0000"/>
        <rFont val="Calibri"/>
        <family val="2"/>
        <scheme val="minor"/>
      </rPr>
      <t xml:space="preserve"> be included in the Technology Factsheet for disclosure, therefore all relevant details and sources used must be specified in the 'Data input' tab.</t>
    </r>
  </si>
  <si>
    <t>Min</t>
  </si>
  <si>
    <t>Max</t>
  </si>
  <si>
    <t>Currency</t>
  </si>
  <si>
    <t>Initial survey</t>
  </si>
  <si>
    <t>Pound</t>
  </si>
  <si>
    <t>Pre-conversion updates</t>
  </si>
  <si>
    <t>Applicance installation</t>
  </si>
  <si>
    <t>Total placement costs</t>
  </si>
  <si>
    <t>Ratios</t>
  </si>
  <si>
    <t>Demo planta</t>
  </si>
  <si>
    <t>Input-output ratios</t>
  </si>
  <si>
    <t>steam</t>
  </si>
  <si>
    <t>inputs</t>
  </si>
  <si>
    <t>PJ/PJ biofuels</t>
  </si>
  <si>
    <t>WT%</t>
  </si>
  <si>
    <t>RATIO</t>
  </si>
  <si>
    <t>Coke emission factor</t>
  </si>
  <si>
    <t>kg/GJ</t>
  </si>
  <si>
    <t>kg/h</t>
  </si>
  <si>
    <t>Inputs</t>
  </si>
  <si>
    <t>PJ/PJ fuels</t>
  </si>
  <si>
    <t>electricity</t>
  </si>
  <si>
    <t>Gas</t>
  </si>
  <si>
    <t>CO2 biogenic</t>
  </si>
  <si>
    <t>kt/PJ biofuels</t>
  </si>
  <si>
    <t>Load factor considered</t>
  </si>
  <si>
    <t>Pyoil</t>
  </si>
  <si>
    <t>CO2 fossil</t>
  </si>
  <si>
    <t>h/y</t>
  </si>
  <si>
    <t>Heat (steam)</t>
  </si>
  <si>
    <t>Biocoke</t>
  </si>
  <si>
    <t>t/y</t>
  </si>
  <si>
    <t>Outputs</t>
  </si>
  <si>
    <t>HFO</t>
  </si>
  <si>
    <t>Only bio-oil</t>
  </si>
  <si>
    <t>outputs</t>
  </si>
  <si>
    <t>Bio-oil LHV</t>
  </si>
  <si>
    <t>MJ/kg</t>
  </si>
  <si>
    <t>Bio-oil intake</t>
  </si>
  <si>
    <t>BioGas</t>
  </si>
  <si>
    <t>BioLPG</t>
  </si>
  <si>
    <t>BioGasoline</t>
  </si>
  <si>
    <t>BioDiesel</t>
  </si>
  <si>
    <t>BioFuel oil</t>
  </si>
  <si>
    <t>Costs</t>
  </si>
  <si>
    <t>CAPEX (Meur/PJ fuels/y)</t>
  </si>
  <si>
    <t>OPEX (Meur/PJ fuels/y)</t>
  </si>
  <si>
    <t>PJ/y</t>
  </si>
  <si>
    <t>CAPEX (Meur/PJ pyoil/y)</t>
  </si>
  <si>
    <t>OPEX (Meur/PJ pyoil/y)</t>
  </si>
  <si>
    <t>TECHNOLOGY FACTSHEET</t>
  </si>
  <si>
    <t>Author</t>
  </si>
  <si>
    <t>Value and Range</t>
  </si>
  <si>
    <t>-</t>
  </si>
  <si>
    <t>Current</t>
  </si>
  <si>
    <t>−</t>
  </si>
  <si>
    <t>Capacity utlization factor</t>
  </si>
  <si>
    <t>Euro per Functional Unit</t>
  </si>
  <si>
    <t xml:space="preserve">Fixed operational costs per year               (excl. fuel costs) </t>
  </si>
  <si>
    <t>Variable costs per year</t>
  </si>
  <si>
    <t>Main output:</t>
  </si>
  <si>
    <t>Parameter</t>
  </si>
  <si>
    <t xml:space="preserve"> </t>
  </si>
  <si>
    <t>ADD VISUAL REPRESENTATION OF TECHNOLOGY HERE (OPTIONAL)</t>
  </si>
  <si>
    <t>If available, a visual representation of the technology can be placed here (including sources) to complement the technology description.</t>
  </si>
  <si>
    <t>Please note that the image will be placed in Technology Factsheet to be disclosed, other non-relevant images can be placed in the 'Calculations' tab.</t>
  </si>
  <si>
    <t>CHANGE LOG</t>
  </si>
  <si>
    <t>Version:</t>
  </si>
  <si>
    <t>1.1</t>
  </si>
  <si>
    <t>Date:</t>
  </si>
  <si>
    <t>Updates:</t>
  </si>
  <si>
    <t>Visual representation</t>
  </si>
  <si>
    <t>Decimals</t>
  </si>
  <si>
    <t>mln. Euro/Euro</t>
  </si>
  <si>
    <t>Variable costs MWh/PJ/kWh</t>
  </si>
  <si>
    <t>Name of technology option (bigger)</t>
  </si>
  <si>
    <t>ECN part of TNO logo</t>
  </si>
  <si>
    <t>Picture was extracted from: Lammens, T.,  Talebi, G., Gbordzoe, E. "Co-Processing Fast Pyrolysis Bio-Oil in FCC Units: Principle and FAQ". BTG-BTL website (2019)</t>
  </si>
  <si>
    <t>BTG-BTL website, access 2019. https://www.btg-btl.com/en/company/projects/pyrocell1</t>
  </si>
  <si>
    <t>Spekreijse, J., Lammens, T., Parisi, C., Ronzon, T., Vis, M., Insights into the European market of bio-based chemicals. Analysis based on ten key product categories, EUR 29581 EN, Publications Office of the European Union, Luxembourg, 2019, ISBN 978-92-79-98420-4, doi:10.2760/549564, JRC112989</t>
  </si>
  <si>
    <t>Year</t>
  </si>
  <si>
    <t>CPI</t>
  </si>
  <si>
    <t>Sweden plant</t>
  </si>
  <si>
    <t>EUR 2016</t>
  </si>
  <si>
    <t>2030 - min</t>
  </si>
  <si>
    <t>2030 - max</t>
  </si>
  <si>
    <t>eur 2015</t>
  </si>
  <si>
    <t>2030- min</t>
  </si>
  <si>
    <t>2030- max</t>
  </si>
  <si>
    <t>23-12-2019 (21-09-2020 updated)</t>
  </si>
  <si>
    <t>Pinho et al. (2015)</t>
  </si>
  <si>
    <t>BTG-BTL website (2019)</t>
  </si>
  <si>
    <t>SGAB (2017)</t>
  </si>
  <si>
    <t>IEA (2020)</t>
  </si>
  <si>
    <t>Mayers, R. A. (2004)</t>
  </si>
  <si>
    <t>CAPEX (Meur/PJ biofuels/y)</t>
  </si>
  <si>
    <t>OPEX (Meur/PJ biofuels/y)</t>
  </si>
  <si>
    <t xml:space="preserve">Pinho, Andrea de Rezendo et al. "Co-processing raw bio-oil and gasoil in an FCC unit.", Fuel Processing Technology 131, 2015
</t>
  </si>
  <si>
    <t>Sub Group of Advanced Biofuels (SGAB). "Building up the future: cost of biofuel",  European Comission, 2017</t>
  </si>
  <si>
    <t>Meyers, R. A . Handbook of Petroleum Refining Processes, third edition, 2004</t>
  </si>
  <si>
    <t>Lammens, T.,  Talebi, G., Gbordzoe, E. "Co-Processing Fast Pyrolysis Bio-Oil in FCC Units: Principle and FAQ", BTG-BTL website, 2019</t>
  </si>
  <si>
    <t>Venderbosch, Robbie. "Fast pyrolysis -  A shortcut to refineries". BTG-BTL &amp; Bio4Fuels February 10 2017</t>
  </si>
  <si>
    <t>Oliveira, Carina. "Factsheet: Production of pyrolysis bio-oil from solid biomass via fast pyrolysis process", Energy.NL website, 2020</t>
  </si>
  <si>
    <t>RVO, "Nederlandse lijst van energiedragers en standaard CO2 emissiefactoren, versie januari 2019", 2019</t>
  </si>
  <si>
    <t>Advanced Biofuels – Potential for Cost Reduction, IEA Bioenergy, 2020</t>
  </si>
  <si>
    <t>10%wt Co-processing of fast pyrolysis bio-oil in a conventional fluidized catalytic cracking unit in an existing refinery</t>
  </si>
  <si>
    <t>Lammens, T. (2018) indicates that the technology development is currently under demo phase.</t>
  </si>
  <si>
    <t>Emissions expressed in kton CO2/PJ of biofuels mix. The coke produced in a FCC unit is used as fuel for the process. In a co-processing system, part of this coke is bio sourced, therefore, there are biogenic CO2 emissions. The calculations were based on the yields obtained by the brazilian demo-plant when 10%wt of co-processing takes place (Pinho et al., 2015), which around 6%wt of the feedstock is converted to coke (fossil+ biocoke). It was assumed a liner relationship between the co-processing percentage and the yield for bio-coke, i.e. for a 10%wt co-processing of bio-oil, 10%wt of the total coke produced was considered to be bio-based. The emission factor value considered for the coke was 97.5 kg CO2/GJ coke (RVO, 2019).</t>
  </si>
  <si>
    <t>The yields are based on low heating values (LHV) and the bio-oil LHV was considered to be 16 MJ/kg (Venderbosch, R., 2017). As in a conventional FCC unit, the energy for the cracking reactions is provided by coke burning, this coke is produced in the process itself and it deposits in the catalyst. Around 6%wt of the total feed becomes coke. The main output is the biofuels mix, which is composed by bio gas, bio LPG, bio gasoline, bio diesel and bio heavy fuel oil (HFO). The oil products output is also a mix of fuel gas, LPG,  gasoline, diesel and HFO. The ratio in the bio mix is expected to be roughly the same as in the conventional FCC (gas: 3 wt%, LPG: 15 %wt, gasoline: 45 wt%, diesel: 21 wt% and HFO: 16wt%), for this reason, the yields in 2030 were assumed to be the same as the values for 2020.</t>
  </si>
  <si>
    <t>There is the possibility of processing fast pyrolysis bio-oil (FPBO) in existing refineries. The most studied application currently is to co-process the bio-oil together with vacuum gasoil (VGO) in a FCC unit (fluidized catalytic cracking), which is normally present in complex refineries. FPBO is injected into the riser from a separate feed line in order to keep its temperature below 60˚C. In the riser, the FPBO is catalytically cracked together with the VGO (or other regular FCC feed). The biocarbon in the FPBO is distributed across the various FCC products and the coke. The resulting products are a mix of fossil and biofuels,  gasoline and diesel being the main outputs. As in a conventional FCC, the coke deposits on the catalyst, which is burned in the regenerator. This combustion supplies the energy required for the cracking reactions. Worldwide experiments claim that minor changes in the product yields are noticed in the FCC with co-processing up to 10%wt bio-oil. Few additional installations are needed to the refineries due to the acidity of the pyrolysis bio-oil, new pipelines, feed nozzle and storage tank would be necessary. The investment costs reported in this factsheet are, therefore, related only to the new units, e.g., additional costs. Picture was extracted from Lammens, T.,  Talebi, G., Gbordzoe, E. (2019).</t>
  </si>
  <si>
    <t>Capacity and potential values based on pyrolysis bio-oil intake. Low heating value of the bio-oil was considered to be 16 MJ/kg (Venderbosch, R., 2017). Currently, there is a demo plant in Brazil, with 200 kg/h of input (vacuum gasoil + pyrolysis bio-oil), which is able to co-process up 5 to 10% wt (Pinho et al., 2015). Technip, FMC and BTG-BTL started in 2018 to build bio-oil production in Sweden (PyroCell)  and this pyrolysis bio-oil will be co-processed at Preem’s refinery in Lysekil; the production start-up is scheduled to Q4/2021  (BTG-BTL website, 2019).  The installations needed for the co-processing are composed by well established technologies, therefore, the progress ratio is considered to be driven mainly by the pyrolysis bio-oil production cost. For this reason, the progress ratio was assumed to be the same as the one for pyrolysis bio-oil production via solid biomass (Oliveira, C., 2020).</t>
  </si>
  <si>
    <t xml:space="preserve">The investment costs include only the additional installations needed for the co-processing of the bio-oil in an existing refinery, hence the costs of the pre-existing FCC system is excluded. The new installations would consist mainly in new feed nozzles, a dedicated pipeline for the bio-oil (more acidic than vacuum gas oil) and a new feedstock tank. Since the co-processing is assumed to take place in an existing refinery, the additional fixed operational costs would be mainly related to maintenance, which was considered to be around 2% of the investment costs. No feedstock costs were included. 
Medium-term costs reductions for co-processing pyrolysis bio-oil were considered to be the same as those estimated for pyrolysis bio-oil production, which can be in the range of 10-20% (IEA, 2020). No long-term reduction costs were found in the literature for this technology. </t>
  </si>
  <si>
    <t>kWth</t>
  </si>
  <si>
    <t>Date</t>
  </si>
  <si>
    <t>Old</t>
  </si>
  <si>
    <t>New</t>
  </si>
  <si>
    <t>Comment</t>
  </si>
  <si>
    <t>Capacity unit</t>
  </si>
  <si>
    <t>capacicity value updated to new unit</t>
  </si>
  <si>
    <t>Potential unit</t>
  </si>
  <si>
    <t>Potential values uptaed to new values</t>
  </si>
  <si>
    <t>Costs unit</t>
  </si>
  <si>
    <t>mln. € / MWth</t>
  </si>
  <si>
    <t>€ / kWth</t>
  </si>
  <si>
    <t>Updated also in the Technology Factsheet tab, all values updated to new units</t>
  </si>
  <si>
    <t>Investment costs min and max values</t>
  </si>
  <si>
    <t>All values changed into new units</t>
  </si>
  <si>
    <t>Inputs and outputs decimals</t>
  </si>
  <si>
    <t>Checked and number of decimals reduced</t>
  </si>
  <si>
    <t>CO2 emissions, decimals</t>
  </si>
  <si>
    <t xml:space="preserve">Decimals checked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</si>
</sst>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_ \ \ \ \ #,##0.00_ ;_ \ \ \ \ \-#,##0.00_ ;_ \ \ \ \ &quot;-&quot;??_ ;_ @_ "/>
    <numFmt numFmtId="165" formatCode="_ \ #,##0.00_ ;_ \ \-#,##0.00_ ;_ \ &quot;-&quot;??_ ;_ @_ "/>
    <numFmt numFmtId="166" formatCode="0.00000"/>
    <numFmt numFmtId="167" formatCode="0.0000"/>
    <numFmt numFmtId="168" formatCode="0.000"/>
    <numFmt numFmtId="169" formatCode="_ * #,##0.0000_ ;_ * \-#,##0.0000_ ;_ * &quot;-&quot;??_ ;_ @_ "/>
    <numFmt numFmtId="170" formatCode="_ * #,##0.0_ ;_ * \-#,##0.0_ ;_ * &quot;-&quot;?_ ;_ @_ "/>
    <numFmt numFmtId="171" formatCode="_ * #,##0.000_ ;_ * \-#,##0.000_ ;_ * &quot;-&quot;??_ ;_ @_ "/>
  </numFmts>
  <fonts count="53" x14ac:knownFonts="1">
    <font>
      <sz val="12"/>
      <color theme="1"/>
      <name val="Calibri"/>
      <family val="2"/>
      <scheme val="minor"/>
    </font>
    <font>
      <sz val="11"/>
      <color theme="1"/>
      <name val="Calibri"/>
      <family val="2"/>
    </font>
    <font>
      <sz val="11"/>
      <color theme="1"/>
      <name val="Calibri"/>
      <family val="2"/>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sz val="12"/>
      <color theme="1" tint="0.499984740745262"/>
      <name val="Calibri"/>
      <family val="2"/>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i/>
      <sz val="12"/>
      <name val="Calibri"/>
      <family val="2"/>
      <scheme val="minor"/>
    </font>
    <font>
      <sz val="8"/>
      <color rgb="FF000000"/>
      <name val="Arial"/>
      <family val="2"/>
    </font>
    <font>
      <sz val="8"/>
      <color rgb="FF333333"/>
      <name val="Arial"/>
      <family val="2"/>
    </font>
    <font>
      <b/>
      <i/>
      <sz val="12"/>
      <color theme="1"/>
      <name val="Calibri"/>
      <family val="2"/>
      <scheme val="minor"/>
    </font>
    <font>
      <b/>
      <i/>
      <u/>
      <sz val="12"/>
      <color theme="1"/>
      <name val="Calibri"/>
      <family val="2"/>
      <scheme val="minor"/>
    </font>
    <font>
      <i/>
      <u/>
      <sz val="12"/>
      <color rgb="FFFF0000"/>
      <name val="Calibri"/>
      <family val="2"/>
      <scheme val="minor"/>
    </font>
    <font>
      <b/>
      <sz val="18"/>
      <color theme="0"/>
      <name val="Calibri"/>
      <family val="2"/>
    </font>
  </fonts>
  <fills count="19">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FF"/>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0000"/>
        <bgColor indexed="64"/>
      </patternFill>
    </fill>
  </fills>
  <borders count="5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auto="1"/>
      </top>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medium">
        <color indexed="64"/>
      </bottom>
      <diagonal/>
    </border>
    <border>
      <left style="thin">
        <color auto="1"/>
      </left>
      <right/>
      <top style="thin">
        <color auto="1"/>
      </top>
      <bottom style="medium">
        <color auto="1"/>
      </bottom>
      <diagonal/>
    </border>
    <border>
      <left/>
      <right/>
      <top style="thin">
        <color auto="1"/>
      </top>
      <bottom style="medium">
        <color indexed="64"/>
      </bottom>
      <diagonal/>
    </border>
  </borders>
  <cellStyleXfs count="3">
    <xf numFmtId="0" fontId="0" fillId="0" borderId="0"/>
    <xf numFmtId="0" fontId="24" fillId="0" borderId="0" applyNumberFormat="0" applyFill="0" applyBorder="0" applyAlignment="0" applyProtection="0"/>
    <xf numFmtId="43" fontId="30" fillId="0" borderId="0" applyFont="0" applyFill="0" applyBorder="0" applyAlignment="0" applyProtection="0"/>
  </cellStyleXfs>
  <cellXfs count="558">
    <xf numFmtId="0" fontId="0" fillId="0" borderId="0" xfId="0"/>
    <xf numFmtId="0" fontId="0" fillId="0" borderId="0" xfId="0" applyFill="1"/>
    <xf numFmtId="0" fontId="0" fillId="7" borderId="0" xfId="0" applyFill="1"/>
    <xf numFmtId="0" fontId="9" fillId="7" borderId="0" xfId="0" applyFont="1" applyFill="1"/>
    <xf numFmtId="0" fontId="10" fillId="7" borderId="0" xfId="0" applyFont="1" applyFill="1"/>
    <xf numFmtId="0" fontId="11" fillId="7" borderId="0" xfId="0" applyFont="1" applyFill="1"/>
    <xf numFmtId="0" fontId="12" fillId="0" borderId="0" xfId="0" applyFont="1" applyFill="1" applyBorder="1" applyAlignment="1">
      <alignment vertical="center" wrapText="1"/>
    </xf>
    <xf numFmtId="0" fontId="0" fillId="0" borderId="0" xfId="0" applyBorder="1"/>
    <xf numFmtId="0" fontId="0" fillId="7" borderId="0" xfId="0" applyFont="1" applyFill="1" applyAlignment="1">
      <alignment horizontal="right"/>
    </xf>
    <xf numFmtId="0" fontId="0" fillId="7" borderId="0" xfId="0" applyFill="1" applyBorder="1"/>
    <xf numFmtId="0" fontId="6" fillId="7" borderId="0" xfId="0" applyFont="1" applyFill="1" applyBorder="1" applyAlignment="1">
      <alignment vertical="center" wrapText="1"/>
    </xf>
    <xf numFmtId="0" fontId="7" fillId="7" borderId="0" xfId="0" applyFont="1" applyFill="1" applyBorder="1" applyAlignment="1">
      <alignment vertical="center" wrapText="1"/>
    </xf>
    <xf numFmtId="0" fontId="5" fillId="7" borderId="15" xfId="0" applyFont="1" applyFill="1" applyBorder="1" applyAlignment="1">
      <alignment vertical="center" wrapText="1"/>
    </xf>
    <xf numFmtId="0" fontId="5" fillId="7" borderId="29" xfId="0" applyFont="1" applyFill="1" applyBorder="1" applyAlignment="1">
      <alignment vertical="center" wrapText="1"/>
    </xf>
    <xf numFmtId="0" fontId="5" fillId="7" borderId="18" xfId="0" applyFont="1" applyFill="1" applyBorder="1" applyAlignment="1">
      <alignment vertical="center" wrapText="1"/>
    </xf>
    <xf numFmtId="0" fontId="16" fillId="7" borderId="13" xfId="0" applyFont="1" applyFill="1" applyBorder="1" applyAlignment="1">
      <alignment horizontal="right"/>
    </xf>
    <xf numFmtId="0" fontId="16" fillId="7" borderId="43" xfId="0" applyFont="1" applyFill="1" applyBorder="1" applyAlignment="1">
      <alignment horizontal="right"/>
    </xf>
    <xf numFmtId="0" fontId="16" fillId="7" borderId="16" xfId="0" applyFont="1" applyFill="1" applyBorder="1" applyAlignment="1">
      <alignment horizontal="right"/>
    </xf>
    <xf numFmtId="0" fontId="16" fillId="7" borderId="19" xfId="0" applyFont="1" applyFill="1" applyBorder="1" applyAlignment="1">
      <alignment horizontal="right"/>
    </xf>
    <xf numFmtId="0" fontId="13" fillId="7" borderId="0" xfId="0" applyFont="1" applyFill="1" applyBorder="1"/>
    <xf numFmtId="0" fontId="0" fillId="7" borderId="0" xfId="0" applyFill="1" applyBorder="1" applyAlignment="1">
      <alignment horizontal="right"/>
    </xf>
    <xf numFmtId="0" fontId="17" fillId="7" borderId="0" xfId="0" applyFont="1" applyFill="1" applyBorder="1"/>
    <xf numFmtId="0" fontId="6" fillId="7" borderId="18" xfId="0" applyFont="1" applyFill="1" applyBorder="1" applyAlignment="1">
      <alignment vertical="top" wrapText="1"/>
    </xf>
    <xf numFmtId="0" fontId="6" fillId="7" borderId="15" xfId="0" applyFont="1" applyFill="1" applyBorder="1" applyAlignment="1">
      <alignment vertical="top" wrapText="1"/>
    </xf>
    <xf numFmtId="0" fontId="6" fillId="7" borderId="29" xfId="0" applyFont="1" applyFill="1" applyBorder="1" applyAlignment="1">
      <alignment vertical="top" wrapText="1"/>
    </xf>
    <xf numFmtId="0" fontId="6" fillId="7" borderId="43" xfId="0" applyFont="1" applyFill="1" applyBorder="1" applyAlignment="1">
      <alignment horizontal="right" vertical="top" wrapText="1"/>
    </xf>
    <xf numFmtId="0" fontId="19" fillId="7" borderId="19" xfId="0" applyFont="1" applyFill="1" applyBorder="1" applyAlignment="1">
      <alignment vertical="top" wrapText="1"/>
    </xf>
    <xf numFmtId="0" fontId="16" fillId="7" borderId="43" xfId="0" applyFont="1" applyFill="1" applyBorder="1" applyAlignment="1">
      <alignment horizontal="right" vertical="top"/>
    </xf>
    <xf numFmtId="0" fontId="6" fillId="7" borderId="15" xfId="0" applyFont="1" applyFill="1" applyBorder="1" applyAlignment="1">
      <alignment vertical="center" wrapText="1"/>
    </xf>
    <xf numFmtId="0" fontId="6" fillId="7" borderId="29" xfId="0" applyFont="1" applyFill="1" applyBorder="1" applyAlignment="1">
      <alignment vertical="center" wrapText="1"/>
    </xf>
    <xf numFmtId="0" fontId="5" fillId="7" borderId="29" xfId="0" applyFont="1" applyFill="1" applyBorder="1" applyAlignment="1">
      <alignment vertical="top" wrapText="1"/>
    </xf>
    <xf numFmtId="0" fontId="16" fillId="7" borderId="0" xfId="0" applyFont="1" applyFill="1" applyBorder="1" applyAlignment="1">
      <alignment horizontal="right"/>
    </xf>
    <xf numFmtId="0" fontId="16" fillId="7" borderId="14" xfId="0" applyFont="1" applyFill="1" applyBorder="1" applyAlignment="1">
      <alignment horizontal="right"/>
    </xf>
    <xf numFmtId="0" fontId="0" fillId="7" borderId="29" xfId="0" applyFill="1" applyBorder="1"/>
    <xf numFmtId="0" fontId="0" fillId="7" borderId="17" xfId="0" applyFill="1" applyBorder="1"/>
    <xf numFmtId="0" fontId="0" fillId="7" borderId="18" xfId="0" applyFill="1" applyBorder="1"/>
    <xf numFmtId="0" fontId="13" fillId="7" borderId="21" xfId="0" applyFont="1" applyFill="1" applyBorder="1"/>
    <xf numFmtId="0" fontId="13" fillId="7" borderId="42" xfId="0" applyFont="1" applyFill="1" applyBorder="1"/>
    <xf numFmtId="0" fontId="13" fillId="7" borderId="22" xfId="0" applyFont="1" applyFill="1" applyBorder="1"/>
    <xf numFmtId="0" fontId="16" fillId="7" borderId="19" xfId="0" applyFont="1" applyFill="1" applyBorder="1" applyAlignment="1">
      <alignment horizontal="right" vertical="top"/>
    </xf>
    <xf numFmtId="0" fontId="22" fillId="7" borderId="0" xfId="0" applyFont="1" applyFill="1" applyBorder="1"/>
    <xf numFmtId="0" fontId="16" fillId="7" borderId="13" xfId="0" applyFont="1" applyFill="1" applyBorder="1" applyAlignment="1">
      <alignment horizontal="right" vertical="top"/>
    </xf>
    <xf numFmtId="0" fontId="5" fillId="7" borderId="15" xfId="0" applyFont="1" applyFill="1" applyBorder="1" applyAlignment="1">
      <alignment vertical="top" wrapText="1"/>
    </xf>
    <xf numFmtId="0" fontId="21" fillId="7" borderId="0" xfId="0" applyFont="1" applyFill="1" applyBorder="1"/>
    <xf numFmtId="0" fontId="5" fillId="7" borderId="0" xfId="0" applyFont="1" applyFill="1" applyBorder="1" applyAlignment="1">
      <alignment vertical="center" wrapText="1"/>
    </xf>
    <xf numFmtId="0" fontId="5" fillId="7" borderId="14" xfId="0" applyFont="1" applyFill="1" applyBorder="1" applyAlignment="1">
      <alignment vertical="center" wrapText="1"/>
    </xf>
    <xf numFmtId="0" fontId="6" fillId="7" borderId="14" xfId="0" applyFont="1" applyFill="1" applyBorder="1" applyAlignment="1">
      <alignment vertical="top" wrapText="1"/>
    </xf>
    <xf numFmtId="0" fontId="6" fillId="7" borderId="0" xfId="0" applyFont="1" applyFill="1" applyBorder="1" applyAlignment="1">
      <alignment vertical="top" wrapText="1"/>
    </xf>
    <xf numFmtId="0" fontId="18" fillId="7" borderId="0" xfId="0" applyFont="1" applyFill="1" applyBorder="1" applyAlignment="1">
      <alignment vertical="top" wrapText="1"/>
    </xf>
    <xf numFmtId="0" fontId="5" fillId="7" borderId="14" xfId="0" applyFont="1" applyFill="1" applyBorder="1" applyAlignment="1">
      <alignment vertical="top" wrapText="1"/>
    </xf>
    <xf numFmtId="0" fontId="0" fillId="7" borderId="43" xfId="0" applyFill="1" applyBorder="1"/>
    <xf numFmtId="0" fontId="0" fillId="7" borderId="16" xfId="0" applyFill="1" applyBorder="1"/>
    <xf numFmtId="0" fontId="16" fillId="7" borderId="16" xfId="0" applyFont="1" applyFill="1" applyBorder="1" applyAlignment="1">
      <alignment horizontal="right" vertical="top"/>
    </xf>
    <xf numFmtId="0" fontId="5" fillId="7" borderId="20" xfId="0" applyFont="1" applyFill="1" applyBorder="1" applyAlignment="1">
      <alignment vertical="center" wrapText="1"/>
    </xf>
    <xf numFmtId="0" fontId="6" fillId="7" borderId="20" xfId="0" applyFont="1" applyFill="1" applyBorder="1" applyAlignment="1">
      <alignment vertical="top" wrapText="1"/>
    </xf>
    <xf numFmtId="0" fontId="19" fillId="7" borderId="19" xfId="0" applyFont="1" applyFill="1" applyBorder="1" applyAlignment="1">
      <alignment vertical="center" wrapText="1"/>
    </xf>
    <xf numFmtId="0" fontId="20" fillId="7" borderId="18" xfId="0" applyFont="1" applyFill="1" applyBorder="1" applyAlignment="1">
      <alignment vertical="center" wrapText="1"/>
    </xf>
    <xf numFmtId="0" fontId="16" fillId="7" borderId="14" xfId="0" applyFont="1" applyFill="1" applyBorder="1" applyAlignment="1">
      <alignment horizontal="right" vertical="top"/>
    </xf>
    <xf numFmtId="0" fontId="5" fillId="7" borderId="18" xfId="0" applyFont="1" applyFill="1" applyBorder="1" applyAlignment="1">
      <alignment vertical="top" wrapText="1"/>
    </xf>
    <xf numFmtId="0" fontId="0" fillId="7" borderId="0" xfId="0" applyFont="1" applyFill="1"/>
    <xf numFmtId="0" fontId="22" fillId="7" borderId="0" xfId="0" applyFont="1" applyFill="1"/>
    <xf numFmtId="0" fontId="17" fillId="7" borderId="0" xfId="0" applyFont="1" applyFill="1"/>
    <xf numFmtId="0" fontId="15" fillId="8" borderId="12" xfId="0" applyFont="1" applyFill="1" applyBorder="1"/>
    <xf numFmtId="0" fontId="7" fillId="7" borderId="17" xfId="0" applyFont="1" applyFill="1" applyBorder="1" applyAlignment="1">
      <alignment vertical="center" wrapText="1"/>
    </xf>
    <xf numFmtId="0" fontId="0" fillId="7" borderId="15" xfId="0" applyFont="1" applyFill="1" applyBorder="1" applyAlignment="1">
      <alignment horizontal="left" vertical="center"/>
    </xf>
    <xf numFmtId="0" fontId="0" fillId="7" borderId="29" xfId="0" applyFont="1" applyFill="1" applyBorder="1" applyAlignment="1">
      <alignment horizontal="left" vertical="center"/>
    </xf>
    <xf numFmtId="0" fontId="0" fillId="7" borderId="18" xfId="0" applyFont="1" applyFill="1" applyBorder="1" applyAlignment="1">
      <alignment horizontal="left" vertical="center"/>
    </xf>
    <xf numFmtId="0" fontId="13" fillId="7" borderId="21" xfId="0" applyFont="1" applyFill="1" applyBorder="1" applyAlignment="1">
      <alignment vertical="top"/>
    </xf>
    <xf numFmtId="0" fontId="9" fillId="7" borderId="13" xfId="0" applyFont="1" applyFill="1" applyBorder="1"/>
    <xf numFmtId="0" fontId="0" fillId="7" borderId="15" xfId="0" applyFont="1" applyFill="1" applyBorder="1" applyAlignment="1">
      <alignment vertical="center" wrapText="1"/>
    </xf>
    <xf numFmtId="0" fontId="9" fillId="7" borderId="43" xfId="0" applyFont="1" applyFill="1" applyBorder="1"/>
    <xf numFmtId="0" fontId="24" fillId="7" borderId="29" xfId="1" applyFill="1" applyBorder="1" applyAlignment="1">
      <alignment vertical="center"/>
    </xf>
    <xf numFmtId="0" fontId="0" fillId="7" borderId="29" xfId="0" applyFont="1" applyFill="1" applyBorder="1" applyAlignment="1">
      <alignment vertical="center" wrapText="1"/>
    </xf>
    <xf numFmtId="0" fontId="0" fillId="7" borderId="29" xfId="0" applyFont="1" applyFill="1" applyBorder="1" applyAlignment="1">
      <alignment horizontal="left" vertical="center" wrapText="1"/>
    </xf>
    <xf numFmtId="0" fontId="26" fillId="7" borderId="43" xfId="0" applyFont="1" applyFill="1" applyBorder="1" applyAlignment="1">
      <alignment vertical="center" wrapText="1"/>
    </xf>
    <xf numFmtId="0" fontId="26" fillId="7" borderId="42" xfId="0" applyFont="1" applyFill="1" applyBorder="1" applyAlignment="1">
      <alignment horizontal="left" vertical="center" wrapText="1"/>
    </xf>
    <xf numFmtId="0" fontId="28" fillId="7" borderId="42" xfId="0" applyFont="1" applyFill="1" applyBorder="1" applyAlignment="1">
      <alignment horizontal="left"/>
    </xf>
    <xf numFmtId="0" fontId="17" fillId="0" borderId="16" xfId="0" applyFont="1" applyFill="1" applyBorder="1"/>
    <xf numFmtId="0" fontId="22" fillId="7" borderId="29" xfId="0" applyFont="1" applyFill="1" applyBorder="1" applyAlignment="1">
      <alignment vertical="center" wrapText="1"/>
    </xf>
    <xf numFmtId="0" fontId="4" fillId="0" borderId="0" xfId="0" applyFont="1"/>
    <xf numFmtId="0" fontId="34" fillId="3" borderId="10" xfId="0" applyFont="1" applyFill="1" applyBorder="1" applyAlignment="1">
      <alignment vertical="center" wrapText="1"/>
    </xf>
    <xf numFmtId="0" fontId="34" fillId="7" borderId="0" xfId="0" applyFont="1" applyFill="1" applyBorder="1" applyAlignment="1" applyProtection="1">
      <alignment vertical="top" wrapText="1"/>
      <protection locked="0"/>
    </xf>
    <xf numFmtId="0" fontId="35" fillId="7" borderId="0" xfId="0" applyFont="1" applyFill="1" applyBorder="1" applyAlignment="1" applyProtection="1">
      <alignment vertical="top" wrapText="1"/>
      <protection locked="0"/>
    </xf>
    <xf numFmtId="0" fontId="33" fillId="7" borderId="0" xfId="0" applyFont="1" applyFill="1" applyBorder="1" applyAlignment="1">
      <alignment vertical="center" wrapText="1"/>
    </xf>
    <xf numFmtId="0" fontId="34" fillId="7" borderId="0" xfId="0" applyFont="1" applyFill="1" applyBorder="1" applyAlignment="1" applyProtection="1">
      <alignment vertical="center" wrapText="1"/>
      <protection locked="0"/>
    </xf>
    <xf numFmtId="0" fontId="32" fillId="7" borderId="0" xfId="0" applyFont="1" applyFill="1" applyBorder="1" applyAlignment="1">
      <alignment vertical="center" wrapText="1"/>
    </xf>
    <xf numFmtId="43" fontId="14" fillId="7" borderId="0" xfId="2" applyFont="1" applyFill="1" applyBorder="1" applyAlignment="1">
      <alignment vertical="center" wrapText="1"/>
    </xf>
    <xf numFmtId="0" fontId="14" fillId="7" borderId="0" xfId="0" applyFont="1" applyFill="1" applyBorder="1" applyAlignment="1">
      <alignment vertical="center" wrapText="1"/>
    </xf>
    <xf numFmtId="0" fontId="35" fillId="7" borderId="0" xfId="0" applyFont="1" applyFill="1" applyBorder="1" applyAlignment="1" applyProtection="1">
      <alignment vertical="center" wrapText="1"/>
      <protection locked="0"/>
    </xf>
    <xf numFmtId="0" fontId="22" fillId="0" borderId="0" xfId="0" applyFont="1"/>
    <xf numFmtId="0" fontId="36" fillId="0" borderId="12" xfId="0" applyFont="1" applyBorder="1" applyAlignment="1">
      <alignment horizontal="center" vertical="top" wrapText="1"/>
    </xf>
    <xf numFmtId="0" fontId="0" fillId="7" borderId="20" xfId="0" applyFill="1" applyBorder="1" applyAlignment="1">
      <alignment vertical="top"/>
    </xf>
    <xf numFmtId="0" fontId="5" fillId="7" borderId="23" xfId="0" applyFont="1" applyFill="1" applyBorder="1" applyAlignment="1">
      <alignment vertical="top" wrapText="1"/>
    </xf>
    <xf numFmtId="0" fontId="21" fillId="7" borderId="0" xfId="0" applyFont="1" applyFill="1" applyAlignment="1">
      <alignment vertical="top" wrapText="1"/>
    </xf>
    <xf numFmtId="0" fontId="0" fillId="7" borderId="19" xfId="0" applyFill="1" applyBorder="1" applyAlignment="1">
      <alignment vertical="top"/>
    </xf>
    <xf numFmtId="0" fontId="5" fillId="7" borderId="20" xfId="0" applyFont="1" applyFill="1" applyBorder="1" applyAlignment="1">
      <alignment vertical="top" wrapText="1"/>
    </xf>
    <xf numFmtId="0" fontId="0" fillId="7" borderId="18" xfId="0" applyFont="1" applyFill="1" applyBorder="1" applyAlignment="1">
      <alignment vertical="top"/>
    </xf>
    <xf numFmtId="0" fontId="34" fillId="3" borderId="11" xfId="0" applyFont="1" applyFill="1" applyBorder="1" applyAlignment="1">
      <alignment vertical="center" wrapText="1"/>
    </xf>
    <xf numFmtId="0" fontId="35" fillId="3" borderId="7" xfId="0" applyFont="1" applyFill="1" applyBorder="1" applyAlignment="1">
      <alignment vertical="center" wrapText="1"/>
    </xf>
    <xf numFmtId="0" fontId="35" fillId="3" borderId="10" xfId="0" applyFont="1" applyFill="1" applyBorder="1" applyAlignment="1">
      <alignment vertical="center" wrapText="1"/>
    </xf>
    <xf numFmtId="0" fontId="39" fillId="7" borderId="29" xfId="0" applyFont="1" applyFill="1" applyBorder="1" applyAlignment="1">
      <alignment vertical="center" wrapText="1"/>
    </xf>
    <xf numFmtId="43" fontId="38" fillId="10" borderId="12" xfId="2" applyFont="1" applyFill="1" applyBorder="1"/>
    <xf numFmtId="43" fontId="25" fillId="7" borderId="12" xfId="2" applyFont="1" applyFill="1" applyBorder="1"/>
    <xf numFmtId="43" fontId="25" fillId="10" borderId="12" xfId="2" applyFont="1" applyFill="1" applyBorder="1"/>
    <xf numFmtId="0" fontId="0" fillId="7" borderId="20" xfId="0" applyFill="1" applyBorder="1" applyAlignment="1">
      <alignment vertical="top" wrapText="1"/>
    </xf>
    <xf numFmtId="0" fontId="7" fillId="7" borderId="12" xfId="0" applyFont="1" applyFill="1" applyBorder="1" applyAlignment="1">
      <alignment vertical="top" wrapText="1"/>
    </xf>
    <xf numFmtId="0" fontId="5" fillId="7" borderId="0" xfId="0" applyFont="1" applyFill="1" applyBorder="1" applyAlignment="1">
      <alignment vertical="top"/>
    </xf>
    <xf numFmtId="0" fontId="0" fillId="7" borderId="0" xfId="0" applyFill="1" applyBorder="1" applyAlignment="1">
      <alignment vertical="top"/>
    </xf>
    <xf numFmtId="0" fontId="0" fillId="7" borderId="29" xfId="0" applyFill="1" applyBorder="1" applyAlignment="1">
      <alignment vertical="top" wrapText="1"/>
    </xf>
    <xf numFmtId="0" fontId="37" fillId="7" borderId="0" xfId="0" applyFont="1" applyFill="1"/>
    <xf numFmtId="0" fontId="8" fillId="7" borderId="0" xfId="0" applyFont="1" applyFill="1"/>
    <xf numFmtId="0" fontId="23" fillId="7" borderId="0" xfId="0" applyFont="1" applyFill="1"/>
    <xf numFmtId="43" fontId="25" fillId="0" borderId="12" xfId="2" applyFont="1" applyBorder="1"/>
    <xf numFmtId="0" fontId="38" fillId="0" borderId="12" xfId="0" applyFont="1" applyBorder="1" applyAlignment="1">
      <alignment horizontal="center"/>
    </xf>
    <xf numFmtId="0" fontId="38" fillId="0" borderId="20" xfId="0" applyFont="1" applyBorder="1" applyAlignment="1">
      <alignment horizontal="center"/>
    </xf>
    <xf numFmtId="0" fontId="41" fillId="7" borderId="0" xfId="0" applyFont="1" applyFill="1" applyAlignment="1">
      <alignment vertical="center"/>
    </xf>
    <xf numFmtId="0" fontId="21" fillId="7" borderId="0" xfId="0" applyFont="1" applyFill="1"/>
    <xf numFmtId="0" fontId="34" fillId="3" borderId="4" xfId="0" applyFont="1" applyFill="1" applyBorder="1" applyAlignment="1">
      <alignment vertical="center" wrapText="1"/>
    </xf>
    <xf numFmtId="0" fontId="34" fillId="3" borderId="5" xfId="0" applyFont="1" applyFill="1" applyBorder="1" applyAlignment="1">
      <alignment vertical="center" wrapText="1"/>
    </xf>
    <xf numFmtId="0" fontId="42" fillId="0" borderId="0" xfId="0" applyFont="1"/>
    <xf numFmtId="0" fontId="42" fillId="0" borderId="0" xfId="0" applyFont="1" applyAlignment="1">
      <alignment horizontal="left" vertical="top" wrapText="1"/>
    </xf>
    <xf numFmtId="0" fontId="0" fillId="0" borderId="0" xfId="0" applyAlignment="1">
      <alignment horizontal="left" vertical="top" wrapText="1"/>
    </xf>
    <xf numFmtId="0" fontId="43" fillId="7" borderId="42" xfId="0" applyFont="1" applyFill="1" applyBorder="1"/>
    <xf numFmtId="0" fontId="44" fillId="7" borderId="0" xfId="0" applyFont="1" applyFill="1" applyBorder="1"/>
    <xf numFmtId="0" fontId="21" fillId="7" borderId="29" xfId="0" applyFont="1" applyFill="1" applyBorder="1"/>
    <xf numFmtId="0" fontId="5" fillId="7" borderId="0" xfId="0" applyFont="1" applyFill="1" applyBorder="1" applyAlignment="1">
      <alignment vertical="top" wrapText="1"/>
    </xf>
    <xf numFmtId="0" fontId="35" fillId="2" borderId="1" xfId="0" applyFont="1" applyFill="1" applyBorder="1" applyAlignment="1" applyProtection="1">
      <alignment vertical="center" wrapText="1"/>
    </xf>
    <xf numFmtId="0" fontId="5" fillId="7" borderId="17" xfId="0" applyFont="1" applyFill="1" applyBorder="1" applyAlignment="1">
      <alignment vertical="top" wrapText="1"/>
    </xf>
    <xf numFmtId="0" fontId="0" fillId="7" borderId="13" xfId="0" applyFill="1" applyBorder="1"/>
    <xf numFmtId="0" fontId="0" fillId="7" borderId="15" xfId="0" applyFill="1" applyBorder="1"/>
    <xf numFmtId="0" fontId="19" fillId="7" borderId="13" xfId="0" applyFont="1" applyFill="1" applyBorder="1" applyAlignment="1">
      <alignment vertical="center" wrapText="1"/>
    </xf>
    <xf numFmtId="0" fontId="39" fillId="7" borderId="29" xfId="0" applyFont="1" applyFill="1" applyBorder="1" applyAlignment="1">
      <alignment vertical="top" wrapText="1"/>
    </xf>
    <xf numFmtId="0" fontId="39" fillId="7" borderId="18" xfId="0" applyFont="1" applyFill="1" applyBorder="1" applyAlignment="1">
      <alignment vertical="center" wrapText="1"/>
    </xf>
    <xf numFmtId="0" fontId="16" fillId="7" borderId="0" xfId="0" applyFont="1" applyFill="1" applyBorder="1" applyAlignment="1">
      <alignment horizontal="right" vertical="top"/>
    </xf>
    <xf numFmtId="0" fontId="0" fillId="4" borderId="0" xfId="0" applyFill="1"/>
    <xf numFmtId="0" fontId="47" fillId="7" borderId="0" xfId="0" applyFont="1" applyFill="1" applyAlignment="1">
      <alignment horizontal="right"/>
    </xf>
    <xf numFmtId="0" fontId="47" fillId="7" borderId="0" xfId="0" applyFont="1" applyFill="1" applyBorder="1" applyAlignment="1">
      <alignment horizontal="right"/>
    </xf>
    <xf numFmtId="0" fontId="26" fillId="7" borderId="43" xfId="0" applyFont="1" applyFill="1" applyBorder="1" applyAlignment="1">
      <alignment horizontal="right" vertical="center" wrapText="1"/>
    </xf>
    <xf numFmtId="0" fontId="50" fillId="7" borderId="0" xfId="0" applyFont="1" applyFill="1"/>
    <xf numFmtId="0" fontId="6" fillId="7" borderId="0" xfId="0" applyFont="1" applyFill="1" applyAlignment="1">
      <alignment horizontal="right"/>
    </xf>
    <xf numFmtId="0" fontId="8" fillId="0" borderId="0" xfId="0" applyFont="1"/>
    <xf numFmtId="0" fontId="46" fillId="0" borderId="0" xfId="0" applyFont="1"/>
    <xf numFmtId="0" fontId="13" fillId="0" borderId="0" xfId="0" applyFont="1"/>
    <xf numFmtId="0" fontId="0" fillId="0" borderId="0" xfId="0" applyAlignment="1">
      <alignment horizontal="left"/>
    </xf>
    <xf numFmtId="14" fontId="0" fillId="0" borderId="0" xfId="0" applyNumberFormat="1" applyAlignment="1">
      <alignment horizontal="left"/>
    </xf>
    <xf numFmtId="164" fontId="3" fillId="0" borderId="53" xfId="2" applyNumberFormat="1" applyFont="1" applyBorder="1" applyAlignment="1">
      <alignment horizontal="center" vertical="center"/>
    </xf>
    <xf numFmtId="164" fontId="34" fillId="0" borderId="21" xfId="2" applyNumberFormat="1" applyFont="1" applyBorder="1" applyAlignment="1">
      <alignment horizontal="center" vertical="center"/>
    </xf>
    <xf numFmtId="164" fontId="3" fillId="0" borderId="21" xfId="2" applyNumberFormat="1" applyFont="1" applyBorder="1" applyAlignment="1">
      <alignment horizontal="center" vertical="center"/>
    </xf>
    <xf numFmtId="164" fontId="3" fillId="0" borderId="27" xfId="2" applyNumberFormat="1" applyFont="1" applyBorder="1" applyAlignment="1">
      <alignment horizontal="center" vertical="center"/>
    </xf>
    <xf numFmtId="164" fontId="34" fillId="0" borderId="27" xfId="2" applyNumberFormat="1" applyFont="1" applyBorder="1" applyAlignment="1">
      <alignment horizontal="center" vertical="center"/>
    </xf>
    <xf numFmtId="164" fontId="3" fillId="0" borderId="28" xfId="2" applyNumberFormat="1" applyFont="1" applyBorder="1" applyAlignment="1">
      <alignment horizontal="center" vertical="center"/>
    </xf>
    <xf numFmtId="164" fontId="34" fillId="0" borderId="12" xfId="2" applyNumberFormat="1" applyFont="1" applyBorder="1" applyAlignment="1">
      <alignment horizontal="center" vertical="center"/>
    </xf>
    <xf numFmtId="0" fontId="0" fillId="7" borderId="14" xfId="0" applyFill="1" applyBorder="1"/>
    <xf numFmtId="14" fontId="0" fillId="7" borderId="43" xfId="0" applyNumberFormat="1" applyFont="1" applyFill="1" applyBorder="1" applyAlignment="1">
      <alignment horizontal="left"/>
    </xf>
    <xf numFmtId="0" fontId="0" fillId="7" borderId="0" xfId="0" applyFont="1" applyFill="1" applyBorder="1"/>
    <xf numFmtId="0" fontId="0" fillId="7" borderId="17" xfId="0" applyFont="1" applyFill="1" applyBorder="1"/>
    <xf numFmtId="14" fontId="0" fillId="7" borderId="13" xfId="0" applyNumberFormat="1" applyFill="1" applyBorder="1" applyAlignment="1">
      <alignment horizontal="left"/>
    </xf>
    <xf numFmtId="0" fontId="0" fillId="7" borderId="14" xfId="0" applyFont="1" applyFill="1" applyBorder="1"/>
    <xf numFmtId="0" fontId="13" fillId="7" borderId="19" xfId="0" applyFont="1" applyFill="1" applyBorder="1"/>
    <xf numFmtId="0" fontId="0" fillId="7" borderId="23" xfId="0" applyFill="1" applyBorder="1"/>
    <xf numFmtId="0" fontId="13" fillId="7" borderId="23" xfId="0" applyFont="1" applyFill="1" applyBorder="1"/>
    <xf numFmtId="0" fontId="0" fillId="7" borderId="20" xfId="0" applyFill="1" applyBorder="1"/>
    <xf numFmtId="0" fontId="3" fillId="6" borderId="9" xfId="0" applyFont="1" applyFill="1" applyBorder="1" applyAlignment="1">
      <alignment horizontal="right" vertical="center"/>
    </xf>
    <xf numFmtId="0" fontId="3" fillId="6" borderId="0" xfId="0" applyFont="1" applyFill="1" applyBorder="1" applyAlignment="1">
      <alignment horizontal="right" vertical="center"/>
    </xf>
    <xf numFmtId="0" fontId="3" fillId="6" borderId="0" xfId="0" applyFont="1" applyFill="1" applyBorder="1" applyAlignment="1">
      <alignment horizontal="right"/>
    </xf>
    <xf numFmtId="164" fontId="3" fillId="0" borderId="39" xfId="2" applyNumberFormat="1" applyFont="1" applyBorder="1" applyAlignment="1">
      <alignment horizontal="center" vertical="center"/>
    </xf>
    <xf numFmtId="164" fontId="3" fillId="0" borderId="38" xfId="2" applyNumberFormat="1" applyFont="1" applyBorder="1" applyAlignment="1">
      <alignment horizontal="center" vertical="center"/>
    </xf>
    <xf numFmtId="164" fontId="3" fillId="0" borderId="37" xfId="2" applyNumberFormat="1" applyFont="1" applyBorder="1" applyAlignment="1">
      <alignment horizontal="center" vertical="center"/>
    </xf>
    <xf numFmtId="164" fontId="3" fillId="0" borderId="12" xfId="2" applyNumberFormat="1" applyFont="1" applyBorder="1" applyAlignment="1">
      <alignment horizontal="center" vertical="center"/>
    </xf>
    <xf numFmtId="164" fontId="3" fillId="0" borderId="20" xfId="2" applyNumberFormat="1" applyFont="1" applyBorder="1" applyAlignment="1">
      <alignment horizontal="center" vertical="center"/>
    </xf>
    <xf numFmtId="164" fontId="3" fillId="0" borderId="26" xfId="2" applyNumberFormat="1" applyFont="1" applyBorder="1" applyAlignment="1">
      <alignment horizontal="center" vertical="center"/>
    </xf>
    <xf numFmtId="164" fontId="3" fillId="0" borderId="46" xfId="2" applyNumberFormat="1" applyFont="1" applyBorder="1" applyAlignment="1">
      <alignment horizontal="center" vertical="center"/>
    </xf>
    <xf numFmtId="0" fontId="3" fillId="7" borderId="0" xfId="0" applyFont="1" applyFill="1"/>
    <xf numFmtId="0" fontId="3" fillId="0" borderId="0" xfId="0" applyFont="1"/>
    <xf numFmtId="0" fontId="0" fillId="7" borderId="23" xfId="0" applyFont="1" applyFill="1" applyBorder="1"/>
    <xf numFmtId="14" fontId="0" fillId="7" borderId="19" xfId="0" applyNumberFormat="1" applyFill="1" applyBorder="1" applyAlignment="1">
      <alignment horizontal="left"/>
    </xf>
    <xf numFmtId="1" fontId="0" fillId="0" borderId="0" xfId="0" applyNumberFormat="1"/>
    <xf numFmtId="166" fontId="0" fillId="0" borderId="0" xfId="0" applyNumberFormat="1"/>
    <xf numFmtId="167" fontId="0" fillId="0" borderId="0" xfId="0" applyNumberFormat="1"/>
    <xf numFmtId="168" fontId="0" fillId="0" borderId="0" xfId="0" applyNumberFormat="1"/>
    <xf numFmtId="2" fontId="0" fillId="0" borderId="0" xfId="0" applyNumberFormat="1"/>
    <xf numFmtId="0" fontId="32" fillId="13" borderId="0" xfId="0" applyFont="1" applyFill="1"/>
    <xf numFmtId="0" fontId="0" fillId="16" borderId="0" xfId="0" applyFill="1"/>
    <xf numFmtId="0" fontId="0" fillId="16" borderId="0" xfId="0" applyFill="1" applyAlignment="1">
      <alignment wrapText="1"/>
    </xf>
    <xf numFmtId="168" fontId="0" fillId="16" borderId="0" xfId="0" applyNumberFormat="1" applyFill="1"/>
    <xf numFmtId="169" fontId="25" fillId="10" borderId="12" xfId="2" applyNumberFormat="1" applyFont="1" applyFill="1" applyBorder="1"/>
    <xf numFmtId="0" fontId="0" fillId="17" borderId="12" xfId="0" applyFill="1" applyBorder="1"/>
    <xf numFmtId="0" fontId="0" fillId="18" borderId="12" xfId="0" applyFill="1" applyBorder="1"/>
    <xf numFmtId="0" fontId="0" fillId="14" borderId="12" xfId="0" applyFill="1" applyBorder="1"/>
    <xf numFmtId="166" fontId="0" fillId="0" borderId="12" xfId="0" applyNumberFormat="1" applyBorder="1"/>
    <xf numFmtId="168" fontId="0" fillId="0" borderId="12" xfId="0" applyNumberFormat="1" applyBorder="1"/>
    <xf numFmtId="168" fontId="0" fillId="18" borderId="12" xfId="0" applyNumberFormat="1" applyFill="1" applyBorder="1"/>
    <xf numFmtId="43" fontId="25" fillId="10" borderId="12" xfId="2" applyNumberFormat="1" applyFont="1" applyFill="1" applyBorder="1"/>
    <xf numFmtId="0" fontId="19" fillId="7" borderId="13" xfId="0" applyFont="1" applyFill="1" applyBorder="1" applyAlignment="1">
      <alignment horizontal="left" vertical="top" wrapText="1"/>
    </xf>
    <xf numFmtId="0" fontId="19" fillId="7" borderId="43" xfId="0" applyFont="1" applyFill="1" applyBorder="1" applyAlignment="1">
      <alignment horizontal="left" vertical="top" wrapText="1"/>
    </xf>
    <xf numFmtId="0" fontId="7" fillId="7" borderId="43" xfId="0" applyFont="1" applyFill="1" applyBorder="1" applyAlignment="1">
      <alignment horizontal="left" vertical="top" wrapText="1"/>
    </xf>
    <xf numFmtId="0" fontId="7" fillId="7" borderId="21" xfId="0" applyFont="1" applyFill="1" applyBorder="1" applyAlignment="1">
      <alignment horizontal="left" vertical="top" wrapText="1"/>
    </xf>
    <xf numFmtId="0" fontId="7" fillId="7" borderId="22" xfId="0" applyFont="1" applyFill="1" applyBorder="1" applyAlignment="1">
      <alignment horizontal="left" vertical="top" wrapText="1"/>
    </xf>
    <xf numFmtId="0" fontId="19" fillId="7" borderId="21" xfId="0" applyFont="1" applyFill="1" applyBorder="1" applyAlignment="1">
      <alignment horizontal="left" vertical="top" wrapText="1"/>
    </xf>
    <xf numFmtId="0" fontId="48" fillId="7" borderId="0" xfId="0" applyFont="1" applyFill="1" applyBorder="1" applyAlignment="1">
      <alignment horizontal="left" vertical="center"/>
    </xf>
    <xf numFmtId="0" fontId="32" fillId="6" borderId="12" xfId="0" applyFont="1" applyFill="1" applyBorder="1" applyAlignment="1">
      <alignment horizontal="center"/>
    </xf>
    <xf numFmtId="0" fontId="32" fillId="9" borderId="12" xfId="0" applyFont="1" applyFill="1" applyBorder="1" applyAlignment="1">
      <alignment horizontal="center"/>
    </xf>
    <xf numFmtId="0" fontId="32" fillId="6" borderId="12" xfId="0" applyFont="1" applyFill="1" applyBorder="1" applyAlignment="1">
      <alignment horizontal="center" vertical="center" wrapText="1"/>
    </xf>
    <xf numFmtId="171" fontId="25" fillId="10" borderId="12" xfId="2" applyNumberFormat="1" applyFont="1" applyFill="1" applyBorder="1"/>
    <xf numFmtId="171" fontId="25" fillId="0" borderId="12" xfId="2" applyNumberFormat="1" applyFont="1" applyBorder="1"/>
    <xf numFmtId="169" fontId="25" fillId="0" borderId="12" xfId="2" applyNumberFormat="1" applyFont="1" applyBorder="1"/>
    <xf numFmtId="0" fontId="32" fillId="6" borderId="33" xfId="0" applyFont="1" applyFill="1" applyBorder="1" applyAlignment="1">
      <alignment horizontal="center" vertical="center" wrapText="1"/>
    </xf>
    <xf numFmtId="0" fontId="32" fillId="6" borderId="33" xfId="0" applyFont="1" applyFill="1" applyBorder="1" applyAlignment="1">
      <alignment horizontal="center" vertical="center" wrapText="1"/>
    </xf>
    <xf numFmtId="0" fontId="32" fillId="6" borderId="12" xfId="0" applyFont="1" applyFill="1" applyBorder="1" applyAlignment="1">
      <alignment horizontal="center"/>
    </xf>
    <xf numFmtId="0" fontId="32" fillId="9" borderId="12" xfId="0" applyFont="1" applyFill="1" applyBorder="1" applyAlignment="1">
      <alignment horizontal="center"/>
    </xf>
    <xf numFmtId="0" fontId="32" fillId="6" borderId="12" xfId="0" applyFont="1" applyFill="1" applyBorder="1" applyAlignment="1">
      <alignment horizontal="center" vertical="center" wrapText="1"/>
    </xf>
    <xf numFmtId="14" fontId="0" fillId="0" borderId="0" xfId="0" applyNumberFormat="1"/>
    <xf numFmtId="0" fontId="13" fillId="0" borderId="57" xfId="0" applyFont="1" applyBorder="1"/>
    <xf numFmtId="0" fontId="19" fillId="7" borderId="13" xfId="0" applyFont="1" applyFill="1" applyBorder="1" applyAlignment="1">
      <alignment horizontal="left" vertical="top" wrapText="1"/>
    </xf>
    <xf numFmtId="0" fontId="19" fillId="7" borderId="43" xfId="0" applyFont="1" applyFill="1" applyBorder="1" applyAlignment="1">
      <alignment horizontal="left" vertical="top" wrapText="1"/>
    </xf>
    <xf numFmtId="0" fontId="5" fillId="7" borderId="29" xfId="0" applyFont="1" applyFill="1" applyBorder="1" applyAlignment="1">
      <alignment horizontal="left" vertical="top" wrapText="1"/>
    </xf>
    <xf numFmtId="0" fontId="5" fillId="7" borderId="18" xfId="0" applyFont="1" applyFill="1" applyBorder="1" applyAlignment="1">
      <alignment horizontal="left" vertical="top" wrapText="1"/>
    </xf>
    <xf numFmtId="0" fontId="0" fillId="7" borderId="23" xfId="0" applyFill="1" applyBorder="1" applyAlignment="1">
      <alignment horizontal="left" wrapText="1"/>
    </xf>
    <xf numFmtId="0" fontId="0" fillId="7" borderId="20" xfId="0" applyFill="1" applyBorder="1" applyAlignment="1">
      <alignment horizontal="left" wrapText="1"/>
    </xf>
    <xf numFmtId="0" fontId="7" fillId="7" borderId="13" xfId="0" applyFont="1" applyFill="1" applyBorder="1" applyAlignment="1">
      <alignment horizontal="left" vertical="top" wrapText="1"/>
    </xf>
    <xf numFmtId="0" fontId="7" fillId="7" borderId="43" xfId="0" applyFont="1" applyFill="1" applyBorder="1" applyAlignment="1">
      <alignment horizontal="left" vertical="top" wrapText="1"/>
    </xf>
    <xf numFmtId="0" fontId="7" fillId="7" borderId="21" xfId="0" applyFont="1" applyFill="1" applyBorder="1" applyAlignment="1">
      <alignment horizontal="left" vertical="top" wrapText="1"/>
    </xf>
    <xf numFmtId="0" fontId="7" fillId="7" borderId="42" xfId="0" applyFont="1" applyFill="1" applyBorder="1" applyAlignment="1">
      <alignment horizontal="left" vertical="top" wrapText="1"/>
    </xf>
    <xf numFmtId="0" fontId="7" fillId="7" borderId="22" xfId="0" applyFont="1" applyFill="1" applyBorder="1" applyAlignment="1">
      <alignment horizontal="left" vertical="top" wrapText="1"/>
    </xf>
    <xf numFmtId="0" fontId="29" fillId="6" borderId="13" xfId="0" applyFont="1" applyFill="1" applyBorder="1" applyAlignment="1">
      <alignment horizontal="left" vertical="center" wrapText="1"/>
    </xf>
    <xf numFmtId="0" fontId="29" fillId="6" borderId="14" xfId="0" applyFont="1" applyFill="1" applyBorder="1" applyAlignment="1">
      <alignment horizontal="left" vertical="center" wrapText="1"/>
    </xf>
    <xf numFmtId="0" fontId="29" fillId="6" borderId="15" xfId="0" applyFont="1" applyFill="1" applyBorder="1" applyAlignment="1">
      <alignment horizontal="left" vertical="center" wrapText="1"/>
    </xf>
    <xf numFmtId="0" fontId="29" fillId="6" borderId="19" xfId="0" applyFont="1" applyFill="1" applyBorder="1" applyAlignment="1">
      <alignment horizontal="left" vertical="center" wrapText="1"/>
    </xf>
    <xf numFmtId="0" fontId="29" fillId="6" borderId="23" xfId="0" applyFont="1" applyFill="1" applyBorder="1" applyAlignment="1">
      <alignment horizontal="left" vertical="center" wrapText="1"/>
    </xf>
    <xf numFmtId="0" fontId="6" fillId="7" borderId="29" xfId="0" applyFont="1" applyFill="1" applyBorder="1" applyAlignment="1">
      <alignment horizontal="left" vertical="top" wrapText="1"/>
    </xf>
    <xf numFmtId="0" fontId="13" fillId="7" borderId="21" xfId="0" applyFont="1" applyFill="1" applyBorder="1" applyAlignment="1">
      <alignment horizontal="left" vertical="top"/>
    </xf>
    <xf numFmtId="0" fontId="13" fillId="7" borderId="42" xfId="0" applyFont="1" applyFill="1" applyBorder="1" applyAlignment="1">
      <alignment horizontal="left" vertical="top"/>
    </xf>
    <xf numFmtId="0" fontId="13" fillId="7" borderId="22" xfId="0" applyFont="1" applyFill="1" applyBorder="1" applyAlignment="1">
      <alignment horizontal="left" vertical="top"/>
    </xf>
    <xf numFmtId="0" fontId="29" fillId="6" borderId="17" xfId="0" applyFont="1" applyFill="1" applyBorder="1" applyAlignment="1">
      <alignment horizontal="left" vertical="center" wrapText="1"/>
    </xf>
    <xf numFmtId="0" fontId="29" fillId="6" borderId="18" xfId="0" applyFont="1" applyFill="1" applyBorder="1" applyAlignment="1">
      <alignment horizontal="left" vertical="center" wrapText="1"/>
    </xf>
    <xf numFmtId="0" fontId="15" fillId="8" borderId="19" xfId="0" applyFont="1" applyFill="1" applyBorder="1" applyAlignment="1">
      <alignment horizontal="left"/>
    </xf>
    <xf numFmtId="0" fontId="15" fillId="8" borderId="23" xfId="0" applyFont="1" applyFill="1" applyBorder="1" applyAlignment="1">
      <alignment horizontal="left"/>
    </xf>
    <xf numFmtId="0" fontId="15" fillId="8" borderId="20" xfId="0" applyFont="1" applyFill="1" applyBorder="1" applyAlignment="1">
      <alignment horizontal="left"/>
    </xf>
    <xf numFmtId="0" fontId="29" fillId="6" borderId="20" xfId="0" applyFont="1" applyFill="1" applyBorder="1" applyAlignment="1">
      <alignment horizontal="left" vertical="center" wrapText="1"/>
    </xf>
    <xf numFmtId="0" fontId="19" fillId="7" borderId="21" xfId="0" applyFont="1" applyFill="1" applyBorder="1" applyAlignment="1">
      <alignment horizontal="left" vertical="top" wrapText="1"/>
    </xf>
    <xf numFmtId="0" fontId="19" fillId="7" borderId="42" xfId="0" applyFont="1" applyFill="1" applyBorder="1" applyAlignment="1">
      <alignment horizontal="left" vertical="top" wrapText="1"/>
    </xf>
    <xf numFmtId="0" fontId="48" fillId="7" borderId="0" xfId="0" applyFont="1" applyFill="1" applyAlignment="1">
      <alignment horizontal="left" vertical="center"/>
    </xf>
    <xf numFmtId="0" fontId="26" fillId="7" borderId="43" xfId="0" applyFont="1" applyFill="1" applyBorder="1" applyAlignment="1">
      <alignment horizontal="left" vertical="center" wrapText="1"/>
    </xf>
    <xf numFmtId="0" fontId="26" fillId="7" borderId="29" xfId="0" applyFont="1" applyFill="1" applyBorder="1" applyAlignment="1">
      <alignment horizontal="left" vertical="center" wrapText="1"/>
    </xf>
    <xf numFmtId="0" fontId="48" fillId="7" borderId="0" xfId="0" applyFont="1" applyFill="1" applyBorder="1" applyAlignment="1">
      <alignment horizontal="left" vertical="center"/>
    </xf>
    <xf numFmtId="0" fontId="25" fillId="0" borderId="12" xfId="0" applyFont="1" applyBorder="1" applyAlignment="1">
      <alignment horizontal="left" vertical="top" wrapText="1"/>
    </xf>
    <xf numFmtId="0" fontId="36" fillId="0" borderId="21" xfId="0" applyFont="1" applyBorder="1" applyAlignment="1">
      <alignment horizontal="center" vertical="top"/>
    </xf>
    <xf numFmtId="0" fontId="36" fillId="0" borderId="42" xfId="0" applyFont="1" applyBorder="1" applyAlignment="1">
      <alignment horizontal="center" vertical="top"/>
    </xf>
    <xf numFmtId="0" fontId="36" fillId="0" borderId="22" xfId="0" applyFont="1" applyBorder="1" applyAlignment="1">
      <alignment horizontal="center" vertical="top"/>
    </xf>
    <xf numFmtId="0" fontId="25" fillId="0" borderId="13"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43" xfId="0" applyFont="1" applyBorder="1" applyAlignment="1">
      <alignment horizontal="left" vertical="top" wrapText="1"/>
    </xf>
    <xf numFmtId="0" fontId="25" fillId="0" borderId="0" xfId="0" applyFont="1" applyBorder="1" applyAlignment="1">
      <alignment horizontal="left" vertical="top" wrapText="1"/>
    </xf>
    <xf numFmtId="0" fontId="25" fillId="0" borderId="29" xfId="0" applyFont="1" applyBorder="1" applyAlignment="1">
      <alignment horizontal="left" vertical="top" wrapText="1"/>
    </xf>
    <xf numFmtId="0" fontId="25" fillId="0" borderId="16" xfId="0" applyFont="1" applyBorder="1" applyAlignment="1">
      <alignment horizontal="left" vertical="top" wrapText="1"/>
    </xf>
    <xf numFmtId="0" fontId="25" fillId="0" borderId="17" xfId="0" applyFont="1" applyBorder="1" applyAlignment="1">
      <alignment horizontal="left" vertical="top" wrapText="1"/>
    </xf>
    <xf numFmtId="0" fontId="25" fillId="0" borderId="18" xfId="0" applyFont="1" applyBorder="1" applyAlignment="1">
      <alignment horizontal="left" vertical="top" wrapText="1"/>
    </xf>
    <xf numFmtId="0" fontId="35" fillId="6" borderId="13" xfId="0" applyFont="1" applyFill="1" applyBorder="1" applyAlignment="1">
      <alignment horizontal="left" vertical="top" wrapText="1"/>
    </xf>
    <xf numFmtId="0" fontId="35" fillId="6" borderId="15" xfId="0" applyFont="1" applyFill="1" applyBorder="1" applyAlignment="1">
      <alignment horizontal="left" vertical="top" wrapText="1"/>
    </xf>
    <xf numFmtId="0" fontId="35" fillId="6" borderId="16" xfId="0" applyFont="1" applyFill="1" applyBorder="1" applyAlignment="1">
      <alignment horizontal="left" vertical="top" wrapText="1"/>
    </xf>
    <xf numFmtId="0" fontId="35" fillId="6" borderId="18" xfId="0" applyFont="1" applyFill="1" applyBorder="1" applyAlignment="1">
      <alignment horizontal="left" vertical="top" wrapText="1"/>
    </xf>
    <xf numFmtId="0" fontId="35" fillId="7" borderId="12" xfId="0" applyFont="1" applyFill="1" applyBorder="1" applyAlignment="1">
      <alignment horizontal="left" vertical="top" wrapText="1"/>
    </xf>
    <xf numFmtId="0" fontId="34" fillId="3" borderId="12" xfId="0" applyFont="1" applyFill="1" applyBorder="1" applyAlignment="1">
      <alignment horizontal="left" vertical="top" wrapText="1"/>
    </xf>
    <xf numFmtId="0" fontId="34" fillId="2" borderId="13" xfId="0" applyFont="1" applyFill="1" applyBorder="1" applyAlignment="1" applyProtection="1">
      <alignment horizontal="left" vertical="top" wrapText="1"/>
      <protection locked="0"/>
    </xf>
    <xf numFmtId="0" fontId="34" fillId="2" borderId="14" xfId="0" applyFont="1" applyFill="1" applyBorder="1" applyAlignment="1" applyProtection="1">
      <alignment horizontal="left" vertical="top" wrapText="1"/>
      <protection locked="0"/>
    </xf>
    <xf numFmtId="0" fontId="34" fillId="2" borderId="15" xfId="0" applyFont="1" applyFill="1" applyBorder="1" applyAlignment="1" applyProtection="1">
      <alignment horizontal="left" vertical="top" wrapText="1"/>
      <protection locked="0"/>
    </xf>
    <xf numFmtId="0" fontId="33" fillId="5" borderId="19" xfId="0" applyFont="1" applyFill="1" applyBorder="1" applyAlignment="1">
      <alignment horizontal="left" vertical="center" wrapText="1"/>
    </xf>
    <xf numFmtId="0" fontId="33" fillId="5" borderId="23" xfId="0" applyFont="1" applyFill="1" applyBorder="1" applyAlignment="1">
      <alignment horizontal="left" vertical="center" wrapText="1"/>
    </xf>
    <xf numFmtId="0" fontId="33" fillId="5" borderId="20" xfId="0" applyFont="1" applyFill="1" applyBorder="1" applyAlignment="1">
      <alignment horizontal="left" vertical="center" wrapText="1"/>
    </xf>
    <xf numFmtId="0" fontId="45" fillId="3" borderId="13" xfId="0" applyFont="1" applyFill="1" applyBorder="1" applyAlignment="1">
      <alignment horizontal="left" vertical="center" wrapText="1"/>
    </xf>
    <xf numFmtId="0" fontId="45" fillId="3" borderId="15" xfId="0" applyFont="1" applyFill="1" applyBorder="1" applyAlignment="1">
      <alignment horizontal="left" vertical="center" wrapText="1"/>
    </xf>
    <xf numFmtId="0" fontId="45" fillId="3" borderId="16" xfId="0" applyFont="1" applyFill="1" applyBorder="1" applyAlignment="1">
      <alignment horizontal="left" vertical="center" wrapText="1"/>
    </xf>
    <xf numFmtId="0" fontId="45" fillId="3" borderId="18" xfId="0" applyFont="1" applyFill="1" applyBorder="1" applyAlignment="1">
      <alignment horizontal="left" vertical="center" wrapText="1"/>
    </xf>
    <xf numFmtId="0" fontId="33" fillId="6" borderId="13" xfId="0" applyFont="1" applyFill="1" applyBorder="1" applyAlignment="1">
      <alignment horizontal="center" wrapText="1"/>
    </xf>
    <xf numFmtId="0" fontId="33" fillId="6" borderId="14" xfId="0" applyFont="1" applyFill="1" applyBorder="1" applyAlignment="1">
      <alignment horizontal="center" wrapText="1"/>
    </xf>
    <xf numFmtId="0" fontId="33" fillId="6" borderId="15" xfId="0" applyFont="1" applyFill="1" applyBorder="1" applyAlignment="1">
      <alignment horizontal="center" wrapText="1"/>
    </xf>
    <xf numFmtId="0" fontId="33" fillId="6" borderId="16" xfId="0" applyFont="1" applyFill="1" applyBorder="1" applyAlignment="1">
      <alignment horizontal="center" wrapText="1"/>
    </xf>
    <xf numFmtId="0" fontId="33" fillId="6" borderId="17" xfId="0" applyFont="1" applyFill="1" applyBorder="1" applyAlignment="1">
      <alignment horizontal="center" wrapText="1"/>
    </xf>
    <xf numFmtId="0" fontId="33" fillId="6" borderId="18" xfId="0" applyFont="1" applyFill="1" applyBorder="1" applyAlignment="1">
      <alignment horizontal="center" wrapText="1"/>
    </xf>
    <xf numFmtId="0" fontId="32" fillId="6" borderId="12" xfId="0" applyFont="1" applyFill="1" applyBorder="1" applyAlignment="1">
      <alignment horizontal="center"/>
    </xf>
    <xf numFmtId="0" fontId="32" fillId="9" borderId="12" xfId="0" applyFont="1" applyFill="1" applyBorder="1" applyAlignment="1">
      <alignment horizontal="center"/>
    </xf>
    <xf numFmtId="0" fontId="34" fillId="7" borderId="12" xfId="0" applyFont="1" applyFill="1" applyBorder="1" applyAlignment="1">
      <alignment horizontal="left" vertical="top" wrapText="1"/>
    </xf>
    <xf numFmtId="0" fontId="34" fillId="0" borderId="12" xfId="0" applyFont="1" applyFill="1" applyBorder="1" applyAlignment="1" applyProtection="1">
      <alignment horizontal="left" vertical="top" wrapText="1"/>
      <protection locked="0"/>
    </xf>
    <xf numFmtId="0" fontId="34" fillId="2" borderId="12" xfId="0" applyFont="1" applyFill="1" applyBorder="1" applyAlignment="1" applyProtection="1">
      <alignment horizontal="left" vertical="top" wrapText="1"/>
      <protection locked="0"/>
    </xf>
    <xf numFmtId="0" fontId="33" fillId="5" borderId="12"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32" fillId="6" borderId="12" xfId="0" applyFont="1" applyFill="1" applyBorder="1" applyAlignment="1">
      <alignment horizontal="center" wrapText="1"/>
    </xf>
    <xf numFmtId="0" fontId="34" fillId="3" borderId="13" xfId="0" applyFont="1" applyFill="1" applyBorder="1" applyAlignment="1">
      <alignment horizontal="left" vertical="center" wrapText="1"/>
    </xf>
    <xf numFmtId="0" fontId="34" fillId="3" borderId="15" xfId="0" applyFont="1" applyFill="1" applyBorder="1" applyAlignment="1">
      <alignment horizontal="left" vertical="center" wrapText="1"/>
    </xf>
    <xf numFmtId="0" fontId="34" fillId="3" borderId="43" xfId="0" applyFont="1" applyFill="1" applyBorder="1" applyAlignment="1">
      <alignment horizontal="left" vertical="center" wrapText="1"/>
    </xf>
    <xf numFmtId="0" fontId="34" fillId="3" borderId="29" xfId="0" applyFont="1" applyFill="1" applyBorder="1" applyAlignment="1">
      <alignment horizontal="left" vertical="center" wrapText="1"/>
    </xf>
    <xf numFmtId="0" fontId="34" fillId="3" borderId="16" xfId="0" applyFont="1" applyFill="1" applyBorder="1" applyAlignment="1">
      <alignment horizontal="left" vertical="center" wrapText="1"/>
    </xf>
    <xf numFmtId="0" fontId="34" fillId="3" borderId="18" xfId="0" applyFont="1" applyFill="1" applyBorder="1" applyAlignment="1">
      <alignment horizontal="left" vertical="center" wrapText="1"/>
    </xf>
    <xf numFmtId="0" fontId="32" fillId="6" borderId="13" xfId="0" applyFont="1" applyFill="1" applyBorder="1" applyAlignment="1">
      <alignment horizontal="center" wrapText="1"/>
    </xf>
    <xf numFmtId="0" fontId="32" fillId="6" borderId="15" xfId="0" applyFont="1" applyFill="1" applyBorder="1" applyAlignment="1">
      <alignment horizontal="center" wrapText="1"/>
    </xf>
    <xf numFmtId="0" fontId="32" fillId="6" borderId="16" xfId="0" applyFont="1" applyFill="1" applyBorder="1" applyAlignment="1">
      <alignment horizontal="center" wrapText="1"/>
    </xf>
    <xf numFmtId="0" fontId="32" fillId="6" borderId="18" xfId="0" applyFont="1" applyFill="1" applyBorder="1" applyAlignment="1">
      <alignment horizontal="center" wrapText="1"/>
    </xf>
    <xf numFmtId="0" fontId="32" fillId="6" borderId="21" xfId="0" applyFont="1" applyFill="1" applyBorder="1" applyAlignment="1">
      <alignment horizontal="center" wrapText="1"/>
    </xf>
    <xf numFmtId="0" fontId="32" fillId="6" borderId="22" xfId="0" applyFont="1" applyFill="1" applyBorder="1" applyAlignment="1">
      <alignment horizontal="center" wrapText="1"/>
    </xf>
    <xf numFmtId="0" fontId="35" fillId="7" borderId="12" xfId="0" applyFont="1" applyFill="1" applyBorder="1" applyAlignment="1">
      <alignment horizontal="center" vertical="top" wrapText="1"/>
    </xf>
    <xf numFmtId="0" fontId="33" fillId="5" borderId="13" xfId="0" applyFont="1" applyFill="1" applyBorder="1" applyAlignment="1">
      <alignment horizontal="left" vertical="top" wrapText="1"/>
    </xf>
    <xf numFmtId="0" fontId="33" fillId="5" borderId="14" xfId="0" applyFont="1" applyFill="1" applyBorder="1" applyAlignment="1">
      <alignment horizontal="left" vertical="top" wrapText="1"/>
    </xf>
    <xf numFmtId="0" fontId="5" fillId="7" borderId="13" xfId="0" applyFont="1" applyFill="1" applyBorder="1" applyAlignment="1">
      <alignment horizontal="right" vertical="top" wrapText="1"/>
    </xf>
    <xf numFmtId="0" fontId="5" fillId="7" borderId="16" xfId="0" applyFont="1" applyFill="1" applyBorder="1" applyAlignment="1">
      <alignment horizontal="right" vertical="top" wrapText="1"/>
    </xf>
    <xf numFmtId="0" fontId="5" fillId="7" borderId="14" xfId="0" applyFont="1" applyFill="1" applyBorder="1" applyAlignment="1">
      <alignment horizontal="left" vertical="top" wrapText="1"/>
    </xf>
    <xf numFmtId="0" fontId="5" fillId="7" borderId="15" xfId="0" applyFont="1" applyFill="1" applyBorder="1" applyAlignment="1">
      <alignment horizontal="left" vertical="top" wrapText="1"/>
    </xf>
    <xf numFmtId="0" fontId="5" fillId="7" borderId="17" xfId="0" applyFont="1" applyFill="1" applyBorder="1" applyAlignment="1">
      <alignment horizontal="left" vertical="top" wrapText="1"/>
    </xf>
    <xf numFmtId="0" fontId="34" fillId="3" borderId="12" xfId="0" applyFont="1" applyFill="1" applyBorder="1" applyAlignment="1">
      <alignment vertical="top" wrapText="1"/>
    </xf>
    <xf numFmtId="0" fontId="2" fillId="2" borderId="12" xfId="0" applyFont="1" applyFill="1" applyBorder="1" applyAlignment="1" applyProtection="1">
      <alignment horizontal="left" vertical="top" wrapText="1"/>
      <protection locked="0"/>
    </xf>
    <xf numFmtId="0" fontId="40" fillId="6" borderId="12" xfId="0" applyFont="1" applyFill="1" applyBorder="1" applyAlignment="1">
      <alignment horizontal="left" vertical="center" wrapText="1"/>
    </xf>
    <xf numFmtId="0" fontId="40" fillId="6" borderId="21" xfId="0" applyFont="1" applyFill="1" applyBorder="1" applyAlignment="1">
      <alignment horizontal="left" vertical="center" wrapText="1"/>
    </xf>
    <xf numFmtId="0" fontId="34" fillId="3" borderId="19" xfId="0" applyFont="1" applyFill="1" applyBorder="1" applyAlignment="1">
      <alignment horizontal="left" vertical="top" wrapText="1"/>
    </xf>
    <xf numFmtId="0" fontId="35" fillId="3" borderId="12" xfId="0" applyFont="1" applyFill="1" applyBorder="1" applyAlignment="1">
      <alignment horizontal="left" vertical="center" wrapText="1"/>
    </xf>
    <xf numFmtId="43" fontId="35" fillId="2" borderId="19" xfId="2" applyFont="1" applyFill="1" applyBorder="1" applyAlignment="1" applyProtection="1">
      <alignment horizontal="left" vertical="center" wrapText="1"/>
      <protection locked="0"/>
    </xf>
    <xf numFmtId="43" fontId="35" fillId="2" borderId="23" xfId="2" applyFont="1" applyFill="1" applyBorder="1" applyAlignment="1" applyProtection="1">
      <alignment horizontal="left" vertical="center" wrapText="1"/>
      <protection locked="0"/>
    </xf>
    <xf numFmtId="43" fontId="35" fillId="2" borderId="20" xfId="2" applyFont="1" applyFill="1" applyBorder="1" applyAlignment="1" applyProtection="1">
      <alignment horizontal="left" vertical="center" wrapText="1"/>
      <protection locked="0"/>
    </xf>
    <xf numFmtId="0" fontId="35" fillId="2" borderId="19" xfId="0" applyFont="1" applyFill="1" applyBorder="1" applyAlignment="1" applyProtection="1">
      <alignment horizontal="left" vertical="center" wrapText="1"/>
      <protection locked="0"/>
    </xf>
    <xf numFmtId="0" fontId="35" fillId="2" borderId="23" xfId="0" applyFont="1" applyFill="1" applyBorder="1" applyAlignment="1" applyProtection="1">
      <alignment horizontal="left" vertical="center" wrapText="1"/>
      <protection locked="0"/>
    </xf>
    <xf numFmtId="0" fontId="35" fillId="2" borderId="20" xfId="0" applyFont="1" applyFill="1" applyBorder="1" applyAlignment="1" applyProtection="1">
      <alignment horizontal="left" vertical="center" wrapText="1"/>
      <protection locked="0"/>
    </xf>
    <xf numFmtId="0" fontId="35" fillId="3" borderId="12" xfId="0" applyFont="1" applyFill="1" applyBorder="1" applyAlignment="1">
      <alignment horizontal="left" vertical="top" wrapText="1"/>
    </xf>
    <xf numFmtId="0" fontId="35" fillId="2" borderId="13" xfId="0" applyFont="1" applyFill="1" applyBorder="1" applyAlignment="1" applyProtection="1">
      <alignment horizontal="left" vertical="top" wrapText="1"/>
      <protection locked="0"/>
    </xf>
    <xf numFmtId="0" fontId="35" fillId="2" borderId="14" xfId="0" applyFont="1" applyFill="1" applyBorder="1" applyAlignment="1" applyProtection="1">
      <alignment horizontal="left" vertical="top" wrapText="1"/>
      <protection locked="0"/>
    </xf>
    <xf numFmtId="0" fontId="35" fillId="2" borderId="15" xfId="0" applyFont="1" applyFill="1" applyBorder="1" applyAlignment="1" applyProtection="1">
      <alignment horizontal="left" vertical="top" wrapText="1"/>
      <protection locked="0"/>
    </xf>
    <xf numFmtId="0" fontId="35" fillId="7" borderId="13" xfId="0" applyFont="1" applyFill="1" applyBorder="1" applyAlignment="1">
      <alignment horizontal="left" vertical="top" wrapText="1"/>
    </xf>
    <xf numFmtId="0" fontId="35" fillId="7" borderId="15" xfId="0" applyFont="1" applyFill="1" applyBorder="1" applyAlignment="1">
      <alignment horizontal="left" vertical="top" wrapText="1"/>
    </xf>
    <xf numFmtId="0" fontId="35" fillId="7" borderId="16" xfId="0" applyFont="1" applyFill="1" applyBorder="1" applyAlignment="1">
      <alignment horizontal="left" vertical="top" wrapText="1"/>
    </xf>
    <xf numFmtId="0" fontId="35" fillId="7" borderId="18" xfId="0" applyFont="1" applyFill="1" applyBorder="1" applyAlignment="1">
      <alignment horizontal="left" vertical="top" wrapText="1"/>
    </xf>
    <xf numFmtId="0" fontId="35" fillId="7" borderId="21" xfId="0" applyFont="1" applyFill="1" applyBorder="1" applyAlignment="1">
      <alignment horizontal="left" vertical="top" wrapText="1"/>
    </xf>
    <xf numFmtId="0" fontId="35" fillId="7" borderId="22" xfId="0" applyFont="1" applyFill="1" applyBorder="1" applyAlignment="1">
      <alignment horizontal="left" vertical="top" wrapText="1"/>
    </xf>
    <xf numFmtId="0" fontId="35" fillId="11" borderId="12" xfId="0" applyFont="1" applyFill="1" applyBorder="1" applyAlignment="1">
      <alignment horizontal="left" vertical="center" wrapText="1"/>
    </xf>
    <xf numFmtId="0" fontId="32" fillId="6" borderId="19" xfId="0" applyFont="1" applyFill="1" applyBorder="1" applyAlignment="1">
      <alignment horizontal="center" vertical="center" wrapText="1"/>
    </xf>
    <xf numFmtId="0" fontId="32" fillId="6" borderId="20" xfId="0" applyFont="1" applyFill="1" applyBorder="1" applyAlignment="1">
      <alignment horizontal="center" vertical="center" wrapText="1"/>
    </xf>
    <xf numFmtId="0" fontId="35" fillId="3" borderId="13" xfId="0" applyFont="1" applyFill="1" applyBorder="1" applyAlignment="1">
      <alignment horizontal="left" vertical="center" wrapText="1"/>
    </xf>
    <xf numFmtId="0" fontId="35" fillId="3" borderId="15" xfId="0" applyFont="1" applyFill="1" applyBorder="1" applyAlignment="1">
      <alignment horizontal="left" vertical="center" wrapText="1"/>
    </xf>
    <xf numFmtId="0" fontId="35" fillId="3" borderId="43" xfId="0" applyFont="1" applyFill="1" applyBorder="1" applyAlignment="1">
      <alignment horizontal="left" vertical="center" wrapText="1"/>
    </xf>
    <xf numFmtId="0" fontId="35" fillId="3" borderId="29" xfId="0" applyFont="1" applyFill="1" applyBorder="1" applyAlignment="1">
      <alignment horizontal="left" vertical="center" wrapText="1"/>
    </xf>
    <xf numFmtId="0" fontId="35" fillId="3" borderId="16" xfId="0" applyFont="1" applyFill="1" applyBorder="1" applyAlignment="1">
      <alignment horizontal="left" vertical="center" wrapText="1"/>
    </xf>
    <xf numFmtId="0" fontId="35" fillId="3" borderId="18" xfId="0" applyFont="1" applyFill="1" applyBorder="1" applyAlignment="1">
      <alignment horizontal="left" vertical="center" wrapText="1"/>
    </xf>
    <xf numFmtId="0" fontId="35" fillId="7" borderId="13" xfId="0" applyFont="1" applyFill="1" applyBorder="1" applyAlignment="1">
      <alignment horizontal="left" vertical="center" wrapText="1"/>
    </xf>
    <xf numFmtId="0" fontId="35" fillId="7" borderId="15" xfId="0" applyFont="1" applyFill="1" applyBorder="1" applyAlignment="1">
      <alignment horizontal="left" vertical="center" wrapText="1"/>
    </xf>
    <xf numFmtId="0" fontId="35" fillId="7" borderId="43" xfId="0" applyFont="1" applyFill="1" applyBorder="1" applyAlignment="1">
      <alignment horizontal="left" vertical="center" wrapText="1"/>
    </xf>
    <xf numFmtId="0" fontId="35" fillId="7" borderId="29" xfId="0" applyFont="1" applyFill="1" applyBorder="1" applyAlignment="1">
      <alignment horizontal="left" vertical="center" wrapText="1"/>
    </xf>
    <xf numFmtId="0" fontId="35" fillId="7" borderId="21" xfId="0" applyFont="1" applyFill="1" applyBorder="1" applyAlignment="1">
      <alignment horizontal="left" vertical="center" wrapText="1"/>
    </xf>
    <xf numFmtId="0" fontId="35" fillId="7" borderId="42" xfId="0" applyFont="1" applyFill="1" applyBorder="1" applyAlignment="1">
      <alignment horizontal="left" vertical="center" wrapText="1"/>
    </xf>
    <xf numFmtId="0" fontId="35" fillId="7" borderId="22" xfId="0" applyFont="1" applyFill="1" applyBorder="1" applyAlignment="1">
      <alignment horizontal="left" vertical="center" wrapText="1"/>
    </xf>
    <xf numFmtId="0" fontId="35" fillId="7" borderId="14" xfId="0" applyFont="1" applyFill="1" applyBorder="1" applyAlignment="1">
      <alignment horizontal="left" vertical="top" wrapText="1"/>
    </xf>
    <xf numFmtId="0" fontId="35" fillId="7" borderId="17" xfId="0" applyFont="1" applyFill="1" applyBorder="1" applyAlignment="1">
      <alignment horizontal="left" vertical="top" wrapText="1"/>
    </xf>
    <xf numFmtId="0" fontId="32" fillId="6" borderId="12" xfId="0" applyFont="1" applyFill="1" applyBorder="1" applyAlignment="1">
      <alignment horizontal="center" vertical="center" wrapText="1"/>
    </xf>
    <xf numFmtId="0" fontId="34" fillId="2" borderId="19" xfId="0" applyFont="1" applyFill="1" applyBorder="1" applyAlignment="1" applyProtection="1">
      <alignment horizontal="left" vertical="center" wrapText="1"/>
      <protection locked="0"/>
    </xf>
    <xf numFmtId="0" fontId="34" fillId="2" borderId="23" xfId="0" applyFont="1" applyFill="1" applyBorder="1" applyAlignment="1" applyProtection="1">
      <alignment horizontal="left" vertical="center" wrapText="1"/>
      <protection locked="0"/>
    </xf>
    <xf numFmtId="0" fontId="34" fillId="2" borderId="20" xfId="0" applyFont="1" applyFill="1" applyBorder="1" applyAlignment="1" applyProtection="1">
      <alignment horizontal="left" vertical="center" wrapText="1"/>
      <protection locked="0"/>
    </xf>
    <xf numFmtId="0" fontId="35" fillId="2" borderId="19" xfId="0" applyFont="1" applyFill="1" applyBorder="1" applyAlignment="1" applyProtection="1">
      <alignment horizontal="left" vertical="top" wrapText="1"/>
      <protection locked="0"/>
    </xf>
    <xf numFmtId="0" fontId="35" fillId="2" borderId="23" xfId="0" applyFont="1" applyFill="1" applyBorder="1" applyAlignment="1" applyProtection="1">
      <alignment horizontal="left" vertical="top" wrapText="1"/>
      <protection locked="0"/>
    </xf>
    <xf numFmtId="0" fontId="35" fillId="2" borderId="20" xfId="0" applyFont="1" applyFill="1" applyBorder="1" applyAlignment="1" applyProtection="1">
      <alignment horizontal="left" vertical="top" wrapText="1"/>
      <protection locked="0"/>
    </xf>
    <xf numFmtId="0" fontId="7" fillId="5" borderId="19" xfId="0" applyFont="1" applyFill="1" applyBorder="1" applyAlignment="1">
      <alignment horizontal="left" vertical="center" wrapText="1"/>
    </xf>
    <xf numFmtId="0" fontId="7" fillId="5" borderId="23" xfId="0" applyFont="1" applyFill="1" applyBorder="1" applyAlignment="1">
      <alignment horizontal="left" vertical="center" wrapText="1"/>
    </xf>
    <xf numFmtId="0" fontId="7" fillId="5" borderId="20" xfId="0" applyFont="1" applyFill="1" applyBorder="1" applyAlignment="1">
      <alignment horizontal="left" vertical="center" wrapText="1"/>
    </xf>
    <xf numFmtId="0" fontId="35" fillId="3" borderId="13" xfId="0" applyFont="1" applyFill="1" applyBorder="1" applyAlignment="1">
      <alignment horizontal="left" vertical="top" wrapText="1"/>
    </xf>
    <xf numFmtId="0" fontId="35" fillId="3" borderId="15" xfId="0" applyFont="1" applyFill="1" applyBorder="1" applyAlignment="1">
      <alignment horizontal="left" vertical="top" wrapText="1"/>
    </xf>
    <xf numFmtId="0" fontId="35" fillId="3" borderId="16" xfId="0" applyFont="1" applyFill="1" applyBorder="1" applyAlignment="1">
      <alignment horizontal="left" vertical="top" wrapText="1"/>
    </xf>
    <xf numFmtId="0" fontId="35" fillId="3" borderId="18" xfId="0" applyFont="1" applyFill="1" applyBorder="1" applyAlignment="1">
      <alignment horizontal="left" vertical="top" wrapText="1"/>
    </xf>
    <xf numFmtId="0" fontId="34" fillId="7" borderId="19" xfId="0" applyFont="1" applyFill="1" applyBorder="1" applyAlignment="1" applyProtection="1">
      <alignment horizontal="left" vertical="top" wrapText="1"/>
      <protection locked="0"/>
    </xf>
    <xf numFmtId="0" fontId="34" fillId="7" borderId="23" xfId="0" applyFont="1" applyFill="1" applyBorder="1" applyAlignment="1" applyProtection="1">
      <alignment horizontal="left" vertical="top" wrapText="1"/>
      <protection locked="0"/>
    </xf>
    <xf numFmtId="0" fontId="34" fillId="7" borderId="20" xfId="0" applyFont="1" applyFill="1" applyBorder="1" applyAlignment="1" applyProtection="1">
      <alignment horizontal="left" vertical="top" wrapText="1"/>
      <protection locked="0"/>
    </xf>
    <xf numFmtId="0" fontId="35" fillId="3" borderId="12" xfId="0" applyFont="1" applyFill="1" applyBorder="1" applyAlignment="1">
      <alignment vertical="center" wrapText="1"/>
    </xf>
    <xf numFmtId="0" fontId="35" fillId="7" borderId="19" xfId="0" applyFont="1" applyFill="1" applyBorder="1" applyAlignment="1" applyProtection="1">
      <alignment horizontal="left" vertical="top" wrapText="1"/>
      <protection locked="0"/>
    </xf>
    <xf numFmtId="0" fontId="35" fillId="7" borderId="23" xfId="0" applyFont="1" applyFill="1" applyBorder="1" applyAlignment="1" applyProtection="1">
      <alignment horizontal="left" vertical="top" wrapText="1"/>
      <protection locked="0"/>
    </xf>
    <xf numFmtId="0" fontId="35" fillId="7" borderId="20" xfId="0" applyFont="1" applyFill="1" applyBorder="1" applyAlignment="1" applyProtection="1">
      <alignment horizontal="left" vertical="top" wrapText="1"/>
      <protection locked="0"/>
    </xf>
    <xf numFmtId="0" fontId="34" fillId="3" borderId="12" xfId="0" applyFont="1" applyFill="1" applyBorder="1" applyAlignment="1">
      <alignment vertical="center" wrapText="1"/>
    </xf>
    <xf numFmtId="14" fontId="34" fillId="2" borderId="19" xfId="0" applyNumberFormat="1" applyFont="1" applyFill="1" applyBorder="1" applyAlignment="1" applyProtection="1">
      <alignment horizontal="left" vertical="center" wrapText="1"/>
      <protection locked="0"/>
    </xf>
    <xf numFmtId="0" fontId="34" fillId="3" borderId="19" xfId="0" applyFont="1" applyFill="1" applyBorder="1" applyAlignment="1">
      <alignment horizontal="left" vertical="center" wrapText="1"/>
    </xf>
    <xf numFmtId="0" fontId="34" fillId="3" borderId="20" xfId="0" applyFont="1" applyFill="1" applyBorder="1" applyAlignment="1">
      <alignment horizontal="left" vertical="center" wrapText="1"/>
    </xf>
    <xf numFmtId="0" fontId="1" fillId="2" borderId="13" xfId="0" applyFont="1" applyFill="1" applyBorder="1" applyAlignment="1" applyProtection="1">
      <alignment horizontal="left" vertical="top" wrapText="1"/>
      <protection locked="0"/>
    </xf>
    <xf numFmtId="0" fontId="0" fillId="14" borderId="0" xfId="0" applyFill="1" applyAlignment="1">
      <alignment horizontal="left" vertical="center" wrapText="1"/>
    </xf>
    <xf numFmtId="0" fontId="0" fillId="15" borderId="0" xfId="0" applyFill="1" applyAlignment="1">
      <alignment horizontal="left" vertical="center" wrapText="1"/>
    </xf>
    <xf numFmtId="0" fontId="0" fillId="17" borderId="12" xfId="0" applyFill="1" applyBorder="1" applyAlignment="1">
      <alignment horizontal="center" vertical="center"/>
    </xf>
    <xf numFmtId="170" fontId="0" fillId="14" borderId="12" xfId="0" applyNumberFormat="1" applyFill="1" applyBorder="1" applyAlignment="1">
      <alignment horizontal="center" vertical="center"/>
    </xf>
    <xf numFmtId="0" fontId="25" fillId="0" borderId="47" xfId="0" applyFont="1" applyBorder="1" applyAlignment="1">
      <alignment horizontal="left" vertical="top" wrapText="1"/>
    </xf>
    <xf numFmtId="0" fontId="25" fillId="0" borderId="23" xfId="0" applyFont="1" applyBorder="1" applyAlignment="1">
      <alignment horizontal="left" vertical="top" wrapText="1"/>
    </xf>
    <xf numFmtId="0" fontId="25" fillId="0" borderId="45" xfId="0" applyFont="1" applyBorder="1" applyAlignment="1">
      <alignment horizontal="left" vertical="top" wrapText="1"/>
    </xf>
    <xf numFmtId="0" fontId="25" fillId="0" borderId="38" xfId="0" applyFont="1" applyBorder="1" applyAlignment="1">
      <alignment horizontal="left" vertical="top" wrapText="1"/>
    </xf>
    <xf numFmtId="0" fontId="25" fillId="0" borderId="27" xfId="0" applyFont="1" applyBorder="1" applyAlignment="1">
      <alignment horizontal="left" vertical="top" wrapText="1"/>
    </xf>
    <xf numFmtId="0" fontId="25" fillId="0" borderId="28" xfId="0" applyFont="1" applyBorder="1" applyAlignment="1">
      <alignment horizontal="left" vertical="top" wrapText="1"/>
    </xf>
    <xf numFmtId="0" fontId="35" fillId="7" borderId="4" xfId="0" applyFont="1" applyFill="1" applyBorder="1" applyAlignment="1">
      <alignment horizontal="center" vertical="top" wrapText="1"/>
    </xf>
    <xf numFmtId="0" fontId="35" fillId="7" borderId="40" xfId="0" applyFont="1" applyFill="1" applyBorder="1" applyAlignment="1">
      <alignment horizontal="center" vertical="top" wrapText="1"/>
    </xf>
    <xf numFmtId="0" fontId="35" fillId="7" borderId="7" xfId="0" applyFont="1" applyFill="1" applyBorder="1" applyAlignment="1">
      <alignment horizontal="center" vertical="top" wrapText="1"/>
    </xf>
    <xf numFmtId="0" fontId="35" fillId="7" borderId="44" xfId="0" applyFont="1" applyFill="1" applyBorder="1" applyAlignment="1">
      <alignment horizontal="center" vertical="top" wrapText="1"/>
    </xf>
    <xf numFmtId="0" fontId="35" fillId="7" borderId="48" xfId="0" applyFont="1" applyFill="1" applyBorder="1" applyAlignment="1">
      <alignment horizontal="center" vertical="top" wrapText="1"/>
    </xf>
    <xf numFmtId="0" fontId="35" fillId="7" borderId="55" xfId="0" applyFont="1" applyFill="1" applyBorder="1" applyAlignment="1">
      <alignment horizontal="center" vertical="top" wrapText="1"/>
    </xf>
    <xf numFmtId="0" fontId="34" fillId="3" borderId="4" xfId="0" applyFont="1" applyFill="1" applyBorder="1" applyAlignment="1">
      <alignment horizontal="left" vertical="top" wrapText="1"/>
    </xf>
    <xf numFmtId="0" fontId="34" fillId="3" borderId="5" xfId="0" applyFont="1" applyFill="1" applyBorder="1" applyAlignment="1">
      <alignment horizontal="lef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34" fillId="7" borderId="30" xfId="0" applyFont="1" applyFill="1" applyBorder="1" applyAlignment="1" applyProtection="1">
      <alignment horizontal="left" vertical="center" wrapText="1"/>
    </xf>
    <xf numFmtId="0" fontId="34" fillId="7" borderId="18" xfId="0" applyFont="1" applyFill="1" applyBorder="1" applyAlignment="1" applyProtection="1">
      <alignment horizontal="left" vertical="center" wrapText="1"/>
    </xf>
    <xf numFmtId="0" fontId="31" fillId="7" borderId="35" xfId="0" applyFont="1" applyFill="1" applyBorder="1" applyAlignment="1">
      <alignment horizontal="left"/>
    </xf>
    <xf numFmtId="0" fontId="31" fillId="7" borderId="15" xfId="0" applyFont="1" applyFill="1" applyBorder="1" applyAlignment="1">
      <alignment horizontal="left"/>
    </xf>
    <xf numFmtId="0" fontId="35" fillId="3" borderId="1" xfId="0" applyFont="1" applyFill="1" applyBorder="1" applyAlignment="1">
      <alignment horizontal="left" vertical="center" wrapText="1"/>
    </xf>
    <xf numFmtId="0" fontId="35" fillId="3" borderId="41" xfId="0" applyFont="1" applyFill="1" applyBorder="1" applyAlignment="1">
      <alignment horizontal="left" vertical="center" wrapText="1"/>
    </xf>
    <xf numFmtId="0" fontId="25" fillId="0" borderId="36" xfId="0" applyFont="1" applyBorder="1" applyAlignment="1">
      <alignment horizontal="left" vertical="top" wrapText="1"/>
    </xf>
    <xf numFmtId="0" fontId="25" fillId="0" borderId="24" xfId="0" applyFont="1" applyBorder="1" applyAlignment="1">
      <alignment horizontal="left" vertical="top" wrapText="1"/>
    </xf>
    <xf numFmtId="0" fontId="25" fillId="0" borderId="25" xfId="0" applyFont="1" applyBorder="1" applyAlignment="1">
      <alignment horizontal="left" vertical="top" wrapText="1"/>
    </xf>
    <xf numFmtId="164" fontId="3" fillId="0" borderId="37" xfId="2" applyNumberFormat="1" applyFont="1" applyBorder="1" applyAlignment="1">
      <alignment horizontal="center"/>
    </xf>
    <xf numFmtId="164" fontId="3" fillId="0" borderId="12" xfId="2" applyNumberFormat="1" applyFont="1" applyBorder="1" applyAlignment="1">
      <alignment horizontal="center"/>
    </xf>
    <xf numFmtId="0" fontId="34" fillId="7" borderId="19" xfId="0" applyFont="1" applyFill="1" applyBorder="1" applyAlignment="1" applyProtection="1">
      <alignment horizontal="center" vertical="center" wrapText="1"/>
    </xf>
    <xf numFmtId="0" fontId="34" fillId="7" borderId="56" xfId="0" applyFont="1" applyFill="1" applyBorder="1" applyAlignment="1" applyProtection="1">
      <alignment horizontal="center" vertical="center" wrapText="1"/>
    </xf>
    <xf numFmtId="0" fontId="32" fillId="6" borderId="24"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4" fillId="2" borderId="1" xfId="0" applyFont="1" applyFill="1" applyBorder="1" applyAlignment="1" applyProtection="1">
      <alignment horizontal="left" vertical="top" wrapText="1"/>
    </xf>
    <xf numFmtId="0" fontId="34" fillId="2" borderId="2" xfId="0" applyFont="1" applyFill="1" applyBorder="1" applyAlignment="1" applyProtection="1">
      <alignment horizontal="left" vertical="top" wrapText="1"/>
    </xf>
    <xf numFmtId="0" fontId="34" fillId="2" borderId="3" xfId="0" applyFont="1" applyFill="1" applyBorder="1" applyAlignment="1" applyProtection="1">
      <alignment horizontal="left" vertical="top" wrapText="1"/>
    </xf>
    <xf numFmtId="164" fontId="3" fillId="0" borderId="26" xfId="2" applyNumberFormat="1" applyFont="1" applyBorder="1" applyAlignment="1">
      <alignment horizontal="center"/>
    </xf>
    <xf numFmtId="0" fontId="32" fillId="6" borderId="36" xfId="0" applyFont="1" applyFill="1" applyBorder="1" applyAlignment="1">
      <alignment horizontal="center" vertical="center" wrapText="1"/>
    </xf>
    <xf numFmtId="0" fontId="34" fillId="0" borderId="37" xfId="0" applyFont="1" applyFill="1" applyBorder="1" applyAlignment="1" applyProtection="1">
      <alignment horizontal="left" vertical="top" wrapText="1"/>
    </xf>
    <xf numFmtId="0" fontId="34" fillId="0" borderId="12" xfId="0" applyFont="1" applyFill="1" applyBorder="1" applyAlignment="1" applyProtection="1">
      <alignment horizontal="left" vertical="top" wrapText="1"/>
    </xf>
    <xf numFmtId="0" fontId="34" fillId="7" borderId="19" xfId="0" applyFont="1" applyFill="1" applyBorder="1" applyAlignment="1">
      <alignment horizontal="center" vertical="top" wrapText="1"/>
    </xf>
    <xf numFmtId="0" fontId="34" fillId="3" borderId="37" xfId="0" applyFont="1" applyFill="1" applyBorder="1" applyAlignment="1">
      <alignment horizontal="left" vertical="center" wrapText="1"/>
    </xf>
    <xf numFmtId="0" fontId="35" fillId="7" borderId="37" xfId="0" applyFont="1" applyFill="1" applyBorder="1" applyAlignment="1">
      <alignment horizontal="left" vertical="center" wrapText="1"/>
    </xf>
    <xf numFmtId="0" fontId="35" fillId="7" borderId="12" xfId="0" applyFont="1" applyFill="1" applyBorder="1" applyAlignment="1">
      <alignment horizontal="left" vertical="center" wrapText="1"/>
    </xf>
    <xf numFmtId="0" fontId="35" fillId="7" borderId="19" xfId="0" applyFont="1" applyFill="1" applyBorder="1" applyAlignment="1">
      <alignment horizontal="left" vertical="center" wrapText="1"/>
    </xf>
    <xf numFmtId="0" fontId="32" fillId="6" borderId="33" xfId="0" applyFont="1" applyFill="1" applyBorder="1" applyAlignment="1">
      <alignment horizontal="center" vertical="center" wrapText="1"/>
    </xf>
    <xf numFmtId="0" fontId="35" fillId="7" borderId="35" xfId="0" applyFont="1" applyFill="1" applyBorder="1" applyAlignment="1">
      <alignment horizontal="left" vertical="center" wrapText="1"/>
    </xf>
    <xf numFmtId="0" fontId="35" fillId="7" borderId="14" xfId="0" applyFont="1" applyFill="1" applyBorder="1" applyAlignment="1">
      <alignment horizontal="left" vertical="center" wrapText="1"/>
    </xf>
    <xf numFmtId="0" fontId="35" fillId="7" borderId="30" xfId="0" applyFont="1" applyFill="1" applyBorder="1" applyAlignment="1">
      <alignment horizontal="left" vertical="center" wrapText="1"/>
    </xf>
    <xf numFmtId="0" fontId="35" fillId="7" borderId="17" xfId="0" applyFont="1" applyFill="1" applyBorder="1" applyAlignment="1">
      <alignment horizontal="left" vertical="center" wrapText="1"/>
    </xf>
    <xf numFmtId="0" fontId="33" fillId="3" borderId="36"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5" fillId="7" borderId="16"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6"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4" fillId="0" borderId="10" xfId="0" applyFont="1" applyFill="1" applyBorder="1" applyAlignment="1" applyProtection="1">
      <alignment horizontal="left" vertical="center" wrapText="1"/>
    </xf>
    <xf numFmtId="0" fontId="34" fillId="0" borderId="29" xfId="0" applyFont="1" applyFill="1" applyBorder="1" applyAlignment="1" applyProtection="1">
      <alignment horizontal="left" vertical="center" wrapText="1"/>
    </xf>
    <xf numFmtId="0" fontId="34" fillId="0" borderId="30" xfId="0" applyFont="1" applyFill="1" applyBorder="1" applyAlignment="1" applyProtection="1">
      <alignment horizontal="left" vertical="center" wrapText="1"/>
    </xf>
    <xf numFmtId="0" fontId="34" fillId="0" borderId="18" xfId="0" applyFont="1" applyFill="1" applyBorder="1" applyAlignment="1" applyProtection="1">
      <alignment horizontal="left" vertical="center" wrapText="1"/>
    </xf>
    <xf numFmtId="0" fontId="34" fillId="0" borderId="35" xfId="0" applyFont="1" applyFill="1" applyBorder="1" applyAlignment="1" applyProtection="1">
      <alignment horizontal="left" vertical="center" wrapText="1"/>
    </xf>
    <xf numFmtId="0" fontId="34" fillId="0" borderId="15" xfId="0" applyFont="1" applyFill="1" applyBorder="1" applyAlignment="1" applyProtection="1">
      <alignment horizontal="left" vertical="center" wrapText="1"/>
    </xf>
    <xf numFmtId="0" fontId="34" fillId="0" borderId="7"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0" fontId="35" fillId="7" borderId="55" xfId="0" applyFont="1" applyFill="1" applyBorder="1" applyAlignment="1">
      <alignment horizontal="left" vertical="center" wrapText="1"/>
    </xf>
    <xf numFmtId="0" fontId="5" fillId="7" borderId="35" xfId="0" applyFont="1" applyFill="1" applyBorder="1" applyAlignment="1">
      <alignment horizontal="right" vertical="top" wrapText="1"/>
    </xf>
    <xf numFmtId="0" fontId="5" fillId="7" borderId="7" xfId="0" applyFont="1" applyFill="1" applyBorder="1" applyAlignment="1">
      <alignment horizontal="right" vertical="top" wrapText="1"/>
    </xf>
    <xf numFmtId="0" fontId="34" fillId="3" borderId="7"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5" fillId="7" borderId="30" xfId="0" applyFont="1" applyFill="1" applyBorder="1" applyAlignment="1">
      <alignment horizontal="right" vertical="top" wrapText="1"/>
    </xf>
    <xf numFmtId="0" fontId="35" fillId="7" borderId="9" xfId="0" applyFont="1" applyFill="1" applyBorder="1" applyAlignment="1">
      <alignment horizontal="left" vertical="top" wrapText="1"/>
    </xf>
    <xf numFmtId="0" fontId="32" fillId="6" borderId="4" xfId="0" applyFont="1" applyFill="1" applyBorder="1" applyAlignment="1">
      <alignment horizontal="center" vertical="center" wrapText="1"/>
    </xf>
    <xf numFmtId="0" fontId="32" fillId="6" borderId="40" xfId="0" applyFont="1" applyFill="1" applyBorder="1" applyAlignment="1">
      <alignment horizontal="center" vertical="center" wrapText="1"/>
    </xf>
    <xf numFmtId="165" fontId="35" fillId="2" borderId="20" xfId="2" applyNumberFormat="1" applyFont="1" applyFill="1" applyBorder="1" applyAlignment="1">
      <alignment horizontal="center" vertical="center" wrapText="1"/>
    </xf>
    <xf numFmtId="165" fontId="35" fillId="2" borderId="12" xfId="2" applyNumberFormat="1" applyFont="1" applyFill="1" applyBorder="1" applyAlignment="1">
      <alignment horizontal="center" vertical="center" wrapText="1"/>
    </xf>
    <xf numFmtId="165" fontId="35" fillId="2" borderId="19" xfId="2" applyNumberFormat="1" applyFont="1" applyFill="1" applyBorder="1" applyAlignment="1">
      <alignment horizontal="center" vertical="center" wrapText="1"/>
    </xf>
    <xf numFmtId="165" fontId="35" fillId="2" borderId="26" xfId="2" applyNumberFormat="1" applyFont="1" applyFill="1" applyBorder="1" applyAlignment="1">
      <alignment horizontal="center" vertical="center" wrapText="1"/>
    </xf>
    <xf numFmtId="0" fontId="34" fillId="7" borderId="1" xfId="0" applyFont="1" applyFill="1" applyBorder="1" applyAlignment="1" applyProtection="1">
      <alignment horizontal="left" vertical="center" wrapText="1"/>
      <protection locked="0"/>
    </xf>
    <xf numFmtId="0" fontId="34" fillId="7" borderId="2" xfId="0" applyFont="1" applyFill="1" applyBorder="1" applyAlignment="1" applyProtection="1">
      <alignment horizontal="left" vertical="center" wrapText="1"/>
      <protection locked="0"/>
    </xf>
    <xf numFmtId="0" fontId="34" fillId="7" borderId="3" xfId="0" applyFont="1" applyFill="1" applyBorder="1" applyAlignment="1" applyProtection="1">
      <alignment horizontal="left" vertical="center" wrapText="1"/>
      <protection locked="0"/>
    </xf>
    <xf numFmtId="0" fontId="32" fillId="6" borderId="6" xfId="0" applyFont="1" applyFill="1" applyBorder="1" applyAlignment="1">
      <alignment horizontal="center" vertical="center" wrapText="1"/>
    </xf>
    <xf numFmtId="165" fontId="35" fillId="2" borderId="15" xfId="2" applyNumberFormat="1" applyFont="1" applyFill="1" applyBorder="1" applyAlignment="1">
      <alignment horizontal="center" vertical="center" wrapText="1"/>
    </xf>
    <xf numFmtId="165" fontId="35" fillId="2" borderId="21" xfId="2" applyNumberFormat="1" applyFont="1" applyFill="1" applyBorder="1" applyAlignment="1">
      <alignment horizontal="center" vertical="center" wrapText="1"/>
    </xf>
    <xf numFmtId="43" fontId="35" fillId="2" borderId="21" xfId="2" applyFont="1" applyFill="1" applyBorder="1" applyAlignment="1">
      <alignment horizontal="center" vertical="center" wrapText="1"/>
    </xf>
    <xf numFmtId="165" fontId="35" fillId="2" borderId="13" xfId="2" applyNumberFormat="1" applyFont="1" applyFill="1" applyBorder="1" applyAlignment="1">
      <alignment horizontal="center" vertical="center" wrapText="1"/>
    </xf>
    <xf numFmtId="165" fontId="35" fillId="2" borderId="39" xfId="2" applyNumberFormat="1" applyFont="1" applyFill="1" applyBorder="1" applyAlignment="1">
      <alignment horizontal="center" vertical="center" wrapText="1"/>
    </xf>
    <xf numFmtId="0" fontId="35" fillId="7" borderId="48" xfId="0" applyFont="1" applyFill="1" applyBorder="1" applyAlignment="1">
      <alignment horizontal="left" vertical="top" wrapText="1"/>
    </xf>
    <xf numFmtId="0" fontId="35" fillId="7" borderId="43" xfId="0" applyFont="1" applyFill="1" applyBorder="1" applyAlignment="1">
      <alignment horizontal="left" vertical="top" wrapText="1"/>
    </xf>
    <xf numFmtId="43" fontId="35" fillId="2" borderId="7" xfId="2" applyFont="1" applyFill="1" applyBorder="1" applyAlignment="1" applyProtection="1">
      <alignment horizontal="left" vertical="center" wrapText="1"/>
    </xf>
    <xf numFmtId="43" fontId="35" fillId="2" borderId="9" xfId="2" applyFont="1" applyFill="1" applyBorder="1" applyAlignment="1" applyProtection="1">
      <alignment horizontal="left" vertical="center" wrapText="1"/>
    </xf>
    <xf numFmtId="43" fontId="35" fillId="2" borderId="8" xfId="2" applyFont="1" applyFill="1" applyBorder="1" applyAlignment="1" applyProtection="1">
      <alignment horizontal="left" vertical="center" wrapText="1"/>
    </xf>
    <xf numFmtId="43" fontId="35" fillId="2" borderId="4" xfId="2" applyFont="1" applyFill="1" applyBorder="1" applyAlignment="1" applyProtection="1">
      <alignment horizontal="left" vertical="center" wrapText="1"/>
    </xf>
    <xf numFmtId="43" fontId="35" fillId="2" borderId="6" xfId="2" applyFont="1" applyFill="1" applyBorder="1" applyAlignment="1" applyProtection="1">
      <alignment horizontal="left" vertical="center" wrapText="1"/>
    </xf>
    <xf numFmtId="43" fontId="35" fillId="2" borderId="5" xfId="2" applyFont="1" applyFill="1" applyBorder="1" applyAlignment="1" applyProtection="1">
      <alignment horizontal="left" vertical="center" wrapText="1"/>
    </xf>
    <xf numFmtId="43" fontId="35" fillId="2" borderId="1" xfId="2" applyFont="1" applyFill="1" applyBorder="1" applyAlignment="1" applyProtection="1">
      <alignment horizontal="left" vertical="center" wrapText="1"/>
    </xf>
    <xf numFmtId="43" fontId="35" fillId="2" borderId="2" xfId="2" applyFont="1" applyFill="1" applyBorder="1" applyAlignment="1" applyProtection="1">
      <alignment horizontal="left" vertical="center" wrapText="1"/>
    </xf>
    <xf numFmtId="43" fontId="35" fillId="2" borderId="3" xfId="2" applyFont="1" applyFill="1" applyBorder="1" applyAlignment="1" applyProtection="1">
      <alignment horizontal="left" vertical="center" wrapText="1"/>
    </xf>
    <xf numFmtId="0" fontId="35" fillId="3" borderId="4" xfId="0" applyFont="1" applyFill="1" applyBorder="1" applyAlignment="1">
      <alignment horizontal="left" vertical="top" wrapText="1"/>
    </xf>
    <xf numFmtId="0" fontId="35" fillId="3" borderId="5" xfId="0" applyFont="1" applyFill="1" applyBorder="1" applyAlignment="1">
      <alignment horizontal="left" vertical="top" wrapText="1"/>
    </xf>
    <xf numFmtId="0" fontId="34" fillId="2" borderId="4" xfId="0" applyFont="1" applyFill="1" applyBorder="1" applyAlignment="1" applyProtection="1">
      <alignment horizontal="left" vertical="top" wrapText="1"/>
    </xf>
    <xf numFmtId="0" fontId="34" fillId="2" borderId="6" xfId="0" applyFont="1" applyFill="1" applyBorder="1" applyAlignment="1" applyProtection="1">
      <alignment horizontal="left" vertical="top" wrapText="1"/>
    </xf>
    <xf numFmtId="0" fontId="34" fillId="2" borderId="5" xfId="0" applyFont="1" applyFill="1" applyBorder="1" applyAlignment="1" applyProtection="1">
      <alignment horizontal="left" vertical="top" wrapText="1"/>
    </xf>
    <xf numFmtId="0" fontId="35" fillId="2" borderId="1" xfId="0" applyFont="1" applyFill="1" applyBorder="1" applyAlignment="1" applyProtection="1">
      <alignment horizontal="left" vertical="center" wrapText="1"/>
    </xf>
    <xf numFmtId="0" fontId="35" fillId="2" borderId="2" xfId="0" applyFont="1" applyFill="1" applyBorder="1" applyAlignment="1" applyProtection="1">
      <alignment horizontal="left" vertical="center" wrapText="1"/>
    </xf>
    <xf numFmtId="0" fontId="35" fillId="2" borderId="3" xfId="0" applyFont="1" applyFill="1" applyBorder="1" applyAlignment="1" applyProtection="1">
      <alignment horizontal="left" vertical="center" wrapText="1"/>
    </xf>
    <xf numFmtId="43" fontId="35" fillId="2" borderId="51" xfId="0" applyNumberFormat="1" applyFont="1" applyFill="1" applyBorder="1" applyAlignment="1" applyProtection="1">
      <alignment horizontal="center" vertical="center" wrapText="1"/>
    </xf>
    <xf numFmtId="0" fontId="35" fillId="2" borderId="2" xfId="0" applyFont="1" applyFill="1" applyBorder="1" applyAlignment="1" applyProtection="1">
      <alignment horizontal="center" vertical="center" wrapText="1"/>
    </xf>
    <xf numFmtId="0" fontId="35" fillId="2" borderId="3" xfId="0" applyFont="1" applyFill="1" applyBorder="1" applyAlignment="1" applyProtection="1">
      <alignment horizontal="center" vertical="center" wrapText="1"/>
    </xf>
    <xf numFmtId="0" fontId="32" fillId="6" borderId="32" xfId="0" applyFont="1" applyFill="1" applyBorder="1" applyAlignment="1">
      <alignment horizontal="center" vertical="center" wrapText="1"/>
    </xf>
    <xf numFmtId="0" fontId="32" fillId="6" borderId="31" xfId="0" applyFont="1" applyFill="1" applyBorder="1" applyAlignment="1">
      <alignment horizontal="center" vertical="center" wrapText="1"/>
    </xf>
    <xf numFmtId="0" fontId="32" fillId="6" borderId="34" xfId="0" applyFont="1" applyFill="1" applyBorder="1" applyAlignment="1">
      <alignment horizontal="center" vertical="center" wrapText="1"/>
    </xf>
    <xf numFmtId="0" fontId="32" fillId="6" borderId="49" xfId="0" applyFont="1" applyFill="1" applyBorder="1" applyAlignment="1">
      <alignment horizontal="center" vertical="center" wrapText="1"/>
    </xf>
    <xf numFmtId="0" fontId="35" fillId="3" borderId="4" xfId="0" applyFont="1" applyFill="1" applyBorder="1" applyAlignment="1">
      <alignment horizontal="left" vertical="center" wrapText="1"/>
    </xf>
    <xf numFmtId="0" fontId="35" fillId="3" borderId="6"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35" fillId="3" borderId="0" xfId="0" applyFont="1" applyFill="1" applyBorder="1" applyAlignment="1">
      <alignment horizontal="left" vertical="center" wrapText="1"/>
    </xf>
    <xf numFmtId="0" fontId="34" fillId="6" borderId="1" xfId="0" applyFont="1" applyFill="1" applyBorder="1" applyAlignment="1">
      <alignment horizontal="left" vertical="center" wrapText="1"/>
    </xf>
    <xf numFmtId="0" fontId="34" fillId="6" borderId="3" xfId="0" applyFont="1" applyFill="1" applyBorder="1" applyAlignment="1">
      <alignment horizontal="left" vertical="center" wrapText="1"/>
    </xf>
    <xf numFmtId="164" fontId="3" fillId="0" borderId="36" xfId="2" applyNumberFormat="1" applyFont="1" applyBorder="1" applyAlignment="1">
      <alignment horizontal="center"/>
    </xf>
    <xf numFmtId="164" fontId="3" fillId="0" borderId="24" xfId="2" applyNumberFormat="1" applyFont="1" applyBorder="1" applyAlignment="1">
      <alignment horizontal="center"/>
    </xf>
    <xf numFmtId="164" fontId="3" fillId="0" borderId="25" xfId="2" applyNumberFormat="1" applyFont="1" applyBorder="1" applyAlignment="1">
      <alignment horizontal="center"/>
    </xf>
    <xf numFmtId="0" fontId="35" fillId="7" borderId="4" xfId="0" applyFont="1" applyFill="1" applyBorder="1" applyAlignment="1">
      <alignment horizontal="left" vertical="top" wrapText="1"/>
    </xf>
    <xf numFmtId="0" fontId="35" fillId="7" borderId="6" xfId="0" applyFont="1" applyFill="1" applyBorder="1" applyAlignment="1">
      <alignment horizontal="left" vertical="top" wrapText="1"/>
    </xf>
    <xf numFmtId="0" fontId="35" fillId="7" borderId="10" xfId="0" applyFont="1" applyFill="1" applyBorder="1" applyAlignment="1">
      <alignment horizontal="left" vertical="top" wrapText="1"/>
    </xf>
    <xf numFmtId="0" fontId="35" fillId="7" borderId="0" xfId="0" applyFont="1" applyFill="1" applyBorder="1" applyAlignment="1">
      <alignment horizontal="left" vertical="top" wrapText="1"/>
    </xf>
    <xf numFmtId="0" fontId="35" fillId="7" borderId="35" xfId="0" applyFont="1" applyFill="1" applyBorder="1" applyAlignment="1">
      <alignment horizontal="center" vertical="top" wrapText="1"/>
    </xf>
    <xf numFmtId="0" fontId="35" fillId="7" borderId="14" xfId="0" applyFont="1" applyFill="1" applyBorder="1" applyAlignment="1">
      <alignment horizontal="center" vertical="top" wrapText="1"/>
    </xf>
    <xf numFmtId="0" fontId="35" fillId="7" borderId="50" xfId="0" applyFont="1" applyFill="1" applyBorder="1" applyAlignment="1">
      <alignment horizontal="center" vertical="top" wrapText="1"/>
    </xf>
    <xf numFmtId="0" fontId="35" fillId="7" borderId="9" xfId="0" applyFont="1" applyFill="1" applyBorder="1" applyAlignment="1">
      <alignment horizontal="center" vertical="top" wrapText="1"/>
    </xf>
    <xf numFmtId="0" fontId="35" fillId="7" borderId="8" xfId="0" applyFont="1" applyFill="1" applyBorder="1" applyAlignment="1">
      <alignment horizontal="center" vertical="top" wrapText="1"/>
    </xf>
    <xf numFmtId="0" fontId="33" fillId="5" borderId="1" xfId="0" applyFont="1" applyFill="1" applyBorder="1" applyAlignment="1">
      <alignment vertical="center" wrapText="1"/>
    </xf>
    <xf numFmtId="0" fontId="33" fillId="5" borderId="2" xfId="0" applyFont="1" applyFill="1" applyBorder="1" applyAlignment="1">
      <alignment vertical="center" wrapText="1"/>
    </xf>
    <xf numFmtId="0" fontId="33" fillId="5" borderId="3" xfId="0" applyFont="1" applyFill="1" applyBorder="1" applyAlignment="1">
      <alignment vertical="center" wrapText="1"/>
    </xf>
    <xf numFmtId="0" fontId="52" fillId="12" borderId="1" xfId="0" applyFont="1" applyFill="1" applyBorder="1" applyAlignment="1">
      <alignment vertical="center" wrapText="1"/>
    </xf>
    <xf numFmtId="0" fontId="52" fillId="12" borderId="2" xfId="0" applyFont="1" applyFill="1" applyBorder="1" applyAlignment="1">
      <alignment vertical="center" wrapText="1"/>
    </xf>
    <xf numFmtId="0" fontId="52" fillId="12" borderId="3" xfId="0" applyFont="1" applyFill="1" applyBorder="1" applyAlignment="1">
      <alignment vertical="center" wrapText="1"/>
    </xf>
    <xf numFmtId="0" fontId="34" fillId="3" borderId="1" xfId="0" applyFont="1" applyFill="1" applyBorder="1" applyAlignment="1">
      <alignment vertical="center" wrapText="1"/>
    </xf>
    <xf numFmtId="0" fontId="34" fillId="3" borderId="3" xfId="0" applyFont="1" applyFill="1" applyBorder="1" applyAlignment="1">
      <alignment vertical="center" wrapText="1"/>
    </xf>
    <xf numFmtId="14" fontId="34" fillId="2" borderId="4" xfId="0" applyNumberFormat="1" applyFont="1" applyFill="1" applyBorder="1" applyAlignment="1" applyProtection="1">
      <alignment horizontal="left" vertical="center" wrapText="1"/>
    </xf>
    <xf numFmtId="14" fontId="34" fillId="2" borderId="6" xfId="0" applyNumberFormat="1" applyFont="1" applyFill="1" applyBorder="1" applyAlignment="1" applyProtection="1">
      <alignment horizontal="left" vertical="center" wrapText="1"/>
    </xf>
    <xf numFmtId="14" fontId="34" fillId="2" borderId="5" xfId="0" applyNumberFormat="1" applyFont="1" applyFill="1" applyBorder="1" applyAlignment="1" applyProtection="1">
      <alignment horizontal="left" vertical="center" wrapText="1"/>
    </xf>
    <xf numFmtId="0" fontId="34" fillId="7" borderId="38" xfId="0" applyFont="1" applyFill="1" applyBorder="1" applyAlignment="1" applyProtection="1">
      <alignment horizontal="left" vertical="top" wrapText="1"/>
    </xf>
    <xf numFmtId="0" fontId="34" fillId="7" borderId="27" xfId="0" applyFont="1" applyFill="1" applyBorder="1" applyAlignment="1" applyProtection="1">
      <alignment horizontal="left" vertical="top" wrapText="1"/>
    </xf>
    <xf numFmtId="0" fontId="34" fillId="7" borderId="28" xfId="0" applyFont="1" applyFill="1" applyBorder="1" applyAlignment="1" applyProtection="1">
      <alignment horizontal="left" vertical="top" wrapText="1"/>
    </xf>
    <xf numFmtId="0" fontId="35" fillId="3" borderId="1" xfId="0" applyFont="1" applyFill="1" applyBorder="1" applyAlignment="1">
      <alignment vertical="center" wrapText="1"/>
    </xf>
    <xf numFmtId="0" fontId="35" fillId="3" borderId="3" xfId="0" applyFont="1" applyFill="1" applyBorder="1" applyAlignment="1">
      <alignment vertical="center" wrapText="1"/>
    </xf>
    <xf numFmtId="0" fontId="35" fillId="3" borderId="7"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4" fillId="7" borderId="36" xfId="0" applyFont="1" applyFill="1" applyBorder="1" applyAlignment="1" applyProtection="1">
      <alignment horizontal="left" vertical="top" wrapText="1"/>
    </xf>
    <xf numFmtId="0" fontId="34" fillId="7" borderId="24" xfId="0" applyFont="1" applyFill="1" applyBorder="1" applyAlignment="1" applyProtection="1">
      <alignment horizontal="left" vertical="top" wrapText="1"/>
    </xf>
    <xf numFmtId="0" fontId="34" fillId="7" borderId="25" xfId="0" applyFont="1" applyFill="1" applyBorder="1" applyAlignment="1" applyProtection="1">
      <alignment horizontal="left" vertical="top" wrapText="1"/>
    </xf>
    <xf numFmtId="0" fontId="34" fillId="3" borderId="4" xfId="0" applyFont="1" applyFill="1" applyBorder="1" applyAlignment="1">
      <alignment vertical="top" wrapText="1"/>
    </xf>
    <xf numFmtId="0" fontId="34" fillId="3" borderId="5" xfId="0" applyFont="1" applyFill="1" applyBorder="1" applyAlignment="1">
      <alignment vertical="top" wrapText="1"/>
    </xf>
    <xf numFmtId="0" fontId="34" fillId="2" borderId="1" xfId="0" applyFont="1" applyFill="1" applyBorder="1" applyAlignment="1" applyProtection="1">
      <alignment horizontal="left" vertical="center" wrapText="1"/>
    </xf>
    <xf numFmtId="0" fontId="34" fillId="2" borderId="2" xfId="0" applyFont="1" applyFill="1" applyBorder="1" applyAlignment="1" applyProtection="1">
      <alignment horizontal="left" vertical="center" wrapText="1"/>
    </xf>
    <xf numFmtId="0" fontId="34" fillId="2" borderId="3" xfId="0" applyFont="1" applyFill="1" applyBorder="1" applyAlignment="1" applyProtection="1">
      <alignment horizontal="left" vertical="center" wrapText="1"/>
    </xf>
    <xf numFmtId="0" fontId="34" fillId="3" borderId="1" xfId="0" applyFont="1" applyFill="1" applyBorder="1" applyAlignment="1">
      <alignment horizontal="left" vertical="center" wrapText="1"/>
    </xf>
    <xf numFmtId="0" fontId="34" fillId="3" borderId="3" xfId="0" applyFont="1" applyFill="1" applyBorder="1" applyAlignment="1">
      <alignment horizontal="left" vertical="center" wrapText="1"/>
    </xf>
    <xf numFmtId="14" fontId="34" fillId="2" borderId="1" xfId="0" applyNumberFormat="1" applyFont="1" applyFill="1" applyBorder="1" applyAlignment="1" applyProtection="1">
      <alignment horizontal="left" vertical="center" wrapText="1"/>
    </xf>
    <xf numFmtId="14" fontId="34" fillId="2" borderId="2" xfId="0" applyNumberFormat="1" applyFont="1" applyFill="1" applyBorder="1" applyAlignment="1" applyProtection="1">
      <alignment horizontal="left" vertical="center" wrapText="1"/>
    </xf>
    <xf numFmtId="14" fontId="34" fillId="2" borderId="3" xfId="0" applyNumberFormat="1" applyFont="1" applyFill="1" applyBorder="1" applyAlignment="1" applyProtection="1">
      <alignment horizontal="left" vertical="center" wrapText="1"/>
    </xf>
    <xf numFmtId="0" fontId="33" fillId="5" borderId="4" xfId="0" applyFont="1" applyFill="1" applyBorder="1" applyAlignment="1">
      <alignment vertical="center" wrapText="1"/>
    </xf>
    <xf numFmtId="0" fontId="33" fillId="5" borderId="6" xfId="0" applyFont="1" applyFill="1" applyBorder="1" applyAlignment="1">
      <alignment vertical="center" wrapText="1"/>
    </xf>
    <xf numFmtId="0" fontId="33" fillId="5" borderId="5" xfId="0" applyFont="1" applyFill="1" applyBorder="1" applyAlignment="1">
      <alignment vertical="center" wrapText="1"/>
    </xf>
    <xf numFmtId="0" fontId="34" fillId="3" borderId="2" xfId="0" applyFont="1" applyFill="1" applyBorder="1" applyAlignment="1">
      <alignment vertical="center" wrapText="1"/>
    </xf>
    <xf numFmtId="0" fontId="33" fillId="5" borderId="7" xfId="0" applyFont="1" applyFill="1" applyBorder="1" applyAlignment="1">
      <alignment vertical="center" wrapText="1"/>
    </xf>
    <xf numFmtId="0" fontId="33" fillId="5" borderId="9" xfId="0" applyFont="1" applyFill="1" applyBorder="1" applyAlignment="1">
      <alignment vertical="center" wrapText="1"/>
    </xf>
    <xf numFmtId="0" fontId="33" fillId="5" borderId="0" xfId="0" applyFont="1" applyFill="1" applyBorder="1" applyAlignment="1">
      <alignment vertical="center" wrapText="1"/>
    </xf>
    <xf numFmtId="0" fontId="33" fillId="5" borderId="11" xfId="0" applyFont="1" applyFill="1" applyBorder="1" applyAlignment="1">
      <alignment vertical="center" wrapText="1"/>
    </xf>
    <xf numFmtId="0" fontId="34" fillId="2" borderId="7" xfId="0" applyFont="1" applyFill="1" applyBorder="1" applyAlignment="1" applyProtection="1">
      <alignment horizontal="left" vertical="top" wrapText="1"/>
    </xf>
    <xf numFmtId="0" fontId="34" fillId="2" borderId="9" xfId="0" applyFont="1" applyFill="1" applyBorder="1" applyAlignment="1" applyProtection="1">
      <alignment horizontal="left" vertical="top" wrapText="1"/>
    </xf>
    <xf numFmtId="0" fontId="34" fillId="2" borderId="8" xfId="0" applyFont="1" applyFill="1" applyBorder="1" applyAlignment="1" applyProtection="1">
      <alignment horizontal="left" vertical="top" wrapText="1"/>
    </xf>
    <xf numFmtId="0" fontId="34" fillId="3" borderId="5" xfId="0" applyFont="1" applyFill="1" applyBorder="1" applyAlignment="1">
      <alignment horizontal="left" vertical="center" wrapText="1"/>
    </xf>
    <xf numFmtId="0" fontId="33" fillId="5" borderId="10" xfId="0" applyFont="1" applyFill="1" applyBorder="1" applyAlignment="1">
      <alignment vertical="center" wrapText="1"/>
    </xf>
    <xf numFmtId="0" fontId="34" fillId="3" borderId="53" xfId="0" applyFont="1" applyFill="1" applyBorder="1" applyAlignment="1">
      <alignment horizontal="left" vertical="center" wrapText="1"/>
    </xf>
    <xf numFmtId="0" fontId="34" fillId="2" borderId="41" xfId="0" applyFont="1" applyFill="1" applyBorder="1" applyAlignment="1" applyProtection="1">
      <alignment horizontal="left" vertical="top" wrapText="1"/>
    </xf>
    <xf numFmtId="0" fontId="34" fillId="2" borderId="54" xfId="0" applyFont="1" applyFill="1" applyBorder="1" applyAlignment="1" applyProtection="1">
      <alignment horizontal="left" vertical="top" wrapText="1"/>
    </xf>
    <xf numFmtId="0" fontId="34" fillId="2" borderId="52" xfId="0" applyFont="1" applyFill="1" applyBorder="1" applyAlignment="1" applyProtection="1">
      <alignment horizontal="left" vertical="top" wrapText="1"/>
    </xf>
    <xf numFmtId="0" fontId="34" fillId="0" borderId="38" xfId="0" applyFont="1" applyFill="1" applyBorder="1" applyAlignment="1" applyProtection="1">
      <alignment horizontal="left" vertical="top" wrapText="1"/>
    </xf>
    <xf numFmtId="0" fontId="34" fillId="0" borderId="27" xfId="0" applyFont="1" applyFill="1" applyBorder="1" applyAlignment="1" applyProtection="1">
      <alignment horizontal="left" vertical="top" wrapText="1"/>
    </xf>
    <xf numFmtId="0" fontId="34" fillId="7" borderId="56" xfId="0" applyFont="1" applyFill="1" applyBorder="1" applyAlignment="1">
      <alignment horizontal="center" vertical="top" wrapText="1"/>
    </xf>
  </cellXfs>
  <cellStyles count="3">
    <cellStyle name="Hyperlink" xfId="1" builtinId="8"/>
    <cellStyle name="Komma" xfId="2" builtinId="3"/>
    <cellStyle name="Standaard" xfId="0" builtinId="0"/>
  </cellStyles>
  <dxfs count="708">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B4C6E7"/>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23</xdr:row>
      <xdr:rowOff>42722</xdr:rowOff>
    </xdr:from>
    <xdr:to>
      <xdr:col>5</xdr:col>
      <xdr:colOff>1312334</xdr:colOff>
      <xdr:row>33</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247650</xdr:colOff>
      <xdr:row>11</xdr:row>
      <xdr:rowOff>2152650</xdr:rowOff>
    </xdr:from>
    <xdr:to>
      <xdr:col>7</xdr:col>
      <xdr:colOff>789978</xdr:colOff>
      <xdr:row>11</xdr:row>
      <xdr:rowOff>4757738</xdr:rowOff>
    </xdr:to>
    <xdr:pic>
      <xdr:nvPicPr>
        <xdr:cNvPr id="2" name="Picture 1">
          <a:extLst>
            <a:ext uri="{FF2B5EF4-FFF2-40B4-BE49-F238E27FC236}">
              <a16:creationId xmlns:a16="http://schemas.microsoft.com/office/drawing/2014/main" id="{716DCE70-936D-4214-8C68-FE03531BF211}"/>
            </a:ext>
          </a:extLst>
        </xdr:cNvPr>
        <xdr:cNvPicPr>
          <a:picLocks noChangeAspect="1"/>
        </xdr:cNvPicPr>
      </xdr:nvPicPr>
      <xdr:blipFill>
        <a:blip xmlns:r="http://schemas.openxmlformats.org/officeDocument/2006/relationships" r:embed="rId1"/>
        <a:stretch>
          <a:fillRect/>
        </a:stretch>
      </xdr:blipFill>
      <xdr:spPr>
        <a:xfrm>
          <a:off x="4800600" y="4419600"/>
          <a:ext cx="4174528" cy="2605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247650</xdr:colOff>
      <xdr:row>11</xdr:row>
      <xdr:rowOff>2152650</xdr:rowOff>
    </xdr:from>
    <xdr:to>
      <xdr:col>7</xdr:col>
      <xdr:colOff>793153</xdr:colOff>
      <xdr:row>11</xdr:row>
      <xdr:rowOff>4754563</xdr:rowOff>
    </xdr:to>
    <xdr:pic>
      <xdr:nvPicPr>
        <xdr:cNvPr id="3" name="Picture 2">
          <a:extLst>
            <a:ext uri="{FF2B5EF4-FFF2-40B4-BE49-F238E27FC236}">
              <a16:creationId xmlns:a16="http://schemas.microsoft.com/office/drawing/2014/main" id="{07BF8857-230F-4716-8E9C-5B521A5ED383}"/>
            </a:ext>
          </a:extLst>
        </xdr:cNvPr>
        <xdr:cNvPicPr>
          <a:picLocks noChangeAspect="1"/>
        </xdr:cNvPicPr>
      </xdr:nvPicPr>
      <xdr:blipFill>
        <a:blip xmlns:r="http://schemas.openxmlformats.org/officeDocument/2006/relationships" r:embed="rId1"/>
        <a:stretch>
          <a:fillRect/>
        </a:stretch>
      </xdr:blipFill>
      <xdr:spPr>
        <a:xfrm>
          <a:off x="4819650" y="4514850"/>
          <a:ext cx="4176115" cy="26050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11906</xdr:colOff>
      <xdr:row>10</xdr:row>
      <xdr:rowOff>119062</xdr:rowOff>
    </xdr:from>
    <xdr:to>
      <xdr:col>19</xdr:col>
      <xdr:colOff>159266</xdr:colOff>
      <xdr:row>24</xdr:row>
      <xdr:rowOff>28232</xdr:rowOff>
    </xdr:to>
    <xdr:pic>
      <xdr:nvPicPr>
        <xdr:cNvPr id="2" name="Picture 1">
          <a:extLst>
            <a:ext uri="{FF2B5EF4-FFF2-40B4-BE49-F238E27FC236}">
              <a16:creationId xmlns:a16="http://schemas.microsoft.com/office/drawing/2014/main" id="{A0D04A19-CF4B-4E9A-88A4-5590AFB4BAC8}"/>
            </a:ext>
          </a:extLst>
        </xdr:cNvPr>
        <xdr:cNvPicPr>
          <a:picLocks noChangeAspect="1"/>
        </xdr:cNvPicPr>
      </xdr:nvPicPr>
      <xdr:blipFill>
        <a:blip xmlns:r="http://schemas.openxmlformats.org/officeDocument/2006/relationships" r:embed="rId1"/>
        <a:stretch>
          <a:fillRect/>
        </a:stretch>
      </xdr:blipFill>
      <xdr:spPr>
        <a:xfrm>
          <a:off x="14644687" y="2202656"/>
          <a:ext cx="2219048" cy="2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247650</xdr:colOff>
      <xdr:row>0</xdr:row>
      <xdr:rowOff>57150</xdr:rowOff>
    </xdr:from>
    <xdr:to>
      <xdr:col>14</xdr:col>
      <xdr:colOff>617762</xdr:colOff>
      <xdr:row>1</xdr:row>
      <xdr:rowOff>189390</xdr:rowOff>
    </xdr:to>
    <xdr:pic>
      <xdr:nvPicPr>
        <xdr:cNvPr id="3" name="Picture 2">
          <a:extLst>
            <a:ext uri="{FF2B5EF4-FFF2-40B4-BE49-F238E27FC236}">
              <a16:creationId xmlns:a16="http://schemas.microsoft.com/office/drawing/2014/main" id="{1710FEF8-5EE9-4EA0-A44F-DC7A33E94AF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871" r="11313" b="22004"/>
        <a:stretch/>
      </xdr:blipFill>
      <xdr:spPr>
        <a:xfrm>
          <a:off x="11763375" y="57150"/>
          <a:ext cx="1208312" cy="398940"/>
        </a:xfrm>
        <a:prstGeom prst="rect">
          <a:avLst/>
        </a:prstGeom>
      </xdr:spPr>
    </xdr:pic>
    <xdr:clientData/>
  </xdr:twoCellAnchor>
  <xdr:twoCellAnchor editAs="oneCell">
    <xdr:from>
      <xdr:col>3</xdr:col>
      <xdr:colOff>742950</xdr:colOff>
      <xdr:row>9</xdr:row>
      <xdr:rowOff>1552575</xdr:rowOff>
    </xdr:from>
    <xdr:to>
      <xdr:col>8</xdr:col>
      <xdr:colOff>328968</xdr:colOff>
      <xdr:row>9</xdr:row>
      <xdr:rowOff>4157663</xdr:rowOff>
    </xdr:to>
    <xdr:pic>
      <xdr:nvPicPr>
        <xdr:cNvPr id="4" name="Picture 3">
          <a:extLst>
            <a:ext uri="{FF2B5EF4-FFF2-40B4-BE49-F238E27FC236}">
              <a16:creationId xmlns:a16="http://schemas.microsoft.com/office/drawing/2014/main" id="{41D4E644-5F37-4772-B667-2B2C3B885DA5}"/>
            </a:ext>
          </a:extLst>
        </xdr:cNvPr>
        <xdr:cNvPicPr>
          <a:picLocks noChangeAspect="1"/>
        </xdr:cNvPicPr>
      </xdr:nvPicPr>
      <xdr:blipFill>
        <a:blip xmlns:r="http://schemas.openxmlformats.org/officeDocument/2006/relationships" r:embed="rId2"/>
        <a:stretch>
          <a:fillRect/>
        </a:stretch>
      </xdr:blipFill>
      <xdr:spPr>
        <a:xfrm>
          <a:off x="3476625" y="4010025"/>
          <a:ext cx="4177068" cy="26050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8</xdr:col>
      <xdr:colOff>32740</xdr:colOff>
      <xdr:row>17</xdr:row>
      <xdr:rowOff>176213</xdr:rowOff>
    </xdr:to>
    <xdr:pic>
      <xdr:nvPicPr>
        <xdr:cNvPr id="5" name="Picture 4">
          <a:extLst>
            <a:ext uri="{FF2B5EF4-FFF2-40B4-BE49-F238E27FC236}">
              <a16:creationId xmlns:a16="http://schemas.microsoft.com/office/drawing/2014/main" id="{C1B3A8C9-9DD4-4E89-88AD-6090BB9EE02C}"/>
            </a:ext>
          </a:extLst>
        </xdr:cNvPr>
        <xdr:cNvPicPr>
          <a:picLocks noChangeAspect="1"/>
        </xdr:cNvPicPr>
      </xdr:nvPicPr>
      <xdr:blipFill>
        <a:blip xmlns:r="http://schemas.openxmlformats.org/officeDocument/2006/relationships" r:embed="rId1"/>
        <a:stretch>
          <a:fillRect/>
        </a:stretch>
      </xdr:blipFill>
      <xdr:spPr>
        <a:xfrm>
          <a:off x="1381125" y="1071563"/>
          <a:ext cx="4176115" cy="26050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52"/>
  <sheetViews>
    <sheetView topLeftCell="C31" zoomScale="80" zoomScaleNormal="80" workbookViewId="0">
      <selection activeCell="H57" sqref="H57"/>
    </sheetView>
  </sheetViews>
  <sheetFormatPr defaultColWidth="11" defaultRowHeight="15.5" x14ac:dyDescent="0.35"/>
  <cols>
    <col min="1" max="1" width="11" style="2"/>
    <col min="2" max="2" width="23.83203125" style="2" customWidth="1"/>
    <col min="3" max="3" width="6.58203125" style="2" customWidth="1"/>
    <col min="4" max="4" width="79.08203125" style="2" customWidth="1"/>
    <col min="5" max="5" width="5.58203125" style="2" customWidth="1"/>
    <col min="6" max="6" width="94.83203125" style="2" customWidth="1"/>
    <col min="7" max="20" width="11" style="2"/>
    <col min="21" max="21" width="10.83203125" style="2" customWidth="1"/>
    <col min="22" max="16384" width="11" style="2"/>
  </cols>
  <sheetData>
    <row r="1" spans="1:6" ht="21" x14ac:dyDescent="0.5">
      <c r="A1" s="4" t="s">
        <v>0</v>
      </c>
    </row>
    <row r="3" spans="1:6" ht="15.75" customHeight="1" x14ac:dyDescent="0.35">
      <c r="A3" s="8" t="s">
        <v>1</v>
      </c>
      <c r="B3" s="61" t="s">
        <v>2</v>
      </c>
    </row>
    <row r="4" spans="1:6" ht="15.75" customHeight="1" x14ac:dyDescent="0.35">
      <c r="A4" s="8" t="s">
        <v>1</v>
      </c>
      <c r="B4" s="61" t="s">
        <v>3</v>
      </c>
    </row>
    <row r="5" spans="1:6" ht="15.75" customHeight="1" x14ac:dyDescent="0.35">
      <c r="A5" s="8" t="s">
        <v>1</v>
      </c>
      <c r="B5" s="61" t="s">
        <v>4</v>
      </c>
      <c r="E5" s="9"/>
      <c r="F5" s="44"/>
    </row>
    <row r="6" spans="1:6" ht="15.75" customHeight="1" x14ac:dyDescent="0.45">
      <c r="A6" s="8" t="s">
        <v>1</v>
      </c>
      <c r="B6" s="61" t="s">
        <v>5</v>
      </c>
      <c r="C6" s="5"/>
      <c r="E6" s="9"/>
      <c r="F6" s="9"/>
    </row>
    <row r="7" spans="1:6" ht="15.75" customHeight="1" x14ac:dyDescent="0.45">
      <c r="A7" s="8" t="s">
        <v>1</v>
      </c>
      <c r="B7" s="61" t="s">
        <v>6</v>
      </c>
      <c r="C7" s="5"/>
      <c r="E7" s="9"/>
      <c r="F7" s="9"/>
    </row>
    <row r="8" spans="1:6" ht="15.75" customHeight="1" x14ac:dyDescent="0.45">
      <c r="A8" s="8" t="s">
        <v>1</v>
      </c>
      <c r="B8" s="61" t="s">
        <v>7</v>
      </c>
      <c r="C8" s="5"/>
      <c r="E8" s="9"/>
      <c r="F8" s="9"/>
    </row>
    <row r="9" spans="1:6" ht="15.75" customHeight="1" x14ac:dyDescent="0.45">
      <c r="A9" s="8"/>
      <c r="B9" s="138"/>
      <c r="C9" s="5"/>
      <c r="E9" s="9"/>
      <c r="F9" s="9"/>
    </row>
    <row r="10" spans="1:6" ht="15.75" customHeight="1" x14ac:dyDescent="0.45">
      <c r="A10" s="139" t="s">
        <v>8</v>
      </c>
      <c r="B10" s="61" t="s">
        <v>9</v>
      </c>
      <c r="C10" s="5"/>
      <c r="E10" s="9"/>
      <c r="F10" s="9"/>
    </row>
    <row r="11" spans="1:6" ht="15.75" customHeight="1" x14ac:dyDescent="0.45">
      <c r="A11" s="139" t="s">
        <v>8</v>
      </c>
      <c r="B11" s="61" t="s">
        <v>10</v>
      </c>
      <c r="C11" s="5"/>
    </row>
    <row r="12" spans="1:6" ht="15.75" customHeight="1" x14ac:dyDescent="0.45">
      <c r="A12" s="139" t="s">
        <v>8</v>
      </c>
      <c r="B12" s="61" t="s">
        <v>11</v>
      </c>
      <c r="C12" s="5"/>
    </row>
    <row r="13" spans="1:6" ht="15.75" customHeight="1" x14ac:dyDescent="0.45">
      <c r="A13" s="139" t="s">
        <v>8</v>
      </c>
      <c r="B13" s="61" t="s">
        <v>12</v>
      </c>
      <c r="C13" s="5"/>
    </row>
    <row r="14" spans="1:6" ht="15.75" customHeight="1" x14ac:dyDescent="0.45">
      <c r="A14" s="139" t="s">
        <v>8</v>
      </c>
      <c r="B14" s="61" t="s">
        <v>13</v>
      </c>
      <c r="C14" s="5"/>
    </row>
    <row r="15" spans="1:6" ht="15.75" customHeight="1" x14ac:dyDescent="0.45">
      <c r="A15" s="139" t="s">
        <v>8</v>
      </c>
      <c r="B15" s="61" t="s">
        <v>14</v>
      </c>
      <c r="C15" s="5"/>
    </row>
    <row r="16" spans="1:6" ht="21" x14ac:dyDescent="0.5">
      <c r="A16" s="4"/>
      <c r="B16" s="3"/>
      <c r="C16" s="3"/>
    </row>
    <row r="17" spans="1:16" ht="18.5" x14ac:dyDescent="0.45">
      <c r="B17" s="62" t="s">
        <v>15</v>
      </c>
      <c r="C17" s="235" t="s">
        <v>16</v>
      </c>
      <c r="D17" s="236"/>
      <c r="E17" s="235" t="s">
        <v>17</v>
      </c>
      <c r="F17" s="237"/>
    </row>
    <row r="18" spans="1:16" ht="15.75" customHeight="1" x14ac:dyDescent="0.35">
      <c r="A18" s="9"/>
      <c r="B18" s="213" t="s">
        <v>18</v>
      </c>
      <c r="C18" s="41" t="s">
        <v>1</v>
      </c>
      <c r="D18" s="42" t="s">
        <v>19</v>
      </c>
      <c r="E18" s="27" t="s">
        <v>1</v>
      </c>
      <c r="F18" s="30" t="s">
        <v>20</v>
      </c>
      <c r="G18" s="9"/>
      <c r="H18" s="9"/>
      <c r="I18" s="9"/>
      <c r="J18" s="9"/>
      <c r="K18" s="9"/>
      <c r="L18" s="9"/>
      <c r="M18" s="9"/>
      <c r="N18" s="9"/>
      <c r="O18" s="9"/>
      <c r="P18" s="9"/>
    </row>
    <row r="19" spans="1:16" ht="15.75" customHeight="1" x14ac:dyDescent="0.35">
      <c r="A19" s="9"/>
      <c r="B19" s="214"/>
      <c r="C19" s="51"/>
      <c r="D19" s="35"/>
      <c r="E19" s="52" t="s">
        <v>1</v>
      </c>
      <c r="F19" s="58" t="s">
        <v>21</v>
      </c>
      <c r="G19" s="9"/>
      <c r="H19" s="9"/>
      <c r="I19" s="9"/>
      <c r="J19" s="9"/>
      <c r="K19" s="9"/>
      <c r="L19" s="9"/>
      <c r="M19" s="9"/>
      <c r="N19" s="9"/>
      <c r="O19" s="9"/>
      <c r="P19" s="9"/>
    </row>
    <row r="20" spans="1:16" ht="15.75" customHeight="1" x14ac:dyDescent="0.35">
      <c r="A20" s="9"/>
      <c r="B20" s="26" t="s">
        <v>22</v>
      </c>
      <c r="C20" s="15" t="s">
        <v>1</v>
      </c>
      <c r="D20" s="45" t="s">
        <v>23</v>
      </c>
      <c r="E20" s="94"/>
      <c r="F20" s="91"/>
      <c r="G20" s="9"/>
      <c r="H20" s="9"/>
      <c r="I20" s="9"/>
      <c r="J20" s="9"/>
      <c r="K20" s="9"/>
      <c r="L20" s="9"/>
      <c r="M20" s="9"/>
      <c r="N20" s="9"/>
      <c r="O20" s="9"/>
      <c r="P20" s="9"/>
    </row>
    <row r="21" spans="1:16" ht="31" x14ac:dyDescent="0.35">
      <c r="A21" s="9"/>
      <c r="B21" s="198" t="s">
        <v>24</v>
      </c>
      <c r="C21" s="41" t="s">
        <v>1</v>
      </c>
      <c r="D21" s="49" t="s">
        <v>25</v>
      </c>
      <c r="E21" s="39" t="s">
        <v>1</v>
      </c>
      <c r="F21" s="95" t="s">
        <v>26</v>
      </c>
      <c r="G21" s="9"/>
      <c r="H21" s="9"/>
      <c r="I21" s="9"/>
      <c r="J21" s="9"/>
      <c r="K21" s="9"/>
      <c r="L21" s="9"/>
      <c r="M21" s="9"/>
      <c r="N21" s="9"/>
      <c r="O21" s="9"/>
      <c r="P21" s="9"/>
    </row>
    <row r="22" spans="1:16" ht="15.75" customHeight="1" x14ac:dyDescent="0.35">
      <c r="A22" s="9"/>
      <c r="B22" s="196" t="s">
        <v>27</v>
      </c>
      <c r="C22" s="41" t="s">
        <v>1</v>
      </c>
      <c r="D22" s="46" t="s">
        <v>28</v>
      </c>
      <c r="E22" s="41" t="s">
        <v>1</v>
      </c>
      <c r="F22" s="23" t="s">
        <v>29</v>
      </c>
      <c r="G22" s="9"/>
      <c r="H22" s="9"/>
      <c r="I22" s="9"/>
      <c r="J22" s="9"/>
      <c r="K22" s="9"/>
      <c r="L22" s="9"/>
      <c r="M22" s="9"/>
      <c r="N22" s="9"/>
      <c r="O22" s="9"/>
      <c r="P22" s="9"/>
    </row>
    <row r="23" spans="1:16" ht="15.75" customHeight="1" x14ac:dyDescent="0.35">
      <c r="A23" s="9"/>
      <c r="B23" s="221" t="s">
        <v>30</v>
      </c>
      <c r="C23" s="15" t="s">
        <v>1</v>
      </c>
      <c r="D23" s="46" t="s">
        <v>31</v>
      </c>
      <c r="E23" s="41" t="s">
        <v>1</v>
      </c>
      <c r="F23" s="23" t="s">
        <v>32</v>
      </c>
      <c r="G23" s="9"/>
      <c r="H23" s="9"/>
      <c r="I23" s="9"/>
      <c r="J23" s="9"/>
      <c r="K23" s="9"/>
      <c r="L23" s="9"/>
      <c r="M23" s="9"/>
      <c r="N23" s="9"/>
      <c r="O23" s="9"/>
      <c r="P23" s="9"/>
    </row>
    <row r="24" spans="1:16" ht="15.75" customHeight="1" x14ac:dyDescent="0.35">
      <c r="A24" s="9"/>
      <c r="B24" s="222"/>
      <c r="C24" s="16"/>
      <c r="D24" s="47"/>
      <c r="E24" s="50"/>
      <c r="F24" s="33"/>
      <c r="G24" s="9"/>
      <c r="H24" s="9"/>
      <c r="I24" s="9"/>
      <c r="J24" s="9"/>
      <c r="K24" s="9"/>
      <c r="L24" s="9"/>
      <c r="M24" s="9"/>
      <c r="N24" s="9"/>
      <c r="O24" s="9"/>
      <c r="P24" s="9"/>
    </row>
    <row r="25" spans="1:16" ht="15.75" customHeight="1" x14ac:dyDescent="0.35">
      <c r="A25" s="9"/>
      <c r="B25" s="222"/>
      <c r="C25" s="25"/>
      <c r="D25" s="48" t="s">
        <v>33</v>
      </c>
      <c r="E25" s="50"/>
      <c r="F25" s="33"/>
      <c r="G25" s="9"/>
      <c r="H25" s="9"/>
      <c r="I25" s="9"/>
      <c r="J25" s="9"/>
      <c r="K25" s="9"/>
      <c r="L25" s="9"/>
      <c r="M25" s="9"/>
      <c r="N25" s="9"/>
      <c r="O25" s="9"/>
      <c r="P25" s="9"/>
    </row>
    <row r="26" spans="1:16" ht="15.75" customHeight="1" x14ac:dyDescent="0.35">
      <c r="A26" s="9"/>
      <c r="B26" s="222"/>
      <c r="C26" s="25" t="s">
        <v>34</v>
      </c>
      <c r="D26" s="47" t="s">
        <v>35</v>
      </c>
      <c r="E26" s="50"/>
      <c r="F26" s="33"/>
      <c r="G26" s="9"/>
      <c r="H26" s="9"/>
      <c r="I26" s="9"/>
      <c r="J26" s="9"/>
      <c r="K26" s="9"/>
      <c r="L26" s="9"/>
      <c r="M26" s="9"/>
      <c r="N26" s="9"/>
      <c r="O26" s="9"/>
      <c r="P26" s="9"/>
    </row>
    <row r="27" spans="1:16" ht="15.75" customHeight="1" x14ac:dyDescent="0.35">
      <c r="A27" s="9"/>
      <c r="B27" s="222"/>
      <c r="C27" s="25" t="s">
        <v>36</v>
      </c>
      <c r="D27" s="47" t="s">
        <v>37</v>
      </c>
      <c r="E27" s="50"/>
      <c r="F27" s="33"/>
      <c r="G27" s="9"/>
      <c r="H27" s="9"/>
      <c r="I27" s="9"/>
      <c r="J27" s="9"/>
      <c r="K27" s="9"/>
      <c r="L27" s="9"/>
      <c r="M27" s="9"/>
      <c r="N27" s="9"/>
      <c r="O27" s="9"/>
      <c r="P27" s="9"/>
    </row>
    <row r="28" spans="1:16" ht="15.75" customHeight="1" x14ac:dyDescent="0.35">
      <c r="A28" s="9"/>
      <c r="B28" s="222"/>
      <c r="C28" s="25" t="s">
        <v>38</v>
      </c>
      <c r="D28" s="47" t="s">
        <v>39</v>
      </c>
      <c r="E28" s="50"/>
      <c r="F28" s="33"/>
      <c r="G28" s="9"/>
      <c r="H28" s="9"/>
      <c r="I28" s="9"/>
      <c r="J28" s="9"/>
      <c r="K28" s="9"/>
      <c r="L28" s="9"/>
      <c r="M28" s="9"/>
      <c r="N28" s="9"/>
      <c r="O28" s="9"/>
      <c r="P28" s="9"/>
    </row>
    <row r="29" spans="1:16" ht="15.75" customHeight="1" x14ac:dyDescent="0.35">
      <c r="A29" s="9"/>
      <c r="B29" s="222"/>
      <c r="C29" s="25" t="s">
        <v>40</v>
      </c>
      <c r="D29" s="47" t="s">
        <v>41</v>
      </c>
      <c r="E29" s="50"/>
      <c r="F29" s="33"/>
      <c r="G29" s="9"/>
      <c r="H29" s="9"/>
      <c r="I29" s="9"/>
      <c r="J29" s="9"/>
      <c r="K29" s="9"/>
      <c r="L29" s="9"/>
      <c r="M29" s="9"/>
      <c r="N29" s="9"/>
      <c r="O29" s="9"/>
      <c r="P29" s="9"/>
    </row>
    <row r="30" spans="1:16" ht="15.75" customHeight="1" x14ac:dyDescent="0.35">
      <c r="A30" s="9"/>
      <c r="B30" s="222"/>
      <c r="C30" s="25" t="s">
        <v>42</v>
      </c>
      <c r="D30" s="47" t="s">
        <v>43</v>
      </c>
      <c r="E30" s="50"/>
      <c r="F30" s="33"/>
      <c r="G30" s="9"/>
      <c r="H30" s="9"/>
      <c r="I30" s="9"/>
      <c r="J30" s="9"/>
      <c r="K30" s="9"/>
      <c r="L30" s="9"/>
      <c r="M30" s="9"/>
      <c r="N30" s="9"/>
      <c r="O30" s="9"/>
      <c r="P30" s="9"/>
    </row>
    <row r="31" spans="1:16" ht="15.75" customHeight="1" x14ac:dyDescent="0.35">
      <c r="A31" s="9"/>
      <c r="B31" s="222"/>
      <c r="C31" s="25" t="s">
        <v>44</v>
      </c>
      <c r="D31" s="47" t="s">
        <v>45</v>
      </c>
      <c r="E31" s="50"/>
      <c r="F31" s="33"/>
      <c r="G31" s="9"/>
      <c r="H31" s="9"/>
      <c r="I31" s="9"/>
      <c r="J31" s="9"/>
      <c r="K31" s="9"/>
      <c r="L31" s="9"/>
      <c r="M31" s="9"/>
      <c r="N31" s="9"/>
      <c r="O31" s="9"/>
      <c r="P31" s="9"/>
    </row>
    <row r="32" spans="1:16" ht="15.75" customHeight="1" x14ac:dyDescent="0.35">
      <c r="A32" s="9"/>
      <c r="B32" s="222"/>
      <c r="C32" s="25" t="s">
        <v>46</v>
      </c>
      <c r="D32" s="47" t="s">
        <v>47</v>
      </c>
      <c r="E32" s="50"/>
      <c r="F32" s="33"/>
      <c r="G32" s="9"/>
      <c r="H32" s="9"/>
      <c r="I32" s="9"/>
      <c r="J32" s="9"/>
      <c r="K32" s="9"/>
      <c r="L32" s="9"/>
      <c r="M32" s="9"/>
      <c r="N32" s="9"/>
      <c r="O32" s="9"/>
      <c r="P32" s="9"/>
    </row>
    <row r="33" spans="1:16" ht="15.75" customHeight="1" x14ac:dyDescent="0.35">
      <c r="A33" s="9"/>
      <c r="B33" s="222"/>
      <c r="C33" s="25" t="s">
        <v>48</v>
      </c>
      <c r="D33" s="47" t="s">
        <v>49</v>
      </c>
      <c r="E33" s="50"/>
      <c r="F33" s="33"/>
      <c r="G33" s="9"/>
      <c r="H33" s="9"/>
      <c r="I33" s="9"/>
      <c r="J33" s="9"/>
      <c r="K33" s="9"/>
      <c r="L33" s="9"/>
      <c r="M33" s="9"/>
      <c r="N33" s="9"/>
      <c r="O33" s="9"/>
      <c r="P33" s="9"/>
    </row>
    <row r="34" spans="1:16" ht="15.75" customHeight="1" x14ac:dyDescent="0.35">
      <c r="A34" s="9"/>
      <c r="B34" s="222"/>
      <c r="C34" s="25" t="s">
        <v>50</v>
      </c>
      <c r="D34" s="47" t="s">
        <v>51</v>
      </c>
      <c r="E34" s="51"/>
      <c r="F34" s="35"/>
      <c r="G34" s="9"/>
      <c r="H34" s="9"/>
      <c r="I34" s="9"/>
      <c r="J34" s="9"/>
      <c r="K34" s="9"/>
      <c r="L34" s="9"/>
      <c r="M34" s="9"/>
      <c r="N34" s="9"/>
      <c r="O34" s="9"/>
      <c r="P34" s="9"/>
    </row>
    <row r="35" spans="1:16" ht="18.5" x14ac:dyDescent="0.35">
      <c r="A35" s="9"/>
      <c r="B35" s="227" t="s">
        <v>52</v>
      </c>
      <c r="C35" s="228"/>
      <c r="D35" s="228"/>
      <c r="E35" s="228"/>
      <c r="F35" s="238"/>
      <c r="G35" s="11"/>
      <c r="H35" s="11"/>
      <c r="I35" s="11"/>
      <c r="J35" s="11"/>
      <c r="K35" s="11"/>
      <c r="L35" s="11"/>
      <c r="M35" s="11"/>
      <c r="N35" s="11"/>
      <c r="O35" s="11"/>
      <c r="P35" s="11"/>
    </row>
    <row r="36" spans="1:16" ht="31" x14ac:dyDescent="0.35">
      <c r="A36" s="9"/>
      <c r="B36" s="219" t="s">
        <v>53</v>
      </c>
      <c r="C36" s="41" t="s">
        <v>1</v>
      </c>
      <c r="D36" s="42" t="s">
        <v>54</v>
      </c>
      <c r="E36" s="41" t="s">
        <v>1</v>
      </c>
      <c r="F36" s="23" t="s">
        <v>55</v>
      </c>
      <c r="G36" s="9"/>
      <c r="H36" s="9"/>
      <c r="I36" s="9"/>
      <c r="J36" s="9"/>
      <c r="K36" s="9"/>
      <c r="L36" s="9"/>
      <c r="M36" s="9"/>
      <c r="N36" s="9"/>
      <c r="O36" s="9"/>
      <c r="P36" s="9"/>
    </row>
    <row r="37" spans="1:16" ht="33.75" customHeight="1" x14ac:dyDescent="0.35">
      <c r="A37" s="9"/>
      <c r="B37" s="220"/>
      <c r="C37" s="52"/>
      <c r="D37" s="96"/>
      <c r="E37" s="27" t="s">
        <v>1</v>
      </c>
      <c r="F37" s="24" t="s">
        <v>56</v>
      </c>
      <c r="G37" s="9"/>
      <c r="H37" s="9"/>
      <c r="I37" s="9"/>
      <c r="J37" s="9"/>
      <c r="K37" s="9"/>
      <c r="L37" s="9"/>
      <c r="M37" s="9"/>
      <c r="N37" s="9"/>
      <c r="O37" s="9"/>
      <c r="P37" s="9"/>
    </row>
    <row r="38" spans="1:16" x14ac:dyDescent="0.35">
      <c r="A38" s="9"/>
      <c r="B38" s="239" t="s">
        <v>57</v>
      </c>
      <c r="C38" s="41" t="s">
        <v>1</v>
      </c>
      <c r="D38" s="49" t="s">
        <v>58</v>
      </c>
      <c r="E38" s="41" t="s">
        <v>1</v>
      </c>
      <c r="F38" s="12" t="s">
        <v>59</v>
      </c>
      <c r="G38" s="9"/>
      <c r="H38" s="9"/>
      <c r="I38" s="9"/>
      <c r="J38" s="9"/>
      <c r="K38" s="9"/>
      <c r="L38" s="9"/>
      <c r="M38" s="9"/>
      <c r="N38" s="9"/>
      <c r="O38" s="9"/>
      <c r="P38" s="9"/>
    </row>
    <row r="39" spans="1:16" ht="31" x14ac:dyDescent="0.35">
      <c r="A39" s="9"/>
      <c r="B39" s="240"/>
      <c r="C39" s="16"/>
      <c r="D39" s="111"/>
      <c r="E39" s="27" t="s">
        <v>1</v>
      </c>
      <c r="F39" s="13" t="s">
        <v>60</v>
      </c>
      <c r="G39" s="9"/>
      <c r="H39" s="9"/>
      <c r="I39" s="9"/>
      <c r="J39" s="9"/>
      <c r="K39" s="9"/>
      <c r="L39" s="9"/>
      <c r="M39" s="9"/>
      <c r="N39" s="9"/>
      <c r="O39" s="9"/>
      <c r="P39" s="9"/>
    </row>
    <row r="40" spans="1:16" x14ac:dyDescent="0.35">
      <c r="A40" s="9"/>
      <c r="B40" s="194"/>
      <c r="C40" s="16"/>
      <c r="D40" s="111"/>
      <c r="E40" s="17" t="s">
        <v>1</v>
      </c>
      <c r="F40" s="14" t="s">
        <v>61</v>
      </c>
      <c r="G40" s="9"/>
      <c r="H40" s="9"/>
      <c r="I40" s="9"/>
      <c r="J40" s="9"/>
      <c r="K40" s="9"/>
      <c r="L40" s="9"/>
      <c r="M40" s="9"/>
      <c r="N40" s="9"/>
      <c r="O40" s="9"/>
      <c r="P40" s="9"/>
    </row>
    <row r="41" spans="1:16" ht="31" x14ac:dyDescent="0.35">
      <c r="A41" s="9"/>
      <c r="B41" s="193" t="s">
        <v>62</v>
      </c>
      <c r="C41" s="41" t="s">
        <v>1</v>
      </c>
      <c r="D41" s="42" t="s">
        <v>63</v>
      </c>
      <c r="E41" s="27" t="s">
        <v>1</v>
      </c>
      <c r="F41" s="13" t="s">
        <v>64</v>
      </c>
      <c r="G41" s="9"/>
      <c r="H41" s="9"/>
      <c r="I41" s="9"/>
      <c r="J41" s="9"/>
      <c r="K41" s="9"/>
      <c r="L41" s="9"/>
      <c r="M41" s="9"/>
      <c r="N41" s="9"/>
      <c r="O41" s="9"/>
      <c r="P41" s="9"/>
    </row>
    <row r="42" spans="1:16" x14ac:dyDescent="0.35">
      <c r="A42" s="9"/>
      <c r="B42" s="194"/>
      <c r="C42" s="52"/>
      <c r="D42" s="56"/>
      <c r="E42" s="17" t="s">
        <v>1</v>
      </c>
      <c r="F42" s="14" t="s">
        <v>65</v>
      </c>
      <c r="G42" s="9"/>
      <c r="H42" s="9"/>
      <c r="I42" s="9"/>
      <c r="J42" s="9"/>
      <c r="K42" s="9"/>
      <c r="L42" s="9"/>
      <c r="M42" s="9"/>
      <c r="N42" s="9"/>
      <c r="O42" s="9"/>
      <c r="P42" s="9"/>
    </row>
    <row r="43" spans="1:16" ht="15.75" customHeight="1" x14ac:dyDescent="0.35">
      <c r="A43" s="9"/>
      <c r="B43" s="239" t="s">
        <v>66</v>
      </c>
      <c r="C43" s="16" t="s">
        <v>1</v>
      </c>
      <c r="D43" s="44" t="s">
        <v>67</v>
      </c>
      <c r="E43" s="16" t="s">
        <v>1</v>
      </c>
      <c r="F43" s="100" t="s">
        <v>68</v>
      </c>
      <c r="G43" s="9"/>
      <c r="H43" s="9"/>
      <c r="I43" s="9"/>
      <c r="J43" s="9"/>
      <c r="K43" s="9"/>
      <c r="L43" s="9"/>
      <c r="M43" s="9"/>
      <c r="N43" s="9"/>
      <c r="O43" s="9"/>
      <c r="P43" s="9"/>
    </row>
    <row r="44" spans="1:16" ht="31" x14ac:dyDescent="0.35">
      <c r="A44" s="9"/>
      <c r="B44" s="240"/>
      <c r="C44" s="27" t="s">
        <v>1</v>
      </c>
      <c r="D44" s="93" t="s">
        <v>69</v>
      </c>
      <c r="E44" s="27" t="s">
        <v>1</v>
      </c>
      <c r="F44" s="13" t="s">
        <v>70</v>
      </c>
      <c r="G44" s="9"/>
      <c r="H44" s="9"/>
      <c r="I44" s="9"/>
      <c r="J44" s="9"/>
      <c r="K44" s="9"/>
      <c r="L44" s="9"/>
      <c r="M44" s="9"/>
      <c r="N44" s="9"/>
      <c r="O44" s="9"/>
      <c r="P44" s="9"/>
    </row>
    <row r="45" spans="1:16" ht="34.5" customHeight="1" x14ac:dyDescent="0.35">
      <c r="A45" s="9"/>
      <c r="B45" s="26" t="s">
        <v>71</v>
      </c>
      <c r="C45" s="39" t="s">
        <v>1</v>
      </c>
      <c r="D45" s="92" t="s">
        <v>72</v>
      </c>
      <c r="E45" s="39" t="s">
        <v>1</v>
      </c>
      <c r="F45" s="91" t="s">
        <v>73</v>
      </c>
      <c r="G45" s="9"/>
      <c r="H45" s="9"/>
      <c r="I45" s="9"/>
      <c r="J45" s="9"/>
      <c r="K45" s="9"/>
      <c r="L45" s="9"/>
      <c r="M45" s="9"/>
      <c r="N45" s="9"/>
      <c r="O45" s="9"/>
      <c r="P45" s="9"/>
    </row>
    <row r="46" spans="1:16" ht="31" x14ac:dyDescent="0.35">
      <c r="A46" s="9"/>
      <c r="B46" s="55" t="s">
        <v>74</v>
      </c>
      <c r="C46" s="41" t="s">
        <v>1</v>
      </c>
      <c r="D46" s="49" t="s">
        <v>75</v>
      </c>
      <c r="E46" s="128"/>
      <c r="F46" s="129"/>
      <c r="G46" s="9"/>
      <c r="H46" s="9"/>
      <c r="I46" s="9"/>
      <c r="J46" s="9"/>
      <c r="K46" s="9"/>
      <c r="L46" s="9"/>
      <c r="M46" s="9"/>
      <c r="N46" s="9"/>
      <c r="O46" s="9"/>
      <c r="P46" s="9"/>
    </row>
    <row r="47" spans="1:16" x14ac:dyDescent="0.35">
      <c r="A47" s="9"/>
      <c r="B47" s="130" t="s">
        <v>76</v>
      </c>
      <c r="C47" s="15" t="s">
        <v>1</v>
      </c>
      <c r="D47" s="49" t="s">
        <v>77</v>
      </c>
      <c r="E47" s="41" t="s">
        <v>1</v>
      </c>
      <c r="F47" s="12" t="s">
        <v>78</v>
      </c>
      <c r="G47" s="9"/>
      <c r="H47" s="9"/>
      <c r="I47" s="9"/>
      <c r="K47" s="9"/>
      <c r="L47" s="9"/>
      <c r="M47" s="9"/>
      <c r="N47" s="9"/>
      <c r="O47" s="9"/>
      <c r="P47" s="9"/>
    </row>
    <row r="48" spans="1:16" x14ac:dyDescent="0.35">
      <c r="A48" s="9"/>
      <c r="B48" s="213" t="s">
        <v>79</v>
      </c>
      <c r="C48" s="41" t="s">
        <v>1</v>
      </c>
      <c r="D48" s="49" t="s">
        <v>80</v>
      </c>
      <c r="E48" s="41" t="s">
        <v>1</v>
      </c>
      <c r="F48" s="12" t="s">
        <v>81</v>
      </c>
      <c r="G48" s="9"/>
      <c r="H48" s="9"/>
      <c r="I48" s="9"/>
      <c r="J48" s="9"/>
      <c r="K48" s="9"/>
      <c r="L48" s="9"/>
      <c r="M48" s="9"/>
      <c r="N48" s="9"/>
      <c r="O48" s="9"/>
      <c r="P48" s="9"/>
    </row>
    <row r="49" spans="1:16" x14ac:dyDescent="0.35">
      <c r="A49" s="9"/>
      <c r="B49" s="214"/>
      <c r="C49" s="52" t="s">
        <v>1</v>
      </c>
      <c r="D49" s="127" t="s">
        <v>82</v>
      </c>
      <c r="E49" s="52" t="s">
        <v>1</v>
      </c>
      <c r="F49" s="132" t="s">
        <v>83</v>
      </c>
      <c r="G49" s="9"/>
      <c r="H49" s="9"/>
      <c r="I49" s="9"/>
      <c r="J49" s="9"/>
      <c r="K49" s="9"/>
      <c r="L49" s="9"/>
      <c r="M49" s="9"/>
      <c r="N49" s="9"/>
      <c r="O49" s="9"/>
      <c r="P49" s="9"/>
    </row>
    <row r="50" spans="1:16" ht="31" x14ac:dyDescent="0.35">
      <c r="A50" s="9"/>
      <c r="B50" s="26" t="s">
        <v>84</v>
      </c>
      <c r="C50" s="27" t="s">
        <v>1</v>
      </c>
      <c r="D50" s="44" t="s">
        <v>85</v>
      </c>
      <c r="E50" s="51"/>
      <c r="F50" s="35"/>
      <c r="G50" s="9"/>
      <c r="H50" s="9"/>
      <c r="I50" s="9"/>
      <c r="J50" s="9"/>
      <c r="K50" s="9"/>
      <c r="L50" s="9"/>
      <c r="M50" s="9"/>
      <c r="N50" s="9"/>
      <c r="O50" s="9"/>
      <c r="P50" s="9"/>
    </row>
    <row r="51" spans="1:16" ht="243" customHeight="1" x14ac:dyDescent="0.35">
      <c r="A51" s="9"/>
      <c r="B51" s="55" t="s">
        <v>86</v>
      </c>
      <c r="C51" s="41" t="s">
        <v>1</v>
      </c>
      <c r="D51" s="49" t="s">
        <v>87</v>
      </c>
      <c r="E51" s="50"/>
      <c r="F51" s="33"/>
      <c r="G51" s="115"/>
      <c r="H51" s="9"/>
      <c r="I51" s="9"/>
      <c r="J51" s="9"/>
      <c r="K51" s="9"/>
      <c r="L51" s="9"/>
      <c r="M51" s="9"/>
      <c r="N51" s="9"/>
      <c r="O51" s="9"/>
      <c r="P51" s="9"/>
    </row>
    <row r="52" spans="1:16" ht="15.75" customHeight="1" x14ac:dyDescent="0.35">
      <c r="A52" s="9"/>
      <c r="B52" s="193" t="s">
        <v>88</v>
      </c>
      <c r="C52" s="15" t="s">
        <v>1</v>
      </c>
      <c r="D52" s="45" t="s">
        <v>89</v>
      </c>
      <c r="E52" s="18" t="s">
        <v>1</v>
      </c>
      <c r="F52" s="53" t="s">
        <v>90</v>
      </c>
      <c r="G52" s="115"/>
      <c r="H52" s="9"/>
      <c r="I52" s="9"/>
      <c r="J52" s="9"/>
      <c r="K52" s="9"/>
      <c r="L52" s="9"/>
      <c r="M52" s="9"/>
      <c r="N52" s="9"/>
      <c r="O52" s="9"/>
      <c r="P52" s="9"/>
    </row>
    <row r="53" spans="1:16" ht="18.5" x14ac:dyDescent="0.35">
      <c r="A53" s="9"/>
      <c r="B53" s="224" t="s">
        <v>91</v>
      </c>
      <c r="C53" s="225"/>
      <c r="D53" s="225"/>
      <c r="E53" s="225"/>
      <c r="F53" s="226"/>
      <c r="G53" s="11"/>
      <c r="H53" s="11"/>
      <c r="I53" s="11"/>
      <c r="J53" s="11"/>
      <c r="K53" s="11"/>
      <c r="L53" s="11"/>
      <c r="M53" s="11"/>
      <c r="N53" s="11"/>
      <c r="O53" s="11"/>
      <c r="P53" s="11"/>
    </row>
    <row r="54" spans="1:16" ht="31" x14ac:dyDescent="0.35">
      <c r="A54" s="9"/>
      <c r="B54" s="105" t="s">
        <v>92</v>
      </c>
      <c r="C54" s="41" t="s">
        <v>1</v>
      </c>
      <c r="D54" s="49" t="s">
        <v>93</v>
      </c>
      <c r="E54" s="39" t="s">
        <v>1</v>
      </c>
      <c r="F54" s="104" t="s">
        <v>94</v>
      </c>
      <c r="G54" s="9"/>
      <c r="H54" s="9"/>
      <c r="I54" s="9"/>
      <c r="J54" s="9"/>
      <c r="K54" s="9"/>
      <c r="L54" s="9"/>
      <c r="M54" s="9"/>
      <c r="N54" s="9"/>
      <c r="O54" s="9"/>
      <c r="P54" s="9"/>
    </row>
    <row r="55" spans="1:16" ht="31" x14ac:dyDescent="0.35">
      <c r="A55" s="9"/>
      <c r="B55" s="219" t="s">
        <v>95</v>
      </c>
      <c r="C55" s="41" t="s">
        <v>1</v>
      </c>
      <c r="D55" s="28" t="s">
        <v>96</v>
      </c>
      <c r="E55" s="57" t="s">
        <v>1</v>
      </c>
      <c r="F55" s="42" t="s">
        <v>97</v>
      </c>
      <c r="G55" s="9"/>
      <c r="H55" s="9"/>
      <c r="I55" s="9"/>
      <c r="J55" s="9"/>
      <c r="K55" s="9"/>
      <c r="L55" s="9"/>
      <c r="M55" s="9"/>
      <c r="N55" s="9"/>
      <c r="O55" s="9"/>
      <c r="P55" s="9"/>
    </row>
    <row r="56" spans="1:16" ht="15.75" customHeight="1" x14ac:dyDescent="0.35">
      <c r="A56" s="9"/>
      <c r="B56" s="220"/>
      <c r="C56" s="27" t="s">
        <v>1</v>
      </c>
      <c r="D56" s="215" t="s">
        <v>98</v>
      </c>
      <c r="E56" s="133" t="s">
        <v>1</v>
      </c>
      <c r="F56" s="2" t="s">
        <v>99</v>
      </c>
      <c r="G56" s="9"/>
      <c r="H56" s="9"/>
      <c r="I56" s="9"/>
      <c r="J56" s="9"/>
      <c r="K56" s="9"/>
      <c r="L56" s="9"/>
      <c r="M56" s="9"/>
      <c r="N56" s="9"/>
      <c r="O56" s="9"/>
      <c r="P56" s="9"/>
    </row>
    <row r="57" spans="1:16" ht="33" customHeight="1" x14ac:dyDescent="0.35">
      <c r="A57" s="9"/>
      <c r="B57" s="195"/>
      <c r="C57" s="52"/>
      <c r="D57" s="216"/>
      <c r="E57" s="133" t="s">
        <v>1</v>
      </c>
      <c r="F57" s="131" t="s">
        <v>100</v>
      </c>
      <c r="G57" s="9"/>
      <c r="H57" s="9"/>
      <c r="I57" s="9"/>
      <c r="J57" s="9"/>
      <c r="K57" s="9"/>
      <c r="L57" s="9"/>
      <c r="M57" s="9"/>
      <c r="N57" s="9"/>
      <c r="O57" s="9"/>
      <c r="P57" s="9"/>
    </row>
    <row r="58" spans="1:16" ht="15.75" customHeight="1" x14ac:dyDescent="0.35">
      <c r="A58" s="9"/>
      <c r="B58" s="221" t="s">
        <v>101</v>
      </c>
      <c r="C58" s="16" t="s">
        <v>1</v>
      </c>
      <c r="D58" s="229" t="s">
        <v>102</v>
      </c>
      <c r="E58" s="41" t="s">
        <v>1</v>
      </c>
      <c r="F58" s="12" t="s">
        <v>103</v>
      </c>
      <c r="G58" s="9"/>
      <c r="H58" s="9"/>
      <c r="I58" s="9"/>
      <c r="J58" s="9"/>
      <c r="K58" s="9"/>
      <c r="L58" s="9"/>
      <c r="M58" s="9"/>
      <c r="N58" s="9"/>
      <c r="O58" s="9"/>
      <c r="P58" s="9"/>
    </row>
    <row r="59" spans="1:16" x14ac:dyDescent="0.35">
      <c r="A59" s="9"/>
      <c r="B59" s="222"/>
      <c r="D59" s="229"/>
      <c r="E59" s="16" t="s">
        <v>1</v>
      </c>
      <c r="F59" s="13" t="s">
        <v>104</v>
      </c>
      <c r="G59" s="9"/>
      <c r="H59" s="9"/>
      <c r="I59" s="9"/>
      <c r="J59" s="9"/>
      <c r="K59" s="9"/>
      <c r="L59" s="9"/>
      <c r="M59" s="9"/>
      <c r="N59" s="9"/>
      <c r="O59" s="9"/>
      <c r="P59" s="9"/>
    </row>
    <row r="60" spans="1:16" x14ac:dyDescent="0.35">
      <c r="A60" s="9"/>
      <c r="B60" s="223"/>
      <c r="E60" s="51"/>
      <c r="F60" s="35"/>
      <c r="G60" s="9"/>
      <c r="H60" s="9"/>
      <c r="I60" s="9"/>
      <c r="J60" s="9"/>
      <c r="K60" s="9"/>
      <c r="L60" s="9"/>
      <c r="M60" s="9"/>
      <c r="N60" s="9"/>
      <c r="O60" s="9"/>
      <c r="P60" s="9"/>
    </row>
    <row r="61" spans="1:16" ht="31" x14ac:dyDescent="0.35">
      <c r="A61" s="9"/>
      <c r="B61" s="196" t="s">
        <v>105</v>
      </c>
      <c r="C61" s="41" t="s">
        <v>1</v>
      </c>
      <c r="D61" s="49" t="s">
        <v>106</v>
      </c>
      <c r="E61" s="41" t="s">
        <v>1</v>
      </c>
      <c r="F61" s="42" t="s">
        <v>104</v>
      </c>
      <c r="G61" s="9"/>
      <c r="H61" s="9"/>
      <c r="I61" s="9"/>
      <c r="J61" s="9"/>
      <c r="K61" s="9"/>
      <c r="L61" s="9"/>
      <c r="M61" s="9"/>
      <c r="N61" s="9"/>
      <c r="O61" s="9"/>
      <c r="P61" s="9"/>
    </row>
    <row r="62" spans="1:16" ht="31" x14ac:dyDescent="0.35">
      <c r="A62" s="9"/>
      <c r="B62" s="196" t="s">
        <v>107</v>
      </c>
      <c r="C62" s="39" t="s">
        <v>1</v>
      </c>
      <c r="D62" s="95" t="s">
        <v>108</v>
      </c>
      <c r="E62" s="18" t="s">
        <v>1</v>
      </c>
      <c r="F62" s="53" t="s">
        <v>104</v>
      </c>
      <c r="G62" s="9"/>
      <c r="H62" s="9"/>
      <c r="I62" s="9"/>
      <c r="J62" s="9"/>
      <c r="K62" s="9"/>
      <c r="L62" s="9"/>
      <c r="M62" s="9"/>
      <c r="N62" s="9"/>
      <c r="O62" s="9"/>
      <c r="P62" s="9"/>
    </row>
    <row r="63" spans="1:16" ht="18.5" x14ac:dyDescent="0.35">
      <c r="A63" s="9"/>
      <c r="B63" s="227" t="s">
        <v>109</v>
      </c>
      <c r="C63" s="228"/>
      <c r="D63" s="228"/>
      <c r="E63" s="228"/>
      <c r="F63" s="238"/>
      <c r="G63" s="11"/>
      <c r="H63" s="11"/>
      <c r="I63" s="11"/>
      <c r="J63" s="11"/>
      <c r="K63" s="11"/>
      <c r="L63" s="11"/>
      <c r="M63" s="11"/>
      <c r="N63" s="11"/>
      <c r="O63" s="11"/>
      <c r="P63" s="11"/>
    </row>
    <row r="64" spans="1:16" ht="31" x14ac:dyDescent="0.35">
      <c r="A64" s="9"/>
      <c r="B64" s="220" t="s">
        <v>110</v>
      </c>
      <c r="C64" s="27" t="s">
        <v>1</v>
      </c>
      <c r="D64" s="47" t="s">
        <v>111</v>
      </c>
      <c r="E64" s="27" t="s">
        <v>1</v>
      </c>
      <c r="F64" s="108" t="s">
        <v>112</v>
      </c>
      <c r="G64" s="9"/>
      <c r="H64" s="106"/>
      <c r="I64" s="9"/>
      <c r="J64" s="9"/>
      <c r="K64" s="9"/>
      <c r="L64" s="9"/>
      <c r="M64" s="9"/>
      <c r="N64" s="9"/>
      <c r="O64" s="9"/>
      <c r="P64" s="9"/>
    </row>
    <row r="65" spans="1:16" ht="62" x14ac:dyDescent="0.35">
      <c r="A65" s="9"/>
      <c r="B65" s="220"/>
      <c r="C65" s="27" t="s">
        <v>1</v>
      </c>
      <c r="D65" s="47" t="s">
        <v>113</v>
      </c>
      <c r="E65" s="27" t="s">
        <v>1</v>
      </c>
      <c r="F65" s="108" t="s">
        <v>114</v>
      </c>
      <c r="G65" s="9"/>
      <c r="H65" s="107"/>
      <c r="I65" s="9"/>
      <c r="J65" s="9"/>
      <c r="K65" s="9"/>
      <c r="L65" s="9"/>
      <c r="M65" s="9"/>
      <c r="N65" s="9"/>
      <c r="O65" s="9"/>
      <c r="P65" s="9"/>
    </row>
    <row r="66" spans="1:16" ht="31" x14ac:dyDescent="0.35">
      <c r="A66" s="9"/>
      <c r="B66" s="220"/>
      <c r="C66" s="27"/>
      <c r="E66" s="52" t="s">
        <v>1</v>
      </c>
      <c r="F66" s="22" t="s">
        <v>115</v>
      </c>
      <c r="G66" s="9"/>
      <c r="H66" s="9"/>
      <c r="I66" s="9"/>
      <c r="J66" s="9"/>
      <c r="K66" s="9"/>
      <c r="L66" s="9"/>
      <c r="M66" s="9"/>
      <c r="N66" s="9"/>
      <c r="O66" s="9"/>
      <c r="P66" s="9"/>
    </row>
    <row r="67" spans="1:16" ht="18.5" x14ac:dyDescent="0.35">
      <c r="A67" s="9"/>
      <c r="B67" s="227" t="s">
        <v>116</v>
      </c>
      <c r="C67" s="228"/>
      <c r="D67" s="228"/>
      <c r="E67" s="228"/>
      <c r="F67" s="238"/>
      <c r="G67" s="11"/>
      <c r="H67" s="11"/>
      <c r="I67" s="11"/>
      <c r="J67" s="11"/>
      <c r="K67" s="11"/>
      <c r="L67" s="11"/>
      <c r="M67" s="11"/>
      <c r="N67" s="11"/>
      <c r="O67" s="11"/>
      <c r="P67" s="11"/>
    </row>
    <row r="68" spans="1:16" ht="46.5" x14ac:dyDescent="0.35">
      <c r="A68" s="9"/>
      <c r="B68" s="195" t="s">
        <v>117</v>
      </c>
      <c r="C68" s="27" t="s">
        <v>1</v>
      </c>
      <c r="D68" s="125" t="s">
        <v>118</v>
      </c>
      <c r="E68" s="39" t="s">
        <v>1</v>
      </c>
      <c r="F68" s="54" t="s">
        <v>119</v>
      </c>
      <c r="G68" s="9"/>
      <c r="H68" s="9"/>
      <c r="I68" s="9"/>
      <c r="J68" s="9"/>
      <c r="K68" s="9"/>
      <c r="L68" s="9"/>
      <c r="M68" s="9"/>
      <c r="N68" s="9"/>
      <c r="O68" s="9"/>
      <c r="P68" s="9"/>
    </row>
    <row r="69" spans="1:16" ht="15.75" customHeight="1" x14ac:dyDescent="0.35">
      <c r="A69" s="9"/>
      <c r="B69" s="224" t="s">
        <v>120</v>
      </c>
      <c r="C69" s="225"/>
      <c r="D69" s="225"/>
      <c r="E69" s="225"/>
      <c r="F69" s="226"/>
      <c r="G69" s="11"/>
      <c r="H69" s="11"/>
      <c r="I69" s="11"/>
      <c r="J69" s="11"/>
      <c r="K69" s="11"/>
      <c r="L69" s="11"/>
      <c r="M69" s="11"/>
      <c r="N69" s="11"/>
      <c r="O69" s="11"/>
      <c r="P69" s="11"/>
    </row>
    <row r="70" spans="1:16" ht="31" x14ac:dyDescent="0.35">
      <c r="A70" s="9"/>
      <c r="B70" s="219" t="s">
        <v>121</v>
      </c>
      <c r="C70" s="41" t="s">
        <v>1</v>
      </c>
      <c r="D70" s="46" t="s">
        <v>122</v>
      </c>
      <c r="E70" s="41" t="s">
        <v>1</v>
      </c>
      <c r="F70" s="23" t="s">
        <v>123</v>
      </c>
      <c r="G70" s="9"/>
      <c r="H70" s="9"/>
      <c r="I70" s="9"/>
      <c r="J70" s="9"/>
      <c r="K70" s="9"/>
      <c r="L70" s="9"/>
      <c r="M70" s="9"/>
      <c r="N70" s="9"/>
      <c r="O70" s="9"/>
      <c r="P70" s="9"/>
    </row>
    <row r="71" spans="1:16" ht="31" x14ac:dyDescent="0.35">
      <c r="A71" s="9"/>
      <c r="B71" s="220"/>
      <c r="C71" s="50"/>
      <c r="D71" s="9"/>
      <c r="E71" s="52" t="s">
        <v>1</v>
      </c>
      <c r="F71" s="22" t="s">
        <v>124</v>
      </c>
      <c r="G71" s="9"/>
      <c r="H71" s="9"/>
      <c r="I71" s="9"/>
      <c r="J71" s="9"/>
      <c r="K71" s="9"/>
      <c r="L71" s="9"/>
      <c r="M71" s="9"/>
      <c r="N71" s="9"/>
      <c r="O71" s="9"/>
      <c r="P71" s="9"/>
    </row>
    <row r="72" spans="1:16" ht="18.5" x14ac:dyDescent="0.35">
      <c r="A72" s="9"/>
      <c r="B72" s="227" t="s">
        <v>125</v>
      </c>
      <c r="C72" s="228"/>
      <c r="D72" s="228"/>
      <c r="E72" s="225"/>
      <c r="F72" s="226"/>
      <c r="G72" s="9"/>
      <c r="H72" s="9"/>
      <c r="I72" s="9"/>
      <c r="J72" s="9"/>
      <c r="K72" s="9"/>
      <c r="L72" s="9"/>
      <c r="M72" s="9"/>
      <c r="N72" s="9"/>
      <c r="O72" s="9"/>
      <c r="P72" s="9"/>
    </row>
    <row r="73" spans="1:16" ht="31" x14ac:dyDescent="0.35">
      <c r="A73" s="9"/>
      <c r="B73" s="196" t="s">
        <v>126</v>
      </c>
      <c r="C73" s="41" t="s">
        <v>1</v>
      </c>
      <c r="D73" s="42" t="s">
        <v>127</v>
      </c>
      <c r="E73" s="41" t="s">
        <v>1</v>
      </c>
      <c r="F73" s="23" t="s">
        <v>128</v>
      </c>
      <c r="G73" s="9"/>
      <c r="H73" s="9"/>
      <c r="I73" s="9"/>
      <c r="J73" s="9"/>
      <c r="K73" s="9"/>
      <c r="L73" s="9"/>
      <c r="M73" s="9"/>
      <c r="N73" s="9"/>
      <c r="O73" s="9"/>
      <c r="P73" s="9"/>
    </row>
    <row r="74" spans="1:16" ht="46.5" x14ac:dyDescent="0.35">
      <c r="A74" s="9"/>
      <c r="B74" s="197"/>
      <c r="C74" s="52"/>
      <c r="D74" s="58"/>
      <c r="E74" s="52" t="s">
        <v>1</v>
      </c>
      <c r="F74" s="22" t="s">
        <v>129</v>
      </c>
      <c r="G74" s="9"/>
      <c r="H74" s="9"/>
      <c r="I74" s="9"/>
      <c r="J74" s="9"/>
      <c r="K74" s="9"/>
      <c r="L74" s="9"/>
      <c r="M74" s="9"/>
      <c r="N74" s="9"/>
      <c r="O74" s="9"/>
      <c r="P74" s="9"/>
    </row>
    <row r="75" spans="1:16" ht="15.75" customHeight="1" x14ac:dyDescent="0.35">
      <c r="A75" s="9"/>
      <c r="B75" s="227" t="s">
        <v>130</v>
      </c>
      <c r="C75" s="228"/>
      <c r="D75" s="228"/>
      <c r="E75" s="233"/>
      <c r="F75" s="234"/>
      <c r="G75" s="9"/>
      <c r="H75" s="9"/>
      <c r="I75" s="9"/>
      <c r="J75" s="9"/>
      <c r="K75" s="9"/>
      <c r="L75" s="9"/>
      <c r="M75" s="9"/>
      <c r="N75" s="9"/>
      <c r="O75" s="9"/>
      <c r="P75" s="9"/>
    </row>
    <row r="76" spans="1:16" ht="31.5" customHeight="1" x14ac:dyDescent="0.35">
      <c r="A76" s="9"/>
      <c r="B76" s="39" t="s">
        <v>1</v>
      </c>
      <c r="C76" s="217" t="s">
        <v>131</v>
      </c>
      <c r="D76" s="217"/>
      <c r="E76" s="217"/>
      <c r="F76" s="218"/>
      <c r="G76" s="9"/>
      <c r="H76" s="9"/>
      <c r="I76" s="9"/>
      <c r="J76" s="9"/>
      <c r="K76" s="9"/>
      <c r="L76" s="9"/>
      <c r="M76" s="9"/>
      <c r="N76" s="9"/>
      <c r="O76" s="9"/>
      <c r="P76" s="9"/>
    </row>
    <row r="77" spans="1:16" ht="33" customHeight="1" x14ac:dyDescent="0.35">
      <c r="A77" s="9"/>
      <c r="B77" s="39" t="s">
        <v>1</v>
      </c>
      <c r="C77" s="217" t="s">
        <v>132</v>
      </c>
      <c r="D77" s="217"/>
      <c r="E77" s="217"/>
      <c r="F77" s="218"/>
      <c r="G77" s="9"/>
      <c r="H77" s="9"/>
      <c r="I77" s="9"/>
      <c r="J77" s="9"/>
      <c r="K77" s="9"/>
      <c r="L77" s="9"/>
      <c r="M77" s="9"/>
      <c r="N77" s="9"/>
      <c r="O77" s="9"/>
      <c r="P77" s="9"/>
    </row>
    <row r="78" spans="1:16" x14ac:dyDescent="0.35">
      <c r="A78" s="9"/>
      <c r="B78" s="10"/>
      <c r="C78" s="10"/>
      <c r="D78" s="10"/>
      <c r="E78" s="9"/>
      <c r="G78" s="9"/>
      <c r="H78" s="9"/>
      <c r="I78" s="9"/>
      <c r="J78" s="9"/>
      <c r="K78" s="9"/>
      <c r="L78" s="9"/>
      <c r="M78" s="9"/>
      <c r="N78" s="9"/>
      <c r="O78" s="9"/>
      <c r="P78" s="9"/>
    </row>
    <row r="79" spans="1:16" ht="18.5" x14ac:dyDescent="0.45">
      <c r="A79" s="9"/>
      <c r="B79" s="235" t="s">
        <v>133</v>
      </c>
      <c r="C79" s="236"/>
      <c r="D79" s="237"/>
      <c r="E79" s="9"/>
      <c r="G79" s="9"/>
      <c r="H79" s="9"/>
      <c r="I79" s="9"/>
      <c r="J79" s="9"/>
      <c r="K79" s="9"/>
      <c r="L79" s="9"/>
      <c r="M79" s="9"/>
      <c r="N79" s="9"/>
      <c r="O79" s="9"/>
      <c r="P79" s="9"/>
    </row>
    <row r="80" spans="1:16" x14ac:dyDescent="0.35">
      <c r="A80" s="9"/>
      <c r="B80" s="36" t="s">
        <v>134</v>
      </c>
      <c r="C80" s="32"/>
      <c r="D80" s="12" t="s">
        <v>135</v>
      </c>
      <c r="E80" s="9"/>
      <c r="G80" s="9"/>
      <c r="H80" s="9"/>
      <c r="I80" s="9"/>
      <c r="J80" s="9"/>
      <c r="K80" s="9"/>
      <c r="L80" s="9"/>
      <c r="M80" s="9"/>
      <c r="N80" s="9"/>
      <c r="O80" s="9"/>
      <c r="P80" s="9"/>
    </row>
    <row r="81" spans="1:16" ht="15.75" customHeight="1" x14ac:dyDescent="0.35">
      <c r="A81" s="9"/>
      <c r="B81" s="37" t="s">
        <v>136</v>
      </c>
      <c r="C81" s="31"/>
      <c r="D81" s="24" t="s">
        <v>137</v>
      </c>
      <c r="E81" s="9"/>
      <c r="G81" s="9"/>
      <c r="H81" s="9"/>
      <c r="I81" s="9"/>
      <c r="J81" s="9"/>
      <c r="K81" s="9"/>
      <c r="L81" s="9"/>
      <c r="M81" s="9"/>
      <c r="N81" s="9"/>
      <c r="O81" s="9"/>
      <c r="P81" s="9"/>
    </row>
    <row r="82" spans="1:16" x14ac:dyDescent="0.35">
      <c r="A82" s="9"/>
      <c r="B82" s="37" t="s">
        <v>138</v>
      </c>
      <c r="C82" s="10"/>
      <c r="D82" s="29" t="s">
        <v>139</v>
      </c>
      <c r="E82" s="9"/>
      <c r="G82" s="9"/>
      <c r="H82" s="9"/>
      <c r="I82" s="9"/>
      <c r="J82" s="9"/>
      <c r="K82" s="9"/>
      <c r="L82" s="9"/>
      <c r="M82" s="9"/>
      <c r="N82" s="9"/>
      <c r="O82" s="9"/>
      <c r="P82" s="9"/>
    </row>
    <row r="83" spans="1:16" x14ac:dyDescent="0.35">
      <c r="A83" s="9"/>
      <c r="B83" s="37" t="s">
        <v>140</v>
      </c>
      <c r="C83" s="11"/>
      <c r="D83" s="29" t="s">
        <v>141</v>
      </c>
      <c r="E83" s="11"/>
      <c r="G83" s="11"/>
      <c r="H83" s="11"/>
      <c r="I83" s="11"/>
      <c r="J83" s="11"/>
      <c r="K83" s="11"/>
      <c r="L83" s="11"/>
      <c r="M83" s="11"/>
      <c r="N83" s="11"/>
      <c r="O83" s="11"/>
      <c r="P83" s="11"/>
    </row>
    <row r="84" spans="1:16" x14ac:dyDescent="0.35">
      <c r="A84" s="9"/>
      <c r="B84" s="37" t="s">
        <v>142</v>
      </c>
      <c r="C84" s="10"/>
      <c r="D84" s="29" t="s">
        <v>143</v>
      </c>
      <c r="E84" s="9"/>
      <c r="F84" s="9"/>
      <c r="G84" s="9"/>
      <c r="H84" s="9"/>
      <c r="I84" s="9"/>
      <c r="J84" s="9"/>
      <c r="K84" s="9"/>
      <c r="L84" s="9"/>
      <c r="M84" s="9"/>
      <c r="N84" s="9"/>
      <c r="O84" s="9"/>
      <c r="P84" s="9"/>
    </row>
    <row r="85" spans="1:16" x14ac:dyDescent="0.35">
      <c r="B85" s="37" t="s">
        <v>144</v>
      </c>
      <c r="C85" s="10"/>
      <c r="D85" s="29" t="s">
        <v>145</v>
      </c>
      <c r="E85" s="9"/>
      <c r="F85" s="9"/>
      <c r="G85" s="9"/>
      <c r="H85" s="9"/>
      <c r="I85" s="9"/>
      <c r="J85" s="9"/>
      <c r="K85" s="9"/>
      <c r="L85" s="9"/>
      <c r="M85" s="9"/>
      <c r="N85" s="9"/>
      <c r="O85" s="9"/>
      <c r="P85" s="9"/>
    </row>
    <row r="86" spans="1:16" ht="15.75" customHeight="1" x14ac:dyDescent="0.35">
      <c r="A86" s="9"/>
      <c r="B86" s="37" t="s">
        <v>146</v>
      </c>
      <c r="C86" s="11"/>
      <c r="D86" s="29" t="s">
        <v>147</v>
      </c>
      <c r="E86" s="11"/>
      <c r="F86" s="11"/>
      <c r="G86" s="11"/>
      <c r="H86" s="11"/>
      <c r="I86" s="11"/>
      <c r="J86" s="11"/>
      <c r="K86" s="11"/>
      <c r="L86" s="11"/>
      <c r="M86" s="11"/>
      <c r="N86" s="11"/>
      <c r="O86" s="11"/>
      <c r="P86" s="11"/>
    </row>
    <row r="87" spans="1:16" ht="18.5" x14ac:dyDescent="0.45">
      <c r="B87" s="122" t="s">
        <v>148</v>
      </c>
      <c r="C87" s="123"/>
      <c r="D87" s="124" t="s">
        <v>149</v>
      </c>
    </row>
    <row r="88" spans="1:16" x14ac:dyDescent="0.35">
      <c r="B88" s="38" t="s">
        <v>150</v>
      </c>
      <c r="C88" s="34"/>
      <c r="D88" s="35" t="s">
        <v>151</v>
      </c>
    </row>
    <row r="91" spans="1:16" ht="18.5" x14ac:dyDescent="0.45">
      <c r="B91" s="235" t="s">
        <v>152</v>
      </c>
      <c r="C91" s="236"/>
      <c r="D91" s="237"/>
    </row>
    <row r="92" spans="1:16" ht="15.75" customHeight="1" x14ac:dyDescent="0.35">
      <c r="B92" s="230" t="s">
        <v>153</v>
      </c>
      <c r="C92" s="32"/>
      <c r="D92" s="64" t="s">
        <v>154</v>
      </c>
    </row>
    <row r="93" spans="1:16" ht="15.75" customHeight="1" x14ac:dyDescent="0.35">
      <c r="B93" s="231"/>
      <c r="C93" s="31"/>
      <c r="D93" s="65" t="s">
        <v>155</v>
      </c>
    </row>
    <row r="94" spans="1:16" ht="15.75" customHeight="1" x14ac:dyDescent="0.35">
      <c r="B94" s="231"/>
      <c r="C94" s="10"/>
      <c r="D94" s="65" t="s">
        <v>156</v>
      </c>
    </row>
    <row r="95" spans="1:16" ht="15.75" customHeight="1" x14ac:dyDescent="0.35">
      <c r="B95" s="231"/>
      <c r="C95" s="11"/>
      <c r="D95" s="65" t="s">
        <v>157</v>
      </c>
    </row>
    <row r="96" spans="1:16" ht="15.75" customHeight="1" x14ac:dyDescent="0.35">
      <c r="B96" s="231"/>
      <c r="C96" s="10"/>
      <c r="D96" s="65" t="s">
        <v>158</v>
      </c>
    </row>
    <row r="97" spans="2:11" ht="15.75" customHeight="1" x14ac:dyDescent="0.35">
      <c r="B97" s="231"/>
      <c r="C97" s="10"/>
      <c r="D97" s="65" t="s">
        <v>159</v>
      </c>
    </row>
    <row r="98" spans="2:11" ht="15.75" customHeight="1" x14ac:dyDescent="0.35">
      <c r="B98" s="232"/>
      <c r="C98" s="63"/>
      <c r="D98" s="66" t="s">
        <v>160</v>
      </c>
      <c r="F98" s="134"/>
      <c r="G98" s="134"/>
      <c r="H98" s="134"/>
      <c r="I98" s="134"/>
      <c r="J98" s="134"/>
      <c r="K98" s="134"/>
    </row>
    <row r="99" spans="2:11" ht="31" x14ac:dyDescent="0.45">
      <c r="B99" s="67" t="s">
        <v>161</v>
      </c>
      <c r="C99" s="68"/>
      <c r="D99" s="69" t="s">
        <v>162</v>
      </c>
      <c r="F99" s="135"/>
      <c r="G99" s="135"/>
      <c r="H99" s="135"/>
      <c r="I99" s="135"/>
    </row>
    <row r="100" spans="2:11" ht="15.75" customHeight="1" x14ac:dyDescent="0.45">
      <c r="B100" s="38"/>
      <c r="C100" s="70"/>
      <c r="D100" s="71" t="s">
        <v>163</v>
      </c>
      <c r="F100" s="241"/>
      <c r="G100" s="241"/>
      <c r="H100" s="135"/>
      <c r="I100" s="135"/>
      <c r="J100" s="135"/>
      <c r="K100" s="135"/>
    </row>
    <row r="101" spans="2:11" ht="31" x14ac:dyDescent="0.35">
      <c r="B101" s="230" t="s">
        <v>164</v>
      </c>
      <c r="C101" s="41" t="s">
        <v>1</v>
      </c>
      <c r="D101" s="69" t="s">
        <v>165</v>
      </c>
      <c r="F101" s="241"/>
      <c r="G101" s="241"/>
      <c r="H101" s="135"/>
      <c r="I101" s="135"/>
      <c r="J101" s="135"/>
      <c r="K101" s="135"/>
    </row>
    <row r="102" spans="2:11" ht="46.5" x14ac:dyDescent="0.35">
      <c r="B102" s="231"/>
      <c r="C102" s="27" t="s">
        <v>1</v>
      </c>
      <c r="D102" s="72" t="s">
        <v>166</v>
      </c>
      <c r="F102" s="241"/>
      <c r="G102" s="241"/>
      <c r="H102" s="135"/>
      <c r="I102" s="135"/>
      <c r="J102" s="135"/>
      <c r="K102" s="135"/>
    </row>
    <row r="103" spans="2:11" x14ac:dyDescent="0.35">
      <c r="B103" s="231"/>
      <c r="C103" s="27"/>
      <c r="D103" s="78"/>
      <c r="F103" s="241"/>
      <c r="G103" s="241"/>
      <c r="H103" s="135"/>
      <c r="I103" s="135"/>
      <c r="J103" s="135"/>
      <c r="K103" s="135"/>
    </row>
    <row r="104" spans="2:11" x14ac:dyDescent="0.35">
      <c r="B104" s="231"/>
      <c r="C104" s="76" t="s">
        <v>167</v>
      </c>
      <c r="D104" s="33"/>
      <c r="E104" s="59"/>
      <c r="F104" s="241"/>
      <c r="G104" s="241"/>
      <c r="H104" s="135"/>
      <c r="I104" s="135"/>
      <c r="J104" s="135"/>
      <c r="K104" s="135"/>
    </row>
    <row r="105" spans="2:11" x14ac:dyDescent="0.35">
      <c r="B105" s="231"/>
      <c r="C105" s="50"/>
      <c r="D105" s="73" t="s">
        <v>168</v>
      </c>
      <c r="F105" s="241"/>
      <c r="G105" s="241"/>
      <c r="H105" s="135"/>
      <c r="I105" s="135"/>
      <c r="J105" s="135"/>
      <c r="K105" s="135"/>
    </row>
    <row r="106" spans="2:11" x14ac:dyDescent="0.35">
      <c r="B106" s="231"/>
      <c r="C106" s="74">
        <v>2010</v>
      </c>
      <c r="D106" s="75">
        <v>92.05</v>
      </c>
      <c r="F106" s="241"/>
      <c r="G106" s="241"/>
      <c r="H106" s="135"/>
      <c r="I106" s="135"/>
      <c r="J106" s="135"/>
      <c r="K106" s="135"/>
    </row>
    <row r="107" spans="2:11" x14ac:dyDescent="0.35">
      <c r="B107" s="231"/>
      <c r="C107" s="74">
        <v>2011</v>
      </c>
      <c r="D107" s="75">
        <v>94.32</v>
      </c>
      <c r="F107" s="241"/>
      <c r="G107" s="241"/>
      <c r="H107" s="135"/>
      <c r="I107" s="135"/>
      <c r="J107" s="135"/>
      <c r="K107" s="135"/>
    </row>
    <row r="108" spans="2:11" x14ac:dyDescent="0.35">
      <c r="B108" s="231"/>
      <c r="C108" s="74">
        <v>2012</v>
      </c>
      <c r="D108" s="75">
        <v>96.99</v>
      </c>
      <c r="F108" s="241"/>
      <c r="G108" s="241"/>
      <c r="H108" s="135"/>
      <c r="I108" s="135"/>
      <c r="J108" s="135"/>
      <c r="K108" s="135"/>
    </row>
    <row r="109" spans="2:11" x14ac:dyDescent="0.35">
      <c r="B109" s="231"/>
      <c r="C109" s="74">
        <v>2013</v>
      </c>
      <c r="D109" s="75">
        <v>99.47</v>
      </c>
      <c r="F109" s="241"/>
      <c r="G109" s="241"/>
      <c r="H109" s="135"/>
      <c r="I109" s="135"/>
      <c r="J109" s="135"/>
      <c r="K109" s="135"/>
    </row>
    <row r="110" spans="2:11" x14ac:dyDescent="0.35">
      <c r="B110" s="231"/>
      <c r="C110" s="74">
        <v>2014</v>
      </c>
      <c r="D110" s="75">
        <v>99.79</v>
      </c>
      <c r="F110" s="241"/>
      <c r="G110" s="241"/>
      <c r="H110" s="135"/>
      <c r="I110" s="135"/>
      <c r="J110" s="135"/>
      <c r="K110" s="135"/>
    </row>
    <row r="111" spans="2:11" x14ac:dyDescent="0.35">
      <c r="B111" s="231"/>
      <c r="C111" s="74">
        <v>2015</v>
      </c>
      <c r="D111" s="75">
        <v>100</v>
      </c>
      <c r="F111" s="244"/>
      <c r="G111" s="244"/>
      <c r="H111" s="136"/>
      <c r="I111" s="136"/>
      <c r="J111" s="135"/>
      <c r="K111" s="135"/>
    </row>
    <row r="112" spans="2:11" x14ac:dyDescent="0.35">
      <c r="B112" s="231"/>
      <c r="C112" s="74">
        <v>2016</v>
      </c>
      <c r="D112" s="75">
        <v>100.11</v>
      </c>
      <c r="F112" s="244"/>
      <c r="G112" s="244"/>
      <c r="H112" s="136"/>
      <c r="I112" s="136"/>
      <c r="J112" s="135"/>
      <c r="K112" s="135"/>
    </row>
    <row r="113" spans="1:11" x14ac:dyDescent="0.35">
      <c r="B113" s="231"/>
      <c r="C113" s="74">
        <v>2017</v>
      </c>
      <c r="D113" s="75">
        <v>101.4</v>
      </c>
      <c r="F113" s="244"/>
      <c r="G113" s="244"/>
      <c r="H113" s="136"/>
      <c r="I113" s="136"/>
      <c r="J113" s="135"/>
      <c r="K113" s="135"/>
    </row>
    <row r="114" spans="1:11" x14ac:dyDescent="0.35">
      <c r="B114" s="231"/>
      <c r="C114" s="137">
        <v>2018</v>
      </c>
      <c r="D114" s="75">
        <v>103.02</v>
      </c>
      <c r="F114" s="244"/>
      <c r="G114" s="244"/>
      <c r="H114" s="136"/>
      <c r="I114" s="9"/>
    </row>
    <row r="115" spans="1:11" x14ac:dyDescent="0.35">
      <c r="B115" s="231"/>
      <c r="C115" s="242" t="s">
        <v>169</v>
      </c>
      <c r="D115" s="243"/>
      <c r="F115" s="199"/>
      <c r="G115" s="199"/>
      <c r="H115" s="136"/>
      <c r="I115" s="9"/>
    </row>
    <row r="116" spans="1:11" x14ac:dyDescent="0.35">
      <c r="B116" s="232"/>
      <c r="C116" s="77" t="s">
        <v>170</v>
      </c>
      <c r="D116" s="35"/>
      <c r="F116" s="9"/>
      <c r="G116" s="9"/>
      <c r="H116" s="9"/>
      <c r="I116" s="9"/>
    </row>
    <row r="117" spans="1:11" x14ac:dyDescent="0.35">
      <c r="F117" s="9"/>
      <c r="G117" s="9"/>
      <c r="H117" s="9"/>
      <c r="I117" s="9"/>
    </row>
    <row r="119" spans="1:11" ht="21" x14ac:dyDescent="0.5">
      <c r="A119" s="4" t="s">
        <v>171</v>
      </c>
    </row>
    <row r="120" spans="1:11" x14ac:dyDescent="0.35">
      <c r="C120" s="59"/>
      <c r="D120" s="59"/>
    </row>
    <row r="121" spans="1:11" x14ac:dyDescent="0.35">
      <c r="B121" s="158" t="s">
        <v>172</v>
      </c>
      <c r="C121" s="159"/>
      <c r="D121" s="160" t="s">
        <v>173</v>
      </c>
      <c r="E121" s="159"/>
      <c r="F121" s="161"/>
    </row>
    <row r="122" spans="1:11" x14ac:dyDescent="0.35">
      <c r="B122" s="153">
        <v>43404</v>
      </c>
      <c r="C122" s="9"/>
      <c r="D122" s="154" t="s">
        <v>174</v>
      </c>
      <c r="E122" s="9"/>
      <c r="F122" s="33"/>
    </row>
    <row r="123" spans="1:11" x14ac:dyDescent="0.35">
      <c r="B123" s="156">
        <v>43586</v>
      </c>
      <c r="C123" s="152"/>
      <c r="D123" s="157" t="s">
        <v>175</v>
      </c>
      <c r="E123" s="152"/>
      <c r="F123" s="129"/>
    </row>
    <row r="124" spans="1:11" x14ac:dyDescent="0.35">
      <c r="B124" s="50"/>
      <c r="C124" s="9"/>
      <c r="D124" s="154" t="s">
        <v>176</v>
      </c>
      <c r="E124" s="9"/>
      <c r="F124" s="33"/>
    </row>
    <row r="125" spans="1:11" x14ac:dyDescent="0.35">
      <c r="B125" s="50"/>
      <c r="C125" s="9"/>
      <c r="D125" s="154" t="s">
        <v>177</v>
      </c>
      <c r="E125" s="9"/>
      <c r="F125" s="33"/>
    </row>
    <row r="126" spans="1:11" x14ac:dyDescent="0.35">
      <c r="B126" s="51"/>
      <c r="C126" s="34"/>
      <c r="D126" s="155" t="s">
        <v>178</v>
      </c>
      <c r="E126" s="34"/>
      <c r="F126" s="35"/>
    </row>
    <row r="127" spans="1:11" x14ac:dyDescent="0.35">
      <c r="B127" s="175">
        <v>43594</v>
      </c>
      <c r="C127" s="159"/>
      <c r="D127" s="174" t="s">
        <v>179</v>
      </c>
      <c r="E127" s="159"/>
      <c r="F127" s="161"/>
    </row>
    <row r="128" spans="1:11" x14ac:dyDescent="0.35">
      <c r="D128" s="59"/>
    </row>
    <row r="129" spans="1:4" x14ac:dyDescent="0.35">
      <c r="D129" s="59"/>
    </row>
    <row r="130" spans="1:4" x14ac:dyDescent="0.35">
      <c r="D130" s="59"/>
    </row>
    <row r="131" spans="1:4" x14ac:dyDescent="0.35">
      <c r="D131" s="59"/>
    </row>
    <row r="132" spans="1:4" x14ac:dyDescent="0.35">
      <c r="A132" s="59"/>
      <c r="B132" s="59"/>
      <c r="C132" s="59"/>
      <c r="D132" s="59"/>
    </row>
    <row r="133" spans="1:4" x14ac:dyDescent="0.35">
      <c r="C133" s="59"/>
      <c r="D133" s="59"/>
    </row>
    <row r="134" spans="1:4" x14ac:dyDescent="0.35">
      <c r="C134" s="59"/>
      <c r="D134" s="59"/>
    </row>
    <row r="135" spans="1:4" x14ac:dyDescent="0.35">
      <c r="C135" s="59"/>
      <c r="D135" s="59"/>
    </row>
    <row r="136" spans="1:4" x14ac:dyDescent="0.35">
      <c r="C136" s="59"/>
      <c r="D136" s="59"/>
    </row>
    <row r="137" spans="1:4" x14ac:dyDescent="0.35">
      <c r="C137" s="59"/>
      <c r="D137" s="59"/>
    </row>
    <row r="138" spans="1:4" ht="18" customHeight="1" x14ac:dyDescent="0.35">
      <c r="C138" s="59"/>
      <c r="D138" s="59"/>
    </row>
    <row r="139" spans="1:4" ht="18" customHeight="1" x14ac:dyDescent="0.35">
      <c r="C139" s="59"/>
      <c r="D139" s="59"/>
    </row>
    <row r="140" spans="1:4" ht="18" customHeight="1" x14ac:dyDescent="0.35">
      <c r="C140" s="59"/>
      <c r="D140" s="59"/>
    </row>
    <row r="141" spans="1:4" x14ac:dyDescent="0.35">
      <c r="C141" s="59"/>
      <c r="D141" s="59"/>
    </row>
    <row r="142" spans="1:4" x14ac:dyDescent="0.35">
      <c r="C142" s="59"/>
      <c r="D142" s="59"/>
    </row>
    <row r="143" spans="1:4" x14ac:dyDescent="0.35">
      <c r="C143" s="59"/>
      <c r="D143" s="59"/>
    </row>
    <row r="144" spans="1:4" x14ac:dyDescent="0.35">
      <c r="A144" s="59"/>
      <c r="C144" s="59"/>
      <c r="D144" s="59"/>
    </row>
    <row r="145" spans="1:4" x14ac:dyDescent="0.35">
      <c r="A145" s="59"/>
      <c r="C145" s="59"/>
      <c r="D145" s="59"/>
    </row>
    <row r="146" spans="1:4" x14ac:dyDescent="0.35">
      <c r="A146" s="59"/>
      <c r="C146" s="59"/>
      <c r="D146" s="59"/>
    </row>
    <row r="147" spans="1:4" x14ac:dyDescent="0.35">
      <c r="A147" s="59"/>
      <c r="C147" s="59"/>
      <c r="D147" s="59"/>
    </row>
    <row r="148" spans="1:4" x14ac:dyDescent="0.35">
      <c r="A148" s="59"/>
      <c r="B148" s="59"/>
      <c r="C148" s="59"/>
      <c r="D148" s="59"/>
    </row>
    <row r="149" spans="1:4" x14ac:dyDescent="0.35">
      <c r="A149" s="59"/>
      <c r="B149" s="59"/>
      <c r="C149" s="59"/>
      <c r="D149" s="59"/>
    </row>
    <row r="150" spans="1:4" x14ac:dyDescent="0.35">
      <c r="A150" s="59"/>
      <c r="B150" s="59"/>
      <c r="C150" s="59"/>
      <c r="D150" s="59"/>
    </row>
    <row r="151" spans="1:4" x14ac:dyDescent="0.35">
      <c r="A151" s="59"/>
      <c r="B151" s="59"/>
      <c r="C151" s="59"/>
      <c r="D151" s="59"/>
    </row>
    <row r="152" spans="1:4" x14ac:dyDescent="0.35">
      <c r="A152" s="59"/>
      <c r="B152" s="59"/>
      <c r="C152" s="59"/>
      <c r="D152" s="59"/>
    </row>
  </sheetData>
  <mergeCells count="43">
    <mergeCell ref="C115:D115"/>
    <mergeCell ref="F110:G110"/>
    <mergeCell ref="F111:G111"/>
    <mergeCell ref="F112:G112"/>
    <mergeCell ref="F113:G113"/>
    <mergeCell ref="F114:G114"/>
    <mergeCell ref="F105:G105"/>
    <mergeCell ref="F106:G106"/>
    <mergeCell ref="F107:G107"/>
    <mergeCell ref="F108:G108"/>
    <mergeCell ref="F109:G109"/>
    <mergeCell ref="F100:G100"/>
    <mergeCell ref="F101:G101"/>
    <mergeCell ref="F102:G102"/>
    <mergeCell ref="F103:G103"/>
    <mergeCell ref="F104:G104"/>
    <mergeCell ref="B92:B98"/>
    <mergeCell ref="B101:B116"/>
    <mergeCell ref="B75:F75"/>
    <mergeCell ref="B91:D91"/>
    <mergeCell ref="E17:F17"/>
    <mergeCell ref="B35:F35"/>
    <mergeCell ref="B53:F53"/>
    <mergeCell ref="B63:F63"/>
    <mergeCell ref="B67:F67"/>
    <mergeCell ref="B18:B19"/>
    <mergeCell ref="C17:D17"/>
    <mergeCell ref="B23:B34"/>
    <mergeCell ref="B36:B37"/>
    <mergeCell ref="B38:B39"/>
    <mergeCell ref="B79:D79"/>
    <mergeCell ref="B43:B44"/>
    <mergeCell ref="B48:B49"/>
    <mergeCell ref="D56:D57"/>
    <mergeCell ref="C76:F76"/>
    <mergeCell ref="C77:F77"/>
    <mergeCell ref="B70:B71"/>
    <mergeCell ref="B64:B66"/>
    <mergeCell ref="B55:B56"/>
    <mergeCell ref="B58:B60"/>
    <mergeCell ref="B69:F69"/>
    <mergeCell ref="B72:F72"/>
    <mergeCell ref="D58:D59"/>
  </mergeCells>
  <hyperlinks>
    <hyperlink ref="D100" r:id="rId1" xr:uid="{0E8AA294-E174-41CC-9FC6-3843EBAB9DBB}"/>
  </hyperlinks>
  <pageMargins left="0.7" right="0.7" top="0.75" bottom="0.75" header="0.3" footer="0.3"/>
  <pageSetup paperSize="9" scale="47" orientation="portrait" r:id="rId2"/>
  <colBreaks count="1" manualBreakCount="1">
    <brk id="4" max="92"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Z84"/>
  <sheetViews>
    <sheetView zoomScale="80" zoomScaleNormal="80" workbookViewId="0">
      <pane ySplit="1" topLeftCell="A2" activePane="bottomLeft" state="frozen"/>
      <selection activeCell="H57" sqref="H57"/>
      <selection pane="bottomLeft" activeCell="H57" sqref="H57"/>
    </sheetView>
  </sheetViews>
  <sheetFormatPr defaultColWidth="9" defaultRowHeight="15.5" x14ac:dyDescent="0.35"/>
  <cols>
    <col min="1" max="1" width="10.08203125" style="9" bestFit="1" customWidth="1"/>
    <col min="2" max="2" width="24" style="2" bestFit="1" customWidth="1"/>
    <col min="3" max="3" width="10.08203125" style="2" bestFit="1" customWidth="1"/>
    <col min="4" max="6" width="18.33203125" style="2" customWidth="1"/>
    <col min="7" max="7" width="10.08203125" style="2" bestFit="1" customWidth="1"/>
    <col min="8" max="8" width="13.83203125" style="2" bestFit="1" customWidth="1"/>
    <col min="9" max="9" width="10.08203125" style="2" bestFit="1" customWidth="1"/>
    <col min="10" max="11" width="10.08203125" style="2" customWidth="1"/>
    <col min="12" max="12" width="25.58203125" style="2" customWidth="1"/>
    <col min="13" max="13" width="10.08203125" style="2" bestFit="1" customWidth="1"/>
    <col min="14" max="14" width="19.33203125" style="2" bestFit="1" customWidth="1"/>
    <col min="15" max="15" width="10.08203125" style="2" bestFit="1" customWidth="1"/>
    <col min="16" max="16" width="14" style="2" customWidth="1"/>
    <col min="17" max="17" width="10.08203125" style="2" bestFit="1" customWidth="1"/>
    <col min="18" max="18" width="13.08203125" style="2" bestFit="1" customWidth="1"/>
    <col min="19" max="19" width="10.08203125" style="2" bestFit="1" customWidth="1"/>
    <col min="20" max="20" width="14.5" style="2" bestFit="1" customWidth="1"/>
    <col min="21" max="25" width="9" style="2"/>
    <col min="26" max="26" width="9" style="2" hidden="1" customWidth="1"/>
    <col min="27" max="16384" width="9" style="2"/>
  </cols>
  <sheetData>
    <row r="1" spans="1:26" x14ac:dyDescent="0.35">
      <c r="A1" s="19"/>
      <c r="B1" s="19" t="s">
        <v>180</v>
      </c>
      <c r="C1" s="9"/>
      <c r="D1" s="19" t="s">
        <v>181</v>
      </c>
      <c r="E1" s="19"/>
      <c r="F1" s="19" t="s">
        <v>182</v>
      </c>
      <c r="G1" s="19"/>
      <c r="H1" s="19" t="s">
        <v>183</v>
      </c>
      <c r="I1" s="9"/>
      <c r="J1" s="19" t="s">
        <v>184</v>
      </c>
      <c r="K1" s="9"/>
      <c r="L1" s="19" t="s">
        <v>185</v>
      </c>
      <c r="M1" s="19"/>
      <c r="N1" s="19" t="s">
        <v>186</v>
      </c>
      <c r="O1" s="19"/>
      <c r="P1" s="19" t="s">
        <v>187</v>
      </c>
      <c r="Q1" s="19"/>
      <c r="R1" s="19" t="s">
        <v>188</v>
      </c>
      <c r="S1" s="19"/>
      <c r="T1" s="19" t="s">
        <v>189</v>
      </c>
    </row>
    <row r="2" spans="1:26" hidden="1" x14ac:dyDescent="0.35">
      <c r="A2" s="19"/>
      <c r="B2" s="19"/>
      <c r="C2" s="9"/>
      <c r="D2" s="19"/>
      <c r="E2" s="19"/>
      <c r="F2" s="19"/>
      <c r="G2" s="19"/>
      <c r="H2" s="19"/>
      <c r="I2" s="9"/>
      <c r="J2" s="9"/>
      <c r="K2" s="9"/>
      <c r="L2" s="21" t="s">
        <v>190</v>
      </c>
      <c r="M2" s="19"/>
      <c r="N2" s="19"/>
      <c r="O2" s="19"/>
      <c r="P2" s="19"/>
      <c r="Q2" s="19"/>
      <c r="R2" s="19"/>
      <c r="S2" s="19"/>
      <c r="T2" s="19"/>
      <c r="Z2" s="61" t="s">
        <v>191</v>
      </c>
    </row>
    <row r="3" spans="1:26" hidden="1" x14ac:dyDescent="0.35">
      <c r="A3" s="21"/>
      <c r="B3" s="21" t="s">
        <v>191</v>
      </c>
      <c r="C3" s="9"/>
      <c r="D3" s="21" t="s">
        <v>191</v>
      </c>
      <c r="E3" s="21"/>
      <c r="F3" s="21" t="s">
        <v>191</v>
      </c>
      <c r="G3" s="21"/>
      <c r="H3" s="21" t="s">
        <v>191</v>
      </c>
      <c r="I3" s="21"/>
      <c r="J3" s="21" t="s">
        <v>192</v>
      </c>
      <c r="K3" s="21"/>
      <c r="L3" s="21" t="s">
        <v>191</v>
      </c>
      <c r="M3" s="21"/>
      <c r="N3" s="21" t="s">
        <v>191</v>
      </c>
      <c r="O3" s="20"/>
      <c r="P3" s="21" t="s">
        <v>191</v>
      </c>
      <c r="Q3" s="21"/>
      <c r="R3" s="21" t="s">
        <v>191</v>
      </c>
      <c r="S3" s="21"/>
      <c r="T3" s="21" t="s">
        <v>191</v>
      </c>
      <c r="Z3" s="2" t="s">
        <v>193</v>
      </c>
    </row>
    <row r="4" spans="1:26" x14ac:dyDescent="0.35">
      <c r="B4" s="9" t="s">
        <v>194</v>
      </c>
      <c r="C4" s="9"/>
      <c r="D4" s="9" t="s">
        <v>195</v>
      </c>
      <c r="E4" s="9"/>
      <c r="F4" s="9" t="s">
        <v>136</v>
      </c>
      <c r="G4" s="9"/>
      <c r="H4" s="9" t="s">
        <v>196</v>
      </c>
      <c r="I4" s="9"/>
      <c r="J4" s="9" t="s">
        <v>197</v>
      </c>
      <c r="K4" s="9"/>
      <c r="L4" s="9" t="s">
        <v>198</v>
      </c>
      <c r="M4" s="9"/>
      <c r="N4" s="43" t="s">
        <v>150</v>
      </c>
      <c r="O4" s="20"/>
      <c r="P4" s="40"/>
      <c r="Q4" s="9"/>
      <c r="R4" s="9" t="s">
        <v>199</v>
      </c>
      <c r="S4" s="9"/>
      <c r="T4" s="9" t="s">
        <v>138</v>
      </c>
      <c r="Z4" s="2" t="s">
        <v>200</v>
      </c>
    </row>
    <row r="5" spans="1:26" x14ac:dyDescent="0.35">
      <c r="B5" s="9" t="s">
        <v>201</v>
      </c>
      <c r="C5" s="9"/>
      <c r="D5" s="9" t="s">
        <v>202</v>
      </c>
      <c r="E5" s="9"/>
      <c r="F5" s="2" t="s">
        <v>203</v>
      </c>
      <c r="G5" s="9"/>
      <c r="H5" s="9" t="s">
        <v>204</v>
      </c>
      <c r="I5" s="9"/>
      <c r="J5" s="9" t="s">
        <v>150</v>
      </c>
      <c r="K5" s="9"/>
      <c r="L5" s="2" t="s">
        <v>205</v>
      </c>
      <c r="M5" s="20" t="s">
        <v>206</v>
      </c>
      <c r="N5" s="40"/>
      <c r="O5" s="20" t="s">
        <v>206</v>
      </c>
      <c r="P5" s="9"/>
      <c r="Q5" s="9"/>
      <c r="R5" s="9" t="s">
        <v>207</v>
      </c>
      <c r="S5" s="9"/>
      <c r="T5" s="9" t="s">
        <v>140</v>
      </c>
    </row>
    <row r="6" spans="1:26" x14ac:dyDescent="0.35">
      <c r="B6" s="9" t="s">
        <v>208</v>
      </c>
      <c r="C6" s="9"/>
      <c r="D6" s="9" t="s">
        <v>209</v>
      </c>
      <c r="E6" s="9"/>
      <c r="F6" s="9" t="s">
        <v>138</v>
      </c>
      <c r="G6" s="9"/>
      <c r="H6" s="9" t="s">
        <v>210</v>
      </c>
      <c r="I6" s="9"/>
      <c r="J6" s="9" t="s">
        <v>211</v>
      </c>
      <c r="K6" s="9"/>
      <c r="L6" s="2" t="s">
        <v>212</v>
      </c>
      <c r="M6" s="20" t="s">
        <v>206</v>
      </c>
      <c r="N6" s="40"/>
      <c r="O6" s="20" t="s">
        <v>206</v>
      </c>
      <c r="P6" s="9"/>
      <c r="Q6" s="9"/>
      <c r="R6" s="9" t="s">
        <v>213</v>
      </c>
      <c r="S6" s="9"/>
      <c r="T6" s="9" t="s">
        <v>214</v>
      </c>
      <c r="Z6" s="2" t="s">
        <v>191</v>
      </c>
    </row>
    <row r="7" spans="1:26" x14ac:dyDescent="0.35">
      <c r="B7" s="9" t="s">
        <v>215</v>
      </c>
      <c r="C7" s="9"/>
      <c r="D7" s="9" t="s">
        <v>216</v>
      </c>
      <c r="E7" s="9"/>
      <c r="F7" s="9" t="s">
        <v>140</v>
      </c>
      <c r="G7" s="9"/>
      <c r="H7" s="9" t="s">
        <v>217</v>
      </c>
      <c r="I7" s="9"/>
      <c r="J7" s="9"/>
      <c r="K7" s="9"/>
      <c r="L7" s="2" t="s">
        <v>218</v>
      </c>
      <c r="M7" s="20" t="s">
        <v>206</v>
      </c>
      <c r="N7" s="40"/>
      <c r="O7" s="20" t="s">
        <v>206</v>
      </c>
      <c r="P7" s="9"/>
      <c r="Q7" s="9"/>
      <c r="R7" s="9" t="s">
        <v>219</v>
      </c>
      <c r="S7" s="20" t="s">
        <v>206</v>
      </c>
      <c r="T7" s="9"/>
      <c r="Z7" s="2" t="s">
        <v>220</v>
      </c>
    </row>
    <row r="8" spans="1:26" x14ac:dyDescent="0.35">
      <c r="B8" s="9" t="s">
        <v>221</v>
      </c>
      <c r="C8" s="9"/>
      <c r="D8" s="9" t="s">
        <v>222</v>
      </c>
      <c r="E8" s="9"/>
      <c r="F8" s="9" t="s">
        <v>142</v>
      </c>
      <c r="G8" s="9"/>
      <c r="H8" s="9" t="s">
        <v>223</v>
      </c>
      <c r="I8" s="9"/>
      <c r="J8" s="9"/>
      <c r="K8" s="9"/>
      <c r="L8" s="2" t="s">
        <v>224</v>
      </c>
      <c r="M8" s="20" t="s">
        <v>206</v>
      </c>
      <c r="N8" s="9"/>
      <c r="O8" s="20" t="s">
        <v>206</v>
      </c>
      <c r="P8" s="9"/>
      <c r="Q8" s="9"/>
      <c r="R8" s="9" t="s">
        <v>225</v>
      </c>
      <c r="S8" s="20" t="s">
        <v>206</v>
      </c>
      <c r="T8" s="9"/>
      <c r="Z8" s="2" t="s">
        <v>226</v>
      </c>
    </row>
    <row r="9" spans="1:26" x14ac:dyDescent="0.35">
      <c r="B9" s="2" t="s">
        <v>227</v>
      </c>
      <c r="C9" s="20"/>
      <c r="D9" s="9" t="s">
        <v>228</v>
      </c>
      <c r="E9" s="9"/>
      <c r="F9" s="9" t="s">
        <v>144</v>
      </c>
      <c r="G9" s="9"/>
      <c r="H9" s="9" t="s">
        <v>229</v>
      </c>
      <c r="I9" s="9"/>
      <c r="J9" s="9"/>
      <c r="K9" s="9"/>
      <c r="L9" s="9" t="s">
        <v>230</v>
      </c>
      <c r="M9" s="20" t="s">
        <v>206</v>
      </c>
      <c r="N9" s="9"/>
      <c r="O9" s="20" t="s">
        <v>206</v>
      </c>
      <c r="P9" s="9"/>
      <c r="Q9" s="9"/>
      <c r="R9" s="9" t="s">
        <v>231</v>
      </c>
      <c r="S9" s="20" t="s">
        <v>206</v>
      </c>
      <c r="T9" s="9"/>
    </row>
    <row r="10" spans="1:26" x14ac:dyDescent="0.35">
      <c r="B10" s="9" t="s">
        <v>232</v>
      </c>
      <c r="C10" s="20"/>
      <c r="D10" s="9" t="s">
        <v>233</v>
      </c>
      <c r="E10" s="9"/>
      <c r="F10" s="9" t="s">
        <v>146</v>
      </c>
      <c r="G10" s="9"/>
      <c r="H10" s="9" t="s">
        <v>234</v>
      </c>
      <c r="I10" s="9"/>
      <c r="J10" s="9"/>
      <c r="K10" s="9"/>
      <c r="L10" s="9" t="s">
        <v>235</v>
      </c>
      <c r="N10" s="9"/>
      <c r="O10" s="20" t="s">
        <v>206</v>
      </c>
      <c r="P10" s="9"/>
      <c r="Q10" s="9"/>
      <c r="R10" s="9" t="s">
        <v>236</v>
      </c>
      <c r="S10" s="20" t="s">
        <v>206</v>
      </c>
      <c r="T10" s="9"/>
      <c r="Z10" s="61" t="s">
        <v>237</v>
      </c>
    </row>
    <row r="11" spans="1:26" x14ac:dyDescent="0.35">
      <c r="B11" s="9" t="s">
        <v>238</v>
      </c>
      <c r="C11" s="20"/>
      <c r="D11" s="9" t="s">
        <v>239</v>
      </c>
      <c r="E11" s="9"/>
      <c r="F11" s="9" t="s">
        <v>148</v>
      </c>
      <c r="G11" s="20" t="s">
        <v>206</v>
      </c>
      <c r="H11" s="9"/>
      <c r="I11" s="9"/>
      <c r="J11" s="9"/>
      <c r="K11" s="9"/>
      <c r="L11" s="9" t="s">
        <v>240</v>
      </c>
      <c r="N11" s="9"/>
      <c r="O11" s="20" t="s">
        <v>206</v>
      </c>
      <c r="P11" s="9"/>
      <c r="Q11" s="9"/>
      <c r="R11" s="9" t="s">
        <v>241</v>
      </c>
      <c r="S11" s="20" t="s">
        <v>206</v>
      </c>
      <c r="T11" s="9"/>
      <c r="Z11" s="2" t="s">
        <v>242</v>
      </c>
    </row>
    <row r="12" spans="1:26" x14ac:dyDescent="0.35">
      <c r="B12" s="9" t="s">
        <v>243</v>
      </c>
      <c r="C12" s="20"/>
      <c r="D12" s="9" t="s">
        <v>244</v>
      </c>
      <c r="F12" s="9" t="s">
        <v>150</v>
      </c>
      <c r="G12" s="20" t="s">
        <v>206</v>
      </c>
      <c r="H12" s="9"/>
      <c r="I12" s="9"/>
      <c r="J12" s="9"/>
      <c r="K12" s="9"/>
      <c r="L12" s="9" t="s">
        <v>245</v>
      </c>
      <c r="M12" s="9"/>
      <c r="N12" s="9"/>
      <c r="O12" s="20" t="s">
        <v>206</v>
      </c>
      <c r="P12" s="9"/>
      <c r="Q12" s="9"/>
      <c r="R12" s="9" t="s">
        <v>246</v>
      </c>
      <c r="S12" s="9"/>
      <c r="T12" s="9"/>
      <c r="Z12" s="2" t="s">
        <v>247</v>
      </c>
    </row>
    <row r="13" spans="1:26" x14ac:dyDescent="0.35">
      <c r="B13" s="9" t="s">
        <v>248</v>
      </c>
      <c r="C13" s="20" t="s">
        <v>206</v>
      </c>
      <c r="D13" s="9" t="s">
        <v>249</v>
      </c>
      <c r="E13" s="20"/>
      <c r="F13" s="9" t="s">
        <v>250</v>
      </c>
      <c r="G13" s="20" t="s">
        <v>206</v>
      </c>
      <c r="H13" s="9"/>
      <c r="I13" s="9"/>
      <c r="J13" s="9"/>
      <c r="K13" s="9"/>
      <c r="L13" s="2" t="s">
        <v>251</v>
      </c>
      <c r="M13" s="9"/>
      <c r="N13" s="9"/>
      <c r="O13" s="20" t="s">
        <v>206</v>
      </c>
      <c r="P13" s="9"/>
      <c r="Q13" s="9"/>
      <c r="R13" s="9" t="s">
        <v>252</v>
      </c>
      <c r="S13" s="9"/>
      <c r="T13" s="9"/>
      <c r="Z13" s="2" t="s">
        <v>253</v>
      </c>
    </row>
    <row r="14" spans="1:26" x14ac:dyDescent="0.35">
      <c r="B14" s="9" t="s">
        <v>254</v>
      </c>
      <c r="C14" s="20" t="s">
        <v>206</v>
      </c>
      <c r="D14" s="9"/>
      <c r="E14" s="20" t="s">
        <v>206</v>
      </c>
      <c r="F14" s="9" t="s">
        <v>485</v>
      </c>
      <c r="G14" s="20" t="s">
        <v>206</v>
      </c>
      <c r="H14" s="9"/>
      <c r="I14" s="9"/>
      <c r="J14" s="9"/>
      <c r="K14" s="9"/>
      <c r="L14" s="43" t="s">
        <v>255</v>
      </c>
      <c r="M14" s="9"/>
      <c r="N14" s="9"/>
      <c r="O14" s="9"/>
      <c r="P14" s="9"/>
      <c r="Q14" s="20" t="s">
        <v>206</v>
      </c>
      <c r="R14" s="2" t="s">
        <v>256</v>
      </c>
      <c r="S14" s="9"/>
      <c r="T14" s="9"/>
    </row>
    <row r="15" spans="1:26" x14ac:dyDescent="0.35">
      <c r="B15" s="9" t="s">
        <v>257</v>
      </c>
      <c r="C15" s="20" t="s">
        <v>206</v>
      </c>
      <c r="D15" s="9"/>
      <c r="E15" s="20" t="s">
        <v>206</v>
      </c>
      <c r="F15" s="9"/>
      <c r="G15" s="20" t="s">
        <v>206</v>
      </c>
      <c r="H15" s="9"/>
      <c r="I15" s="9"/>
      <c r="J15" s="9"/>
      <c r="K15" s="9"/>
      <c r="L15" s="43" t="s">
        <v>258</v>
      </c>
      <c r="M15" s="9"/>
      <c r="N15" s="9"/>
      <c r="O15" s="9"/>
      <c r="P15" s="9"/>
      <c r="Q15" s="20" t="s">
        <v>206</v>
      </c>
      <c r="R15" s="9"/>
      <c r="S15" s="9"/>
      <c r="T15" s="9"/>
      <c r="Z15" s="2" t="s">
        <v>259</v>
      </c>
    </row>
    <row r="16" spans="1:26" x14ac:dyDescent="0.35">
      <c r="B16" s="9" t="s">
        <v>260</v>
      </c>
      <c r="C16" s="20" t="s">
        <v>206</v>
      </c>
      <c r="D16" s="9"/>
      <c r="E16" s="20" t="s">
        <v>206</v>
      </c>
      <c r="F16" s="9"/>
      <c r="H16" s="9"/>
      <c r="I16" s="9"/>
      <c r="J16" s="9"/>
      <c r="K16" s="9"/>
      <c r="L16" s="43" t="s">
        <v>261</v>
      </c>
      <c r="M16" s="9"/>
      <c r="N16" s="9"/>
      <c r="O16" s="9"/>
      <c r="P16" s="9"/>
      <c r="Q16" s="20" t="s">
        <v>206</v>
      </c>
      <c r="R16" s="9"/>
      <c r="S16" s="9"/>
      <c r="T16" s="9"/>
      <c r="Z16" s="2" t="s">
        <v>262</v>
      </c>
    </row>
    <row r="17" spans="1:20" x14ac:dyDescent="0.35">
      <c r="B17" s="9" t="s">
        <v>263</v>
      </c>
      <c r="C17" s="20" t="s">
        <v>206</v>
      </c>
      <c r="D17" s="9"/>
      <c r="E17" s="20" t="s">
        <v>206</v>
      </c>
      <c r="F17" s="9"/>
      <c r="H17" s="9"/>
      <c r="I17" s="9"/>
      <c r="J17" s="9"/>
      <c r="K17" s="9"/>
      <c r="L17" s="116" t="s">
        <v>264</v>
      </c>
      <c r="M17" s="9"/>
      <c r="N17" s="9"/>
      <c r="O17" s="9"/>
      <c r="P17" s="9"/>
      <c r="Q17" s="20" t="s">
        <v>206</v>
      </c>
      <c r="R17" s="9"/>
      <c r="S17" s="9"/>
      <c r="T17" s="9"/>
    </row>
    <row r="18" spans="1:20" x14ac:dyDescent="0.35">
      <c r="B18" s="9" t="s">
        <v>265</v>
      </c>
      <c r="C18" s="9"/>
      <c r="D18" s="9"/>
      <c r="E18" s="20" t="s">
        <v>206</v>
      </c>
      <c r="F18" s="9"/>
      <c r="G18" s="9"/>
      <c r="H18" s="9"/>
      <c r="I18" s="9"/>
      <c r="J18" s="9"/>
      <c r="K18" s="9"/>
      <c r="L18" s="9" t="s">
        <v>266</v>
      </c>
      <c r="M18" s="9"/>
      <c r="N18" s="9"/>
      <c r="O18" s="9"/>
      <c r="P18" s="9"/>
      <c r="Q18" s="20" t="s">
        <v>206</v>
      </c>
      <c r="R18" s="9"/>
      <c r="S18" s="9"/>
      <c r="T18" s="9"/>
    </row>
    <row r="19" spans="1:20" x14ac:dyDescent="0.35">
      <c r="B19" s="9" t="s">
        <v>267</v>
      </c>
      <c r="C19" s="9"/>
      <c r="D19" s="9"/>
      <c r="E19" s="9"/>
      <c r="F19" s="9"/>
      <c r="G19" s="9"/>
      <c r="H19" s="9"/>
      <c r="I19" s="9"/>
      <c r="J19" s="9"/>
      <c r="K19" s="9"/>
      <c r="L19" s="2" t="s">
        <v>268</v>
      </c>
      <c r="M19" s="9"/>
      <c r="O19" s="9"/>
      <c r="P19" s="9"/>
      <c r="Q19" s="9"/>
      <c r="R19" s="9"/>
      <c r="S19" s="9"/>
      <c r="T19" s="9"/>
    </row>
    <row r="20" spans="1:20" x14ac:dyDescent="0.35">
      <c r="B20" s="9" t="s">
        <v>269</v>
      </c>
      <c r="C20" s="9"/>
      <c r="D20" s="9"/>
      <c r="E20" s="9"/>
      <c r="F20" s="9"/>
      <c r="G20" s="9"/>
      <c r="H20" s="9"/>
      <c r="I20" s="9"/>
      <c r="J20" s="9"/>
      <c r="K20" s="9"/>
      <c r="L20" s="2" t="s">
        <v>270</v>
      </c>
      <c r="M20" s="9"/>
      <c r="O20" s="9"/>
      <c r="P20" s="9"/>
      <c r="Q20" s="9"/>
      <c r="R20" s="9"/>
      <c r="S20" s="9"/>
      <c r="T20" s="9"/>
    </row>
    <row r="21" spans="1:20" x14ac:dyDescent="0.35">
      <c r="A21" s="2"/>
      <c r="B21" s="9" t="s">
        <v>271</v>
      </c>
      <c r="C21" s="9"/>
      <c r="D21" s="9"/>
      <c r="E21" s="9"/>
      <c r="F21" s="9"/>
      <c r="G21" s="9"/>
      <c r="H21" s="9"/>
      <c r="I21" s="9"/>
      <c r="J21" s="9"/>
      <c r="K21" s="9"/>
      <c r="L21" s="2" t="s">
        <v>272</v>
      </c>
      <c r="M21" s="9"/>
      <c r="O21" s="9"/>
      <c r="P21" s="9"/>
      <c r="Q21" s="9"/>
      <c r="R21" s="9"/>
      <c r="S21" s="9"/>
      <c r="T21" s="9"/>
    </row>
    <row r="22" spans="1:20" x14ac:dyDescent="0.35">
      <c r="A22" s="20"/>
      <c r="B22" s="43" t="s">
        <v>202</v>
      </c>
      <c r="C22" s="9"/>
      <c r="D22" s="9"/>
      <c r="E22" s="9"/>
      <c r="F22" s="9"/>
      <c r="G22" s="9"/>
      <c r="H22" s="9"/>
      <c r="I22" s="9"/>
      <c r="J22" s="9"/>
      <c r="K22" s="9"/>
      <c r="L22" s="2" t="s">
        <v>273</v>
      </c>
      <c r="M22" s="9"/>
      <c r="O22" s="9"/>
      <c r="P22" s="9"/>
      <c r="Q22" s="9"/>
      <c r="R22" s="9"/>
      <c r="S22" s="9"/>
      <c r="T22" s="9"/>
    </row>
    <row r="23" spans="1:20" x14ac:dyDescent="0.35">
      <c r="A23" s="20" t="s">
        <v>206</v>
      </c>
      <c r="B23" s="9"/>
      <c r="C23" s="9"/>
      <c r="D23" s="9"/>
      <c r="E23" s="9"/>
      <c r="F23" s="9"/>
      <c r="G23" s="9"/>
      <c r="H23" s="9"/>
      <c r="I23" s="9"/>
      <c r="J23" s="9"/>
      <c r="K23" s="9"/>
      <c r="L23" s="9" t="s">
        <v>274</v>
      </c>
      <c r="M23" s="9"/>
      <c r="O23" s="9"/>
      <c r="P23" s="9"/>
      <c r="Q23" s="9"/>
      <c r="R23" s="9"/>
      <c r="S23" s="9"/>
      <c r="T23" s="9"/>
    </row>
    <row r="24" spans="1:20" x14ac:dyDescent="0.35">
      <c r="A24" s="20" t="s">
        <v>206</v>
      </c>
      <c r="B24" s="9"/>
      <c r="C24" s="9"/>
      <c r="D24" s="9"/>
      <c r="E24" s="9"/>
      <c r="F24" s="9"/>
      <c r="G24" s="9"/>
      <c r="H24" s="9"/>
      <c r="I24" s="9"/>
      <c r="J24" s="9"/>
      <c r="K24" s="9"/>
      <c r="L24" s="9" t="s">
        <v>275</v>
      </c>
      <c r="M24" s="9"/>
      <c r="O24" s="9"/>
      <c r="P24" s="9"/>
      <c r="Q24" s="9"/>
      <c r="R24" s="9"/>
      <c r="S24" s="9"/>
      <c r="T24" s="9"/>
    </row>
    <row r="25" spans="1:20" x14ac:dyDescent="0.35">
      <c r="A25" s="20" t="s">
        <v>206</v>
      </c>
      <c r="B25" s="9"/>
      <c r="C25" s="9"/>
      <c r="D25" s="9"/>
      <c r="E25" s="9"/>
      <c r="F25" s="9"/>
      <c r="G25" s="9"/>
      <c r="H25" s="9"/>
      <c r="I25" s="9"/>
      <c r="J25" s="9"/>
      <c r="K25" s="9"/>
      <c r="L25" s="9" t="s">
        <v>276</v>
      </c>
      <c r="M25" s="9"/>
      <c r="O25" s="9"/>
      <c r="P25" s="9"/>
      <c r="Q25" s="9"/>
      <c r="R25" s="9"/>
      <c r="S25" s="9"/>
      <c r="T25" s="9"/>
    </row>
    <row r="26" spans="1:20" x14ac:dyDescent="0.35">
      <c r="A26" s="20" t="s">
        <v>206</v>
      </c>
      <c r="B26" s="9"/>
      <c r="C26" s="9"/>
      <c r="D26" s="9"/>
      <c r="E26" s="9"/>
      <c r="F26" s="9"/>
      <c r="G26" s="9"/>
      <c r="H26" s="9"/>
      <c r="I26" s="9"/>
      <c r="J26" s="9"/>
      <c r="K26" s="9"/>
      <c r="L26" s="9" t="s">
        <v>277</v>
      </c>
      <c r="M26" s="9"/>
      <c r="O26" s="9"/>
      <c r="P26" s="9"/>
      <c r="Q26" s="9"/>
      <c r="R26" s="9"/>
      <c r="S26" s="9"/>
      <c r="T26" s="9"/>
    </row>
    <row r="27" spans="1:20" x14ac:dyDescent="0.35">
      <c r="A27" s="20" t="s">
        <v>206</v>
      </c>
      <c r="B27" s="9"/>
      <c r="C27" s="9"/>
      <c r="D27" s="9"/>
      <c r="E27" s="9"/>
      <c r="F27" s="9"/>
      <c r="G27" s="9"/>
      <c r="H27" s="9"/>
      <c r="I27" s="9"/>
      <c r="J27" s="9"/>
      <c r="K27" s="9"/>
      <c r="L27" s="9" t="s">
        <v>278</v>
      </c>
      <c r="M27" s="9"/>
      <c r="O27" s="9"/>
      <c r="P27" s="9"/>
      <c r="Q27" s="9"/>
      <c r="R27" s="9"/>
      <c r="S27" s="9"/>
      <c r="T27" s="9"/>
    </row>
    <row r="28" spans="1:20" x14ac:dyDescent="0.35">
      <c r="B28" s="9"/>
      <c r="C28" s="9"/>
      <c r="D28" s="9"/>
      <c r="E28" s="9"/>
      <c r="F28" s="9"/>
      <c r="G28" s="9"/>
      <c r="H28" s="9"/>
      <c r="I28" s="9"/>
      <c r="J28" s="9"/>
      <c r="K28" s="9"/>
      <c r="L28" s="9" t="s">
        <v>279</v>
      </c>
      <c r="M28" s="9"/>
      <c r="O28" s="9"/>
      <c r="P28" s="9"/>
      <c r="Q28" s="9"/>
      <c r="R28" s="9"/>
      <c r="S28" s="9"/>
      <c r="T28" s="9"/>
    </row>
    <row r="29" spans="1:20" x14ac:dyDescent="0.35">
      <c r="B29" s="9"/>
      <c r="C29" s="9"/>
      <c r="D29" s="9"/>
      <c r="E29" s="9"/>
      <c r="F29" s="9"/>
      <c r="G29" s="9"/>
      <c r="H29" s="9"/>
      <c r="I29" s="9"/>
      <c r="J29" s="9"/>
      <c r="K29" s="9"/>
      <c r="L29" s="9" t="s">
        <v>280</v>
      </c>
      <c r="M29" s="9"/>
      <c r="O29" s="9"/>
      <c r="P29" s="9"/>
      <c r="Q29" s="9"/>
      <c r="R29" s="9"/>
      <c r="S29" s="9"/>
      <c r="T29" s="9"/>
    </row>
    <row r="30" spans="1:20" x14ac:dyDescent="0.35">
      <c r="B30" s="9"/>
      <c r="C30" s="9"/>
      <c r="D30" s="9"/>
      <c r="E30" s="9"/>
      <c r="F30" s="9"/>
      <c r="G30" s="9"/>
      <c r="H30" s="9"/>
      <c r="I30" s="9"/>
      <c r="J30" s="9"/>
      <c r="K30" s="9"/>
      <c r="L30" s="9" t="s">
        <v>281</v>
      </c>
      <c r="M30" s="9"/>
      <c r="O30" s="9"/>
      <c r="P30" s="9"/>
      <c r="Q30" s="9"/>
      <c r="R30" s="9"/>
      <c r="S30" s="9"/>
      <c r="T30" s="9"/>
    </row>
    <row r="31" spans="1:20" x14ac:dyDescent="0.35">
      <c r="B31" s="9"/>
      <c r="C31" s="9"/>
      <c r="D31" s="9"/>
      <c r="E31" s="9"/>
      <c r="F31" s="9"/>
      <c r="G31" s="9"/>
      <c r="H31" s="9"/>
      <c r="I31" s="9"/>
      <c r="J31" s="9"/>
      <c r="K31" s="9"/>
      <c r="L31" s="9" t="s">
        <v>282</v>
      </c>
      <c r="M31" s="9"/>
      <c r="O31" s="9"/>
      <c r="P31" s="9"/>
      <c r="Q31" s="9"/>
      <c r="R31" s="9"/>
      <c r="S31" s="9"/>
      <c r="T31" s="9"/>
    </row>
    <row r="32" spans="1:20" x14ac:dyDescent="0.35">
      <c r="B32" s="9"/>
      <c r="C32" s="9"/>
      <c r="D32" s="9"/>
      <c r="E32" s="9"/>
      <c r="F32" s="9"/>
      <c r="G32" s="9"/>
      <c r="H32" s="9"/>
      <c r="I32" s="9"/>
      <c r="J32" s="9"/>
      <c r="K32" s="9"/>
      <c r="L32" s="9" t="s">
        <v>283</v>
      </c>
      <c r="M32" s="9"/>
      <c r="O32" s="9"/>
      <c r="P32" s="9"/>
      <c r="Q32" s="9"/>
      <c r="R32" s="9"/>
      <c r="S32" s="9"/>
      <c r="T32" s="9"/>
    </row>
    <row r="33" spans="2:20" x14ac:dyDescent="0.35">
      <c r="B33" s="9"/>
      <c r="C33" s="9"/>
      <c r="D33" s="9"/>
      <c r="E33" s="9"/>
      <c r="F33" s="9"/>
      <c r="G33" s="9"/>
      <c r="H33" s="9"/>
      <c r="I33" s="9"/>
      <c r="J33" s="9"/>
      <c r="K33" s="9"/>
      <c r="L33" s="9" t="s">
        <v>284</v>
      </c>
      <c r="M33" s="9"/>
      <c r="O33" s="9"/>
      <c r="P33" s="9"/>
      <c r="Q33" s="9"/>
      <c r="R33" s="9"/>
      <c r="S33" s="9"/>
      <c r="T33" s="9"/>
    </row>
    <row r="34" spans="2:20" x14ac:dyDescent="0.35">
      <c r="B34" s="9"/>
      <c r="C34" s="9"/>
      <c r="D34" s="9"/>
      <c r="E34" s="9"/>
      <c r="F34" s="9"/>
      <c r="G34" s="9"/>
      <c r="H34" s="9"/>
      <c r="I34" s="9"/>
      <c r="J34" s="9"/>
      <c r="K34" s="9"/>
      <c r="L34" s="9" t="s">
        <v>285</v>
      </c>
      <c r="M34" s="9"/>
      <c r="O34" s="9"/>
      <c r="P34" s="9"/>
      <c r="Q34" s="9"/>
      <c r="R34" s="9"/>
      <c r="S34" s="9"/>
      <c r="T34" s="9"/>
    </row>
    <row r="35" spans="2:20" x14ac:dyDescent="0.35">
      <c r="B35" s="9"/>
      <c r="C35" s="9"/>
      <c r="D35" s="9"/>
      <c r="E35" s="9"/>
      <c r="F35" s="9"/>
      <c r="G35" s="9"/>
      <c r="H35" s="9"/>
      <c r="I35" s="9"/>
      <c r="J35" s="9"/>
      <c r="K35" s="9"/>
      <c r="L35" s="9" t="s">
        <v>286</v>
      </c>
      <c r="M35" s="9"/>
      <c r="O35" s="9"/>
      <c r="P35" s="9"/>
      <c r="Q35" s="9"/>
      <c r="R35" s="9"/>
      <c r="S35" s="9"/>
      <c r="T35" s="9"/>
    </row>
    <row r="36" spans="2:20" x14ac:dyDescent="0.35">
      <c r="B36" s="9"/>
      <c r="C36" s="9"/>
      <c r="D36" s="9"/>
      <c r="E36" s="9"/>
      <c r="F36" s="9"/>
      <c r="G36" s="9"/>
      <c r="H36" s="9"/>
      <c r="I36" s="9"/>
      <c r="J36" s="9"/>
      <c r="K36" s="9"/>
      <c r="L36" s="9" t="s">
        <v>287</v>
      </c>
      <c r="M36" s="9"/>
      <c r="O36" s="9"/>
      <c r="P36" s="9"/>
      <c r="Q36" s="9"/>
      <c r="R36" s="9"/>
      <c r="S36" s="9"/>
      <c r="T36" s="9"/>
    </row>
    <row r="37" spans="2:20" x14ac:dyDescent="0.35">
      <c r="B37" s="9"/>
      <c r="C37" s="9"/>
      <c r="D37" s="9"/>
      <c r="E37" s="9"/>
      <c r="F37" s="9"/>
      <c r="G37" s="9"/>
      <c r="H37" s="9"/>
      <c r="I37" s="9"/>
      <c r="J37" s="9"/>
      <c r="K37" s="9"/>
      <c r="L37" s="9" t="s">
        <v>288</v>
      </c>
      <c r="M37" s="9"/>
      <c r="O37" s="9"/>
      <c r="P37" s="9"/>
      <c r="Q37" s="9"/>
      <c r="R37" s="9"/>
      <c r="S37" s="9"/>
      <c r="T37" s="9"/>
    </row>
    <row r="38" spans="2:20" x14ac:dyDescent="0.35">
      <c r="B38" s="9"/>
      <c r="C38" s="9"/>
      <c r="D38" s="9"/>
      <c r="E38" s="9"/>
      <c r="F38" s="9"/>
      <c r="G38" s="9"/>
      <c r="H38" s="9"/>
      <c r="I38" s="9"/>
      <c r="J38" s="9"/>
      <c r="K38" s="9"/>
      <c r="L38" s="9" t="s">
        <v>227</v>
      </c>
      <c r="M38" s="9"/>
      <c r="O38" s="9"/>
      <c r="P38" s="9"/>
      <c r="Q38" s="9"/>
      <c r="R38" s="9"/>
      <c r="S38" s="9"/>
      <c r="T38" s="9"/>
    </row>
    <row r="39" spans="2:20" x14ac:dyDescent="0.35">
      <c r="B39" s="9"/>
      <c r="C39" s="9"/>
      <c r="D39" s="9"/>
      <c r="E39" s="9"/>
      <c r="F39" s="9"/>
      <c r="G39" s="9"/>
      <c r="H39" s="9"/>
      <c r="I39" s="9"/>
      <c r="J39" s="9"/>
      <c r="K39" s="9"/>
      <c r="L39" s="9" t="s">
        <v>289</v>
      </c>
      <c r="M39" s="9"/>
      <c r="O39" s="9"/>
      <c r="P39" s="9"/>
      <c r="Q39" s="9"/>
      <c r="R39" s="9"/>
      <c r="S39" s="9"/>
      <c r="T39" s="9"/>
    </row>
    <row r="40" spans="2:20" x14ac:dyDescent="0.35">
      <c r="B40" s="9"/>
      <c r="C40" s="9"/>
      <c r="D40" s="9"/>
      <c r="E40" s="9"/>
      <c r="F40" s="9"/>
      <c r="G40" s="9"/>
      <c r="H40" s="9"/>
      <c r="I40" s="9"/>
      <c r="J40" s="9"/>
      <c r="K40" s="9"/>
      <c r="L40" s="9" t="s">
        <v>290</v>
      </c>
      <c r="M40" s="9"/>
      <c r="O40" s="9"/>
      <c r="P40" s="9"/>
      <c r="Q40" s="9"/>
      <c r="R40" s="9"/>
      <c r="S40" s="9"/>
      <c r="T40" s="9"/>
    </row>
    <row r="41" spans="2:20" x14ac:dyDescent="0.35">
      <c r="B41" s="9"/>
      <c r="C41" s="9"/>
      <c r="D41" s="9"/>
      <c r="E41" s="9"/>
      <c r="F41" s="9"/>
      <c r="G41" s="9"/>
      <c r="H41" s="9"/>
      <c r="I41" s="9"/>
      <c r="J41" s="9"/>
      <c r="K41" s="9"/>
      <c r="L41" s="9" t="s">
        <v>291</v>
      </c>
      <c r="M41" s="9"/>
      <c r="O41" s="9"/>
      <c r="P41" s="9"/>
      <c r="Q41" s="9"/>
      <c r="R41" s="9"/>
      <c r="S41" s="9"/>
      <c r="T41" s="9"/>
    </row>
    <row r="42" spans="2:20" x14ac:dyDescent="0.35">
      <c r="B42" s="9"/>
      <c r="C42" s="9"/>
      <c r="D42" s="9"/>
      <c r="E42" s="9"/>
      <c r="F42" s="9"/>
      <c r="G42" s="9"/>
      <c r="H42" s="9"/>
      <c r="I42" s="9"/>
      <c r="J42" s="9"/>
      <c r="K42" s="9"/>
      <c r="L42" s="9" t="s">
        <v>292</v>
      </c>
      <c r="M42" s="9"/>
      <c r="O42" s="9"/>
      <c r="P42" s="9"/>
      <c r="Q42" s="9"/>
      <c r="R42" s="9"/>
      <c r="S42" s="9"/>
      <c r="T42" s="9"/>
    </row>
    <row r="43" spans="2:20" x14ac:dyDescent="0.35">
      <c r="B43" s="9"/>
      <c r="C43" s="9"/>
      <c r="D43" s="9"/>
      <c r="E43" s="9"/>
      <c r="F43" s="9"/>
      <c r="G43" s="9"/>
      <c r="H43" s="9"/>
      <c r="I43" s="9"/>
      <c r="J43" s="9"/>
      <c r="K43" s="9"/>
      <c r="L43" s="9" t="s">
        <v>293</v>
      </c>
      <c r="M43" s="9"/>
      <c r="O43" s="9"/>
      <c r="P43" s="9"/>
      <c r="Q43" s="9"/>
      <c r="R43" s="9"/>
      <c r="S43" s="9"/>
      <c r="T43" s="9"/>
    </row>
    <row r="44" spans="2:20" x14ac:dyDescent="0.35">
      <c r="B44" s="9"/>
      <c r="C44" s="9"/>
      <c r="D44" s="9"/>
      <c r="E44" s="9"/>
      <c r="F44" s="9"/>
      <c r="G44" s="9"/>
      <c r="H44" s="9"/>
      <c r="L44" s="9" t="s">
        <v>294</v>
      </c>
      <c r="M44" s="9"/>
      <c r="O44" s="9"/>
      <c r="P44" s="9"/>
      <c r="Q44" s="9"/>
      <c r="R44" s="9"/>
      <c r="S44" s="9"/>
      <c r="T44" s="9"/>
    </row>
    <row r="45" spans="2:20" x14ac:dyDescent="0.35">
      <c r="B45" s="9"/>
      <c r="C45" s="9"/>
      <c r="D45" s="9"/>
      <c r="E45" s="9"/>
      <c r="F45" s="9"/>
      <c r="G45" s="9"/>
      <c r="H45" s="9"/>
      <c r="L45" s="9" t="s">
        <v>295</v>
      </c>
      <c r="M45" s="40"/>
      <c r="O45" s="9"/>
      <c r="P45" s="9"/>
      <c r="Q45" s="9"/>
      <c r="R45" s="9"/>
      <c r="S45" s="9"/>
      <c r="T45" s="9"/>
    </row>
    <row r="46" spans="2:20" x14ac:dyDescent="0.35">
      <c r="B46" s="9"/>
      <c r="C46" s="9"/>
      <c r="D46" s="9"/>
      <c r="E46" s="9"/>
      <c r="F46" s="9"/>
      <c r="G46" s="9"/>
      <c r="H46" s="9"/>
      <c r="L46" s="2" t="s">
        <v>296</v>
      </c>
      <c r="M46" s="40"/>
      <c r="O46" s="9"/>
      <c r="P46" s="9"/>
      <c r="Q46" s="9"/>
      <c r="R46" s="9"/>
      <c r="S46" s="9"/>
      <c r="T46" s="9"/>
    </row>
    <row r="47" spans="2:20" x14ac:dyDescent="0.35">
      <c r="B47" s="9"/>
      <c r="C47" s="9"/>
      <c r="D47" s="9"/>
      <c r="E47" s="9"/>
      <c r="F47" s="9"/>
      <c r="G47" s="9"/>
      <c r="H47" s="9"/>
      <c r="L47" s="116" t="s">
        <v>297</v>
      </c>
      <c r="M47" s="40"/>
      <c r="O47" s="9"/>
      <c r="P47" s="9"/>
      <c r="Q47" s="9"/>
      <c r="R47" s="9"/>
      <c r="S47" s="9"/>
      <c r="T47" s="9"/>
    </row>
    <row r="48" spans="2:20" x14ac:dyDescent="0.35">
      <c r="B48" s="9"/>
      <c r="C48" s="9"/>
      <c r="D48" s="9"/>
      <c r="E48" s="9"/>
      <c r="F48" s="9"/>
      <c r="G48" s="9"/>
      <c r="H48" s="9"/>
      <c r="L48" s="43" t="s">
        <v>298</v>
      </c>
      <c r="M48" s="40"/>
      <c r="O48" s="9"/>
      <c r="P48" s="9"/>
      <c r="Q48" s="9"/>
      <c r="R48" s="9"/>
      <c r="S48" s="9"/>
      <c r="T48" s="9"/>
    </row>
    <row r="49" spans="2:21" x14ac:dyDescent="0.35">
      <c r="B49" s="9"/>
      <c r="C49" s="9"/>
      <c r="D49" s="9"/>
      <c r="E49" s="9"/>
      <c r="F49" s="9"/>
      <c r="G49" s="9"/>
      <c r="H49" s="9"/>
      <c r="L49" s="43" t="s">
        <v>299</v>
      </c>
      <c r="M49" s="9"/>
      <c r="O49" s="9"/>
      <c r="P49" s="9"/>
      <c r="Q49" s="9"/>
      <c r="R49" s="9"/>
      <c r="S49" s="9"/>
      <c r="T49" s="9"/>
    </row>
    <row r="50" spans="2:21" x14ac:dyDescent="0.35">
      <c r="B50" s="9"/>
      <c r="H50" s="9"/>
      <c r="I50" s="9"/>
      <c r="J50" s="9"/>
      <c r="K50" s="9"/>
      <c r="L50" s="43" t="s">
        <v>300</v>
      </c>
      <c r="M50" s="9"/>
      <c r="O50" s="9"/>
      <c r="P50" s="9"/>
      <c r="Q50" s="9"/>
      <c r="R50" s="9"/>
      <c r="S50" s="9"/>
      <c r="T50" s="9"/>
      <c r="U50" s="9"/>
    </row>
    <row r="51" spans="2:21" x14ac:dyDescent="0.35">
      <c r="B51" s="9"/>
      <c r="H51" s="9"/>
      <c r="L51" s="2" t="s">
        <v>301</v>
      </c>
      <c r="M51" s="9"/>
      <c r="O51" s="9"/>
      <c r="P51" s="9"/>
      <c r="Q51" s="9"/>
      <c r="R51" s="9"/>
      <c r="S51" s="9"/>
      <c r="T51" s="9"/>
      <c r="U51" s="9"/>
    </row>
    <row r="52" spans="2:21" x14ac:dyDescent="0.35">
      <c r="B52" s="9"/>
      <c r="H52" s="9"/>
      <c r="L52" s="9" t="s">
        <v>302</v>
      </c>
      <c r="M52" s="9"/>
      <c r="O52" s="9"/>
      <c r="P52" s="9"/>
      <c r="Q52" s="9"/>
      <c r="R52" s="9"/>
      <c r="S52" s="9"/>
      <c r="T52" s="9"/>
      <c r="U52" s="9"/>
    </row>
    <row r="53" spans="2:21" x14ac:dyDescent="0.35">
      <c r="B53" s="9"/>
      <c r="H53" s="9"/>
      <c r="L53" s="9" t="s">
        <v>303</v>
      </c>
      <c r="M53" s="9"/>
      <c r="O53" s="9"/>
      <c r="P53" s="9"/>
      <c r="Q53" s="9"/>
      <c r="R53" s="9"/>
      <c r="S53" s="9"/>
      <c r="T53" s="9"/>
      <c r="U53" s="9"/>
    </row>
    <row r="54" spans="2:21" x14ac:dyDescent="0.35">
      <c r="B54" s="9"/>
      <c r="H54" s="9"/>
      <c r="L54" s="9" t="s">
        <v>304</v>
      </c>
      <c r="M54" s="9"/>
      <c r="O54" s="9"/>
      <c r="P54" s="9"/>
      <c r="Q54" s="9"/>
      <c r="R54" s="9"/>
      <c r="S54" s="9"/>
      <c r="T54" s="9"/>
      <c r="U54" s="9"/>
    </row>
    <row r="55" spans="2:21" x14ac:dyDescent="0.35">
      <c r="B55" s="9"/>
      <c r="H55" s="9"/>
      <c r="J55" s="20"/>
      <c r="K55" s="20"/>
      <c r="L55" s="43" t="s">
        <v>305</v>
      </c>
      <c r="M55" s="9"/>
      <c r="O55" s="9"/>
      <c r="P55" s="9"/>
      <c r="Q55" s="9"/>
      <c r="R55" s="9"/>
      <c r="S55" s="9"/>
      <c r="T55" s="9"/>
      <c r="U55" s="9"/>
    </row>
    <row r="56" spans="2:21" x14ac:dyDescent="0.35">
      <c r="B56" s="9"/>
      <c r="H56" s="9"/>
      <c r="J56" s="20"/>
      <c r="K56" s="20"/>
      <c r="L56" s="116" t="s">
        <v>306</v>
      </c>
      <c r="M56" s="9"/>
      <c r="O56" s="9"/>
      <c r="P56" s="9"/>
      <c r="Q56" s="9"/>
      <c r="R56" s="9"/>
      <c r="S56" s="9"/>
      <c r="T56" s="9"/>
      <c r="U56" s="9"/>
    </row>
    <row r="57" spans="2:21" x14ac:dyDescent="0.35">
      <c r="B57" s="9"/>
      <c r="H57" s="9"/>
      <c r="J57" s="20"/>
      <c r="K57" s="20"/>
      <c r="L57" s="43" t="s">
        <v>307</v>
      </c>
      <c r="M57" s="9"/>
      <c r="O57" s="9"/>
      <c r="P57" s="9"/>
      <c r="Q57" s="9"/>
      <c r="R57" s="9"/>
      <c r="S57" s="9"/>
      <c r="T57" s="9"/>
      <c r="U57" s="9"/>
    </row>
    <row r="58" spans="2:21" x14ac:dyDescent="0.35">
      <c r="B58" s="9"/>
      <c r="H58" s="9"/>
      <c r="J58" s="20"/>
      <c r="K58" s="20"/>
      <c r="L58" s="43" t="s">
        <v>308</v>
      </c>
      <c r="M58" s="9"/>
      <c r="O58" s="9"/>
      <c r="P58" s="9"/>
      <c r="Q58" s="9"/>
      <c r="R58" s="9"/>
      <c r="S58" s="9"/>
      <c r="T58" s="9"/>
      <c r="U58" s="9"/>
    </row>
    <row r="59" spans="2:21" x14ac:dyDescent="0.35">
      <c r="B59" s="9"/>
      <c r="H59" s="9"/>
      <c r="J59" s="20"/>
      <c r="K59" s="20"/>
      <c r="L59" s="43" t="s">
        <v>309</v>
      </c>
      <c r="M59" s="9"/>
      <c r="O59" s="9"/>
      <c r="P59" s="9"/>
      <c r="Q59" s="9"/>
      <c r="R59" s="9"/>
      <c r="S59" s="9"/>
      <c r="T59" s="9"/>
      <c r="U59" s="9"/>
    </row>
    <row r="60" spans="2:21" x14ac:dyDescent="0.35">
      <c r="B60" s="9"/>
      <c r="H60" s="9"/>
      <c r="I60" s="20"/>
      <c r="J60" s="20"/>
      <c r="K60" s="20"/>
      <c r="L60" s="43" t="s">
        <v>310</v>
      </c>
      <c r="M60" s="9"/>
      <c r="O60" s="9"/>
      <c r="P60" s="9"/>
      <c r="Q60" s="9"/>
      <c r="R60" s="9"/>
      <c r="S60" s="9"/>
      <c r="T60" s="9"/>
      <c r="U60" s="9"/>
    </row>
    <row r="61" spans="2:21" x14ac:dyDescent="0.35">
      <c r="B61" s="9"/>
      <c r="H61" s="9"/>
      <c r="I61" s="20"/>
      <c r="J61" s="20"/>
      <c r="K61" s="20"/>
      <c r="L61" s="43" t="s">
        <v>311</v>
      </c>
      <c r="M61" s="9"/>
      <c r="O61" s="9"/>
      <c r="P61" s="9"/>
      <c r="Q61" s="9"/>
      <c r="R61" s="9"/>
      <c r="S61" s="9"/>
      <c r="T61" s="9"/>
      <c r="U61" s="9"/>
    </row>
    <row r="62" spans="2:21" x14ac:dyDescent="0.35">
      <c r="B62" s="9"/>
      <c r="H62" s="9"/>
      <c r="I62" s="20"/>
      <c r="J62" s="20"/>
      <c r="K62" s="20"/>
      <c r="L62" s="116" t="s">
        <v>312</v>
      </c>
      <c r="M62" s="9"/>
      <c r="O62" s="9"/>
      <c r="P62" s="9"/>
      <c r="Q62" s="9"/>
      <c r="R62" s="9"/>
      <c r="S62" s="9"/>
      <c r="T62" s="9"/>
      <c r="U62" s="9"/>
    </row>
    <row r="63" spans="2:21" x14ac:dyDescent="0.35">
      <c r="B63" s="9"/>
      <c r="H63" s="9"/>
      <c r="I63" s="20"/>
      <c r="J63" s="20"/>
      <c r="K63" s="20"/>
      <c r="L63" s="116" t="s">
        <v>313</v>
      </c>
      <c r="M63" s="9"/>
      <c r="O63" s="9"/>
      <c r="P63" s="9"/>
      <c r="Q63" s="9"/>
      <c r="R63" s="9"/>
      <c r="S63" s="9"/>
      <c r="T63" s="9"/>
      <c r="U63" s="9"/>
    </row>
    <row r="64" spans="2:21" x14ac:dyDescent="0.35">
      <c r="B64" s="9"/>
      <c r="H64" s="9"/>
      <c r="I64" s="20"/>
      <c r="J64" s="20"/>
      <c r="K64" s="20"/>
      <c r="L64" s="116" t="s">
        <v>314</v>
      </c>
      <c r="M64" s="9"/>
      <c r="O64" s="9"/>
      <c r="P64" s="9"/>
      <c r="Q64" s="9"/>
      <c r="R64" s="9"/>
      <c r="S64" s="9"/>
      <c r="T64" s="9"/>
      <c r="U64" s="9"/>
    </row>
    <row r="65" spans="9:12" x14ac:dyDescent="0.35">
      <c r="I65" s="20"/>
      <c r="J65" s="20"/>
      <c r="K65" s="20"/>
      <c r="L65" s="43" t="s">
        <v>315</v>
      </c>
    </row>
    <row r="66" spans="9:12" x14ac:dyDescent="0.35">
      <c r="I66" s="20"/>
      <c r="J66" s="20"/>
      <c r="K66" s="20"/>
      <c r="L66" s="43" t="s">
        <v>316</v>
      </c>
    </row>
    <row r="67" spans="9:12" x14ac:dyDescent="0.35">
      <c r="I67" s="20"/>
      <c r="J67" s="20"/>
      <c r="K67" s="20"/>
      <c r="L67" s="43" t="s">
        <v>317</v>
      </c>
    </row>
    <row r="68" spans="9:12" x14ac:dyDescent="0.35">
      <c r="I68" s="20"/>
      <c r="J68" s="20"/>
      <c r="K68" s="20"/>
      <c r="L68" s="43" t="s">
        <v>318</v>
      </c>
    </row>
    <row r="69" spans="9:12" x14ac:dyDescent="0.35">
      <c r="L69" s="43" t="s">
        <v>319</v>
      </c>
    </row>
    <row r="70" spans="9:12" x14ac:dyDescent="0.35">
      <c r="L70" s="43" t="s">
        <v>320</v>
      </c>
    </row>
    <row r="71" spans="9:12" x14ac:dyDescent="0.35">
      <c r="K71" s="20" t="s">
        <v>206</v>
      </c>
      <c r="L71" s="116" t="s">
        <v>321</v>
      </c>
    </row>
    <row r="72" spans="9:12" x14ac:dyDescent="0.35">
      <c r="K72" s="20" t="s">
        <v>206</v>
      </c>
      <c r="L72" s="43" t="s">
        <v>322</v>
      </c>
    </row>
    <row r="73" spans="9:12" x14ac:dyDescent="0.35">
      <c r="K73" s="20" t="s">
        <v>206</v>
      </c>
      <c r="L73" s="43"/>
    </row>
    <row r="74" spans="9:12" x14ac:dyDescent="0.35">
      <c r="K74" s="20" t="s">
        <v>206</v>
      </c>
      <c r="L74" s="43"/>
    </row>
    <row r="75" spans="9:12" x14ac:dyDescent="0.35">
      <c r="K75" s="20"/>
      <c r="L75" s="116"/>
    </row>
    <row r="84" spans="12:12" x14ac:dyDescent="0.35">
      <c r="L84" s="60"/>
    </row>
  </sheetData>
  <sortState xmlns:xlrd2="http://schemas.microsoft.com/office/spreadsheetml/2017/richdata2" ref="L55:L68">
    <sortCondition ref="L55"/>
  </sortState>
  <conditionalFormatting sqref="L10">
    <cfRule type="duplicateValues" dxfId="707" priority="17"/>
  </conditionalFormatting>
  <conditionalFormatting sqref="L55">
    <cfRule type="duplicateValues" dxfId="706" priority="15"/>
  </conditionalFormatting>
  <conditionalFormatting sqref="L55">
    <cfRule type="duplicateValues" dxfId="705" priority="16"/>
  </conditionalFormatting>
  <conditionalFormatting sqref="L56">
    <cfRule type="duplicateValues" dxfId="704" priority="13"/>
  </conditionalFormatting>
  <conditionalFormatting sqref="L56">
    <cfRule type="duplicateValues" dxfId="703" priority="14"/>
  </conditionalFormatting>
  <conditionalFormatting sqref="L57">
    <cfRule type="duplicateValues" dxfId="702" priority="11"/>
  </conditionalFormatting>
  <conditionalFormatting sqref="L57">
    <cfRule type="duplicateValues" dxfId="701" priority="12"/>
  </conditionalFormatting>
  <conditionalFormatting sqref="L62:L63">
    <cfRule type="duplicateValues" dxfId="700" priority="9"/>
  </conditionalFormatting>
  <conditionalFormatting sqref="L62:L63">
    <cfRule type="duplicateValues" dxfId="699" priority="10"/>
  </conditionalFormatting>
  <conditionalFormatting sqref="L64">
    <cfRule type="duplicateValues" dxfId="698" priority="7"/>
  </conditionalFormatting>
  <conditionalFormatting sqref="L64">
    <cfRule type="duplicateValues" dxfId="697" priority="8"/>
  </conditionalFormatting>
  <conditionalFormatting sqref="L66">
    <cfRule type="duplicateValues" dxfId="696" priority="3"/>
  </conditionalFormatting>
  <conditionalFormatting sqref="L66">
    <cfRule type="duplicateValues" dxfId="695" priority="4"/>
  </conditionalFormatting>
  <conditionalFormatting sqref="L67">
    <cfRule type="duplicateValues" dxfId="694" priority="1"/>
  </conditionalFormatting>
  <conditionalFormatting sqref="L67">
    <cfRule type="duplicateValues" dxfId="693" priority="2"/>
  </conditionalFormatting>
  <conditionalFormatting sqref="L94:L1048576 L1:L3 L72:L92 L68:L70">
    <cfRule type="duplicateValues" dxfId="692" priority="755"/>
  </conditionalFormatting>
  <conditionalFormatting sqref="L4:L54 L72:L74 L68:L70">
    <cfRule type="duplicateValues" dxfId="691" priority="760"/>
  </conditionalFormatting>
  <conditionalFormatting sqref="L65">
    <cfRule type="duplicateValues" dxfId="690" priority="764"/>
  </conditionalFormatting>
  <pageMargins left="0.7" right="0.7" top="0.75" bottom="0.75" header="0.3" footer="0.3"/>
  <pageSetup paperSize="9"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6B61B-1533-43EC-86D8-4C0E5409F5F8}">
  <sheetPr>
    <tabColor theme="7" tint="0.59999389629810485"/>
    <pageSetUpPr fitToPage="1"/>
  </sheetPr>
  <dimension ref="A1:BA108"/>
  <sheetViews>
    <sheetView topLeftCell="A4" zoomScaleNormal="100" workbookViewId="0">
      <selection activeCell="H57" sqref="H57"/>
    </sheetView>
  </sheetViews>
  <sheetFormatPr defaultColWidth="11" defaultRowHeight="14.5" x14ac:dyDescent="0.35"/>
  <cols>
    <col min="1" max="1" width="4.5" style="79" customWidth="1"/>
    <col min="2" max="2" width="11" style="79"/>
    <col min="3" max="3" width="27.58203125" style="79" customWidth="1"/>
    <col min="4" max="5" width="16.58203125" style="79" customWidth="1"/>
    <col min="6" max="6" width="12.5" style="79" customWidth="1"/>
    <col min="7" max="7" width="18.5" style="79" customWidth="1"/>
    <col min="8" max="11" width="12.5" style="79" customWidth="1"/>
    <col min="12" max="12" width="21.08203125" style="79" customWidth="1"/>
    <col min="13" max="21" width="12.5" style="79" customWidth="1"/>
    <col min="22" max="51" width="11" style="79"/>
    <col min="52" max="52" width="101.33203125" style="119" hidden="1" customWidth="1"/>
    <col min="53" max="53" width="182" style="119" hidden="1" customWidth="1"/>
    <col min="54" max="16384" width="11" style="79"/>
  </cols>
  <sheetData>
    <row r="1" spans="1:52" ht="21" x14ac:dyDescent="0.5">
      <c r="A1" s="4" t="s">
        <v>323</v>
      </c>
      <c r="B1" s="172"/>
      <c r="C1" s="172"/>
      <c r="D1" s="109"/>
      <c r="E1" s="172"/>
      <c r="F1" s="172"/>
      <c r="G1" s="172"/>
      <c r="H1" s="172"/>
      <c r="I1" s="172"/>
      <c r="J1" s="172"/>
      <c r="K1" s="172"/>
      <c r="L1" s="172"/>
      <c r="M1" s="172"/>
      <c r="N1" s="172"/>
      <c r="O1" s="172"/>
      <c r="P1" s="172"/>
      <c r="Q1" s="172"/>
      <c r="R1" s="172"/>
      <c r="S1" s="172"/>
      <c r="T1" s="172"/>
      <c r="U1" s="172"/>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row>
    <row r="2" spans="1:52" x14ac:dyDescent="0.35">
      <c r="A2" s="109" t="s">
        <v>324</v>
      </c>
      <c r="B2" s="172"/>
      <c r="C2" s="172"/>
      <c r="D2" s="109"/>
      <c r="E2" s="172"/>
      <c r="F2" s="172"/>
      <c r="G2" s="172"/>
      <c r="H2" s="172"/>
      <c r="I2" s="172"/>
      <c r="J2" s="172"/>
      <c r="K2" s="172"/>
      <c r="L2" s="172"/>
      <c r="M2" s="172"/>
      <c r="N2" s="172"/>
      <c r="O2" s="172"/>
      <c r="P2" s="172"/>
      <c r="Q2" s="172"/>
      <c r="R2" s="172"/>
      <c r="S2" s="172"/>
      <c r="T2" s="172"/>
      <c r="U2" s="172"/>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row>
    <row r="3" spans="1:52" x14ac:dyDescent="0.35">
      <c r="A3" s="172"/>
      <c r="B3" s="172"/>
      <c r="C3" s="172"/>
      <c r="D3" s="172"/>
      <c r="E3" s="172"/>
      <c r="F3" s="172"/>
      <c r="G3" s="172"/>
      <c r="H3" s="172"/>
      <c r="I3" s="172"/>
      <c r="J3" s="172"/>
      <c r="K3" s="172"/>
      <c r="L3" s="172"/>
      <c r="M3" s="172"/>
      <c r="N3" s="172"/>
      <c r="O3" s="172"/>
      <c r="P3" s="172"/>
      <c r="Q3" s="172"/>
      <c r="R3" s="172"/>
      <c r="S3" s="172"/>
      <c r="T3" s="172"/>
      <c r="U3" s="172"/>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row>
    <row r="4" spans="1:52" ht="21" customHeight="1" x14ac:dyDescent="0.35">
      <c r="A4" s="172"/>
      <c r="B4" s="355" t="s">
        <v>325</v>
      </c>
      <c r="C4" s="356"/>
      <c r="D4" s="356"/>
      <c r="E4" s="356"/>
      <c r="F4" s="356"/>
      <c r="G4" s="356"/>
      <c r="H4" s="356"/>
      <c r="I4" s="356"/>
      <c r="J4" s="356"/>
      <c r="K4" s="357"/>
      <c r="L4" s="83"/>
      <c r="M4" s="83"/>
      <c r="N4" s="83"/>
      <c r="O4" s="83"/>
      <c r="P4" s="172"/>
      <c r="Q4" s="172"/>
      <c r="R4" s="172"/>
      <c r="S4" s="172"/>
      <c r="T4" s="172"/>
      <c r="U4" s="172"/>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row>
    <row r="5" spans="1:52" ht="15.75" customHeight="1" x14ac:dyDescent="0.35">
      <c r="A5" s="172"/>
      <c r="B5" s="369" t="s">
        <v>326</v>
      </c>
      <c r="C5" s="369"/>
      <c r="D5" s="317" t="s">
        <v>478</v>
      </c>
      <c r="E5" s="318"/>
      <c r="F5" s="318"/>
      <c r="G5" s="318"/>
      <c r="H5" s="318"/>
      <c r="I5" s="318"/>
      <c r="J5" s="318"/>
      <c r="K5" s="319"/>
      <c r="L5" s="84"/>
      <c r="M5" s="84"/>
      <c r="N5" s="84"/>
      <c r="O5" s="84"/>
      <c r="P5" s="172"/>
      <c r="Q5" s="172"/>
      <c r="R5" s="172"/>
      <c r="S5" s="172"/>
      <c r="T5" s="172"/>
      <c r="U5" s="172"/>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row>
    <row r="6" spans="1:52" ht="15.75" customHeight="1" x14ac:dyDescent="0.35">
      <c r="A6" s="172"/>
      <c r="B6" s="369" t="s">
        <v>327</v>
      </c>
      <c r="C6" s="369"/>
      <c r="D6" s="370" t="s">
        <v>462</v>
      </c>
      <c r="E6" s="350"/>
      <c r="F6" s="350"/>
      <c r="G6" s="350"/>
      <c r="H6" s="350"/>
      <c r="I6" s="350"/>
      <c r="J6" s="350"/>
      <c r="K6" s="351"/>
      <c r="L6" s="84"/>
      <c r="M6" s="84"/>
      <c r="N6" s="84"/>
      <c r="O6" s="84"/>
      <c r="P6" s="172"/>
      <c r="Q6" s="172"/>
      <c r="R6" s="172"/>
      <c r="S6" s="172"/>
      <c r="T6" s="172"/>
      <c r="U6" s="172"/>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row>
    <row r="7" spans="1:52" ht="15.75" customHeight="1" x14ac:dyDescent="0.35">
      <c r="A7" s="172"/>
      <c r="B7" s="371" t="s">
        <v>328</v>
      </c>
      <c r="C7" s="372"/>
      <c r="D7" s="317" t="s">
        <v>329</v>
      </c>
      <c r="E7" s="318"/>
      <c r="F7" s="318"/>
      <c r="G7" s="318"/>
      <c r="H7" s="318"/>
      <c r="I7" s="318"/>
      <c r="J7" s="318"/>
      <c r="K7" s="319"/>
      <c r="L7" s="84"/>
      <c r="M7" s="84"/>
      <c r="N7" s="84"/>
      <c r="O7" s="84"/>
      <c r="P7" s="172"/>
      <c r="Q7" s="172"/>
      <c r="R7" s="172"/>
      <c r="S7" s="172"/>
      <c r="T7" s="172"/>
      <c r="U7" s="172"/>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row>
    <row r="8" spans="1:52" x14ac:dyDescent="0.35">
      <c r="A8" s="172"/>
      <c r="B8" s="358" t="s">
        <v>18</v>
      </c>
      <c r="C8" s="359"/>
      <c r="D8" s="362" t="s">
        <v>254</v>
      </c>
      <c r="E8" s="363"/>
      <c r="F8" s="363"/>
      <c r="G8" s="363"/>
      <c r="H8" s="363"/>
      <c r="I8" s="363"/>
      <c r="J8" s="363"/>
      <c r="K8" s="364"/>
      <c r="L8" s="81"/>
      <c r="M8" s="81"/>
      <c r="N8" s="81"/>
      <c r="O8" s="81"/>
      <c r="P8" s="172"/>
      <c r="Q8" s="172"/>
      <c r="R8" s="172"/>
      <c r="S8" s="172"/>
      <c r="T8" s="172"/>
      <c r="U8" s="172"/>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row>
    <row r="9" spans="1:52" ht="15.75" customHeight="1" x14ac:dyDescent="0.35">
      <c r="A9" s="172"/>
      <c r="B9" s="360"/>
      <c r="C9" s="361"/>
      <c r="D9" s="362" t="s">
        <v>330</v>
      </c>
      <c r="E9" s="363"/>
      <c r="F9" s="363"/>
      <c r="G9" s="363"/>
      <c r="H9" s="363"/>
      <c r="I9" s="363"/>
      <c r="J9" s="363"/>
      <c r="K9" s="364"/>
      <c r="L9" s="81"/>
      <c r="M9" s="81"/>
      <c r="N9" s="81"/>
      <c r="O9" s="81"/>
      <c r="P9" s="172"/>
      <c r="Q9" s="172"/>
      <c r="R9" s="172"/>
      <c r="S9" s="172"/>
      <c r="T9" s="172"/>
      <c r="U9" s="172"/>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row>
    <row r="10" spans="1:52" ht="15.75" customHeight="1" x14ac:dyDescent="0.35">
      <c r="A10" s="172"/>
      <c r="B10" s="365" t="s">
        <v>22</v>
      </c>
      <c r="C10" s="365"/>
      <c r="D10" s="366" t="s">
        <v>193</v>
      </c>
      <c r="E10" s="367"/>
      <c r="F10" s="367"/>
      <c r="G10" s="367"/>
      <c r="H10" s="367"/>
      <c r="I10" s="367"/>
      <c r="J10" s="367"/>
      <c r="K10" s="368"/>
      <c r="L10" s="82"/>
      <c r="M10" s="82"/>
      <c r="N10" s="82"/>
      <c r="O10" s="82"/>
      <c r="P10" s="172"/>
      <c r="Q10" s="172"/>
      <c r="R10" s="172"/>
      <c r="S10" s="172"/>
      <c r="T10" s="172"/>
      <c r="U10" s="172"/>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row>
    <row r="11" spans="1:52" ht="15.75" customHeight="1" x14ac:dyDescent="0.35">
      <c r="A11" s="172"/>
      <c r="B11" s="365" t="s">
        <v>24</v>
      </c>
      <c r="C11" s="365"/>
      <c r="D11" s="366" t="s">
        <v>195</v>
      </c>
      <c r="E11" s="367"/>
      <c r="F11" s="367"/>
      <c r="G11" s="367"/>
      <c r="H11" s="367"/>
      <c r="I11" s="367"/>
      <c r="J11" s="367"/>
      <c r="K11" s="368"/>
      <c r="L11" s="84"/>
      <c r="M11" s="84"/>
      <c r="N11" s="84"/>
      <c r="O11" s="84"/>
      <c r="P11" s="172"/>
      <c r="Q11" s="172"/>
      <c r="R11" s="172"/>
      <c r="S11" s="172"/>
      <c r="T11" s="172"/>
      <c r="U11" s="172"/>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row>
    <row r="12" spans="1:52" ht="409.5" customHeight="1" x14ac:dyDescent="0.35">
      <c r="A12" s="172"/>
      <c r="B12" s="308" t="s">
        <v>27</v>
      </c>
      <c r="C12" s="308"/>
      <c r="D12" s="373" t="s">
        <v>482</v>
      </c>
      <c r="E12" s="265"/>
      <c r="F12" s="265"/>
      <c r="G12" s="265"/>
      <c r="H12" s="265"/>
      <c r="I12" s="265"/>
      <c r="J12" s="265"/>
      <c r="K12" s="266"/>
      <c r="L12" s="81"/>
      <c r="M12" s="81"/>
      <c r="N12" s="81"/>
      <c r="O12" s="81"/>
      <c r="P12" s="172"/>
      <c r="Q12" s="172"/>
      <c r="R12" s="172"/>
      <c r="S12" s="172"/>
      <c r="T12" s="172"/>
      <c r="U12" s="172"/>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20" t="str">
        <f>D12</f>
        <v>There is the possibility of processing fast pyrolysis bio-oil (FPBO) in existing refineries. The most studied application currently is to co-process the bio-oil together with vacuum gasoil (VGO) in a FCC unit (fluidized catalytic cracking), which is normally present in complex refineries. FPBO is injected into the riser from a separate feed line in order to keep its temperature below 60˚C. In the riser, the FPBO is catalytically cracked together with the VGO (or other regular FCC feed). The biocarbon in the FPBO is distributed across the various FCC products and the coke. The resulting products are a mix of fossil and biofuels,  gasoline and diesel being the main outputs. As in a conventional FCC, the coke deposits on the catalyst, which is burned in the regenerator. This combustion supplies the energy required for the cracking reactions. Worldwide experiments claim that minor changes in the product yields are noticed in the FCC with co-processing up to 10%wt bio-oil. Few additional installations are needed to the refineries due to the acidity of the pyrolysis bio-oil, new pipelines, feed nozzle and storage tank would be necessary. The investment costs reported in this factsheet are, therefore, related only to the new units, e.g., additional costs. Picture was extracted from Lammens, T.,  Talebi, G., Gbordzoe, E. (2019).</v>
      </c>
    </row>
    <row r="13" spans="1:52" ht="15.75" customHeight="1" x14ac:dyDescent="0.35">
      <c r="A13" s="172"/>
      <c r="B13" s="263" t="s">
        <v>331</v>
      </c>
      <c r="C13" s="263"/>
      <c r="D13" s="349" t="s">
        <v>40</v>
      </c>
      <c r="E13" s="350"/>
      <c r="F13" s="350"/>
      <c r="G13" s="350"/>
      <c r="H13" s="350"/>
      <c r="I13" s="350"/>
      <c r="J13" s="350"/>
      <c r="K13" s="351"/>
      <c r="L13" s="84"/>
      <c r="M13" s="84"/>
      <c r="N13" s="84"/>
      <c r="O13" s="84"/>
      <c r="P13" s="172"/>
      <c r="Q13" s="172"/>
      <c r="R13" s="172"/>
      <c r="S13" s="172"/>
      <c r="T13" s="172"/>
      <c r="U13" s="172"/>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row>
    <row r="14" spans="1:52" ht="34.5" customHeight="1" x14ac:dyDescent="0.35">
      <c r="A14" s="172"/>
      <c r="B14" s="263"/>
      <c r="C14" s="263"/>
      <c r="D14" s="352" t="s">
        <v>479</v>
      </c>
      <c r="E14" s="353"/>
      <c r="F14" s="353"/>
      <c r="G14" s="353"/>
      <c r="H14" s="353"/>
      <c r="I14" s="353"/>
      <c r="J14" s="353"/>
      <c r="K14" s="354"/>
      <c r="L14" s="81"/>
      <c r="M14" s="81"/>
      <c r="N14" s="81"/>
      <c r="O14" s="81"/>
      <c r="P14" s="172"/>
      <c r="Q14" s="172"/>
      <c r="R14" s="172"/>
      <c r="S14" s="172"/>
      <c r="T14" s="172"/>
      <c r="U14" s="172"/>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20" t="str">
        <f>D14</f>
        <v>Lammens, T. (2018) indicates that the technology development is currently under demo phase.</v>
      </c>
    </row>
    <row r="15" spans="1:52" ht="21" customHeight="1" x14ac:dyDescent="0.35">
      <c r="A15" s="172"/>
      <c r="B15" s="355" t="s">
        <v>52</v>
      </c>
      <c r="C15" s="356"/>
      <c r="D15" s="356"/>
      <c r="E15" s="356"/>
      <c r="F15" s="356"/>
      <c r="G15" s="356"/>
      <c r="H15" s="356"/>
      <c r="I15" s="356"/>
      <c r="J15" s="356"/>
      <c r="K15" s="357"/>
      <c r="L15" s="83"/>
      <c r="M15" s="83"/>
      <c r="N15" s="83"/>
      <c r="O15" s="83"/>
      <c r="P15" s="172"/>
      <c r="Q15" s="172"/>
      <c r="R15" s="172"/>
      <c r="S15" s="172"/>
      <c r="T15" s="172"/>
      <c r="U15" s="172"/>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row>
    <row r="16" spans="1:52" ht="15" customHeight="1" x14ac:dyDescent="0.35">
      <c r="A16" s="172"/>
      <c r="B16" s="320" t="s">
        <v>53</v>
      </c>
      <c r="C16" s="320"/>
      <c r="D16" s="324" t="s">
        <v>250</v>
      </c>
      <c r="E16" s="346"/>
      <c r="F16" s="346"/>
      <c r="G16" s="346"/>
      <c r="H16" s="346"/>
      <c r="I16" s="346"/>
      <c r="J16" s="346"/>
      <c r="K16" s="325"/>
      <c r="L16" s="83"/>
      <c r="M16" s="83"/>
      <c r="N16" s="83"/>
      <c r="O16" s="83"/>
      <c r="P16" s="172"/>
      <c r="Q16" s="172"/>
      <c r="R16" s="172"/>
      <c r="S16" s="172"/>
      <c r="T16" s="172"/>
      <c r="U16" s="172"/>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row>
    <row r="17" spans="1:51" ht="15" customHeight="1" x14ac:dyDescent="0.35">
      <c r="A17" s="172"/>
      <c r="B17" s="320"/>
      <c r="C17" s="320"/>
      <c r="D17" s="326"/>
      <c r="E17" s="347"/>
      <c r="F17" s="347"/>
      <c r="G17" s="347"/>
      <c r="H17" s="347"/>
      <c r="I17" s="347"/>
      <c r="J17" s="347"/>
      <c r="K17" s="327"/>
      <c r="L17" s="83"/>
      <c r="M17" s="83"/>
      <c r="N17" s="83"/>
      <c r="O17" s="83"/>
      <c r="P17" s="172"/>
      <c r="Q17" s="172"/>
      <c r="R17" s="172"/>
      <c r="S17" s="172"/>
      <c r="T17" s="172"/>
      <c r="U17" s="172"/>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row>
    <row r="18" spans="1:51" x14ac:dyDescent="0.35">
      <c r="A18" s="172"/>
      <c r="B18" s="330"/>
      <c r="C18" s="330"/>
      <c r="D18" s="348" t="s">
        <v>333</v>
      </c>
      <c r="E18" s="348"/>
      <c r="F18" s="348"/>
      <c r="G18" s="208" t="s">
        <v>334</v>
      </c>
      <c r="H18" s="208" t="s">
        <v>335</v>
      </c>
      <c r="I18" s="208" t="s">
        <v>336</v>
      </c>
      <c r="J18" s="208" t="s">
        <v>337</v>
      </c>
      <c r="K18" s="208" t="s">
        <v>338</v>
      </c>
      <c r="L18" s="85"/>
      <c r="M18" s="85"/>
      <c r="N18" s="85"/>
      <c r="O18" s="85"/>
      <c r="P18" s="172"/>
      <c r="Q18" s="172"/>
      <c r="R18" s="172"/>
      <c r="S18" s="172"/>
      <c r="T18" s="172"/>
      <c r="U18" s="172"/>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row>
    <row r="19" spans="1:51" ht="15.75" customHeight="1" x14ac:dyDescent="0.35">
      <c r="A19" s="172"/>
      <c r="B19" s="320" t="s">
        <v>57</v>
      </c>
      <c r="C19" s="320"/>
      <c r="D19" s="262" t="str">
        <f>IF(D16="Please select","Select Functional Unit above",D16)</f>
        <v>MWth</v>
      </c>
      <c r="E19" s="262"/>
      <c r="F19" s="262"/>
      <c r="G19" s="103">
        <v>0.88888888888888884</v>
      </c>
      <c r="H19" s="102"/>
      <c r="I19" s="102"/>
      <c r="J19" s="102"/>
      <c r="K19" s="102"/>
      <c r="L19" s="86"/>
      <c r="M19" s="86"/>
      <c r="N19" s="86"/>
      <c r="O19" s="86"/>
      <c r="P19" s="172"/>
      <c r="Q19" s="172"/>
      <c r="R19" s="172"/>
      <c r="S19" s="172"/>
      <c r="T19" s="172"/>
      <c r="U19" s="172"/>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row>
    <row r="20" spans="1:51" ht="15.75" customHeight="1" x14ac:dyDescent="0.35">
      <c r="A20" s="172"/>
      <c r="B20" s="320"/>
      <c r="C20" s="320"/>
      <c r="D20" s="262"/>
      <c r="E20" s="262"/>
      <c r="F20" s="262"/>
      <c r="G20" s="113" t="s">
        <v>463</v>
      </c>
      <c r="H20" s="113" t="s">
        <v>339</v>
      </c>
      <c r="I20" s="113" t="s">
        <v>339</v>
      </c>
      <c r="J20" s="113" t="s">
        <v>339</v>
      </c>
      <c r="K20" s="113" t="s">
        <v>339</v>
      </c>
      <c r="L20" s="86"/>
      <c r="M20" s="86"/>
      <c r="N20" s="86"/>
      <c r="O20" s="86"/>
      <c r="P20" s="172"/>
      <c r="Q20" s="172"/>
      <c r="R20" s="172"/>
      <c r="S20" s="172"/>
      <c r="T20" s="172"/>
      <c r="U20" s="172"/>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row>
    <row r="21" spans="1:51" ht="15.75" customHeight="1" x14ac:dyDescent="0.35">
      <c r="A21" s="172"/>
      <c r="B21" s="330"/>
      <c r="C21" s="330"/>
      <c r="D21" s="331" t="s">
        <v>340</v>
      </c>
      <c r="E21" s="332"/>
      <c r="F21" s="210" t="s">
        <v>341</v>
      </c>
      <c r="G21" s="280" t="s">
        <v>342</v>
      </c>
      <c r="H21" s="280"/>
      <c r="I21" s="280"/>
      <c r="J21" s="280"/>
      <c r="K21" s="280"/>
      <c r="L21" s="281">
        <v>2030</v>
      </c>
      <c r="M21" s="281"/>
      <c r="N21" s="281"/>
      <c r="O21" s="281"/>
      <c r="P21" s="281"/>
      <c r="Q21" s="280">
        <v>2050</v>
      </c>
      <c r="R21" s="280"/>
      <c r="S21" s="280"/>
      <c r="T21" s="280"/>
      <c r="U21" s="280"/>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row>
    <row r="22" spans="1:51" ht="15.75" customHeight="1" x14ac:dyDescent="0.35">
      <c r="A22" s="172"/>
      <c r="B22" s="333" t="s">
        <v>62</v>
      </c>
      <c r="C22" s="334"/>
      <c r="D22" s="339" t="s">
        <v>253</v>
      </c>
      <c r="E22" s="340"/>
      <c r="F22" s="343" t="s">
        <v>203</v>
      </c>
      <c r="G22" s="208" t="s">
        <v>334</v>
      </c>
      <c r="H22" s="208" t="s">
        <v>335</v>
      </c>
      <c r="I22" s="208" t="s">
        <v>336</v>
      </c>
      <c r="J22" s="208" t="s">
        <v>337</v>
      </c>
      <c r="K22" s="208" t="s">
        <v>338</v>
      </c>
      <c r="L22" s="209" t="s">
        <v>334</v>
      </c>
      <c r="M22" s="209" t="s">
        <v>335</v>
      </c>
      <c r="N22" s="209" t="s">
        <v>336</v>
      </c>
      <c r="O22" s="209" t="s">
        <v>337</v>
      </c>
      <c r="P22" s="209" t="s">
        <v>338</v>
      </c>
      <c r="Q22" s="208" t="s">
        <v>334</v>
      </c>
      <c r="R22" s="208" t="s">
        <v>335</v>
      </c>
      <c r="S22" s="208" t="s">
        <v>336</v>
      </c>
      <c r="T22" s="208" t="s">
        <v>337</v>
      </c>
      <c r="U22" s="208" t="s">
        <v>338</v>
      </c>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row>
    <row r="23" spans="1:51" ht="15" customHeight="1" x14ac:dyDescent="0.35">
      <c r="A23" s="172"/>
      <c r="B23" s="335"/>
      <c r="C23" s="336"/>
      <c r="D23" s="341"/>
      <c r="E23" s="342"/>
      <c r="F23" s="344"/>
      <c r="G23" s="103">
        <v>0.88888888888888884</v>
      </c>
      <c r="H23" s="102"/>
      <c r="I23" s="102"/>
      <c r="J23" s="102"/>
      <c r="K23" s="102"/>
      <c r="L23" s="101">
        <v>14</v>
      </c>
      <c r="M23" s="112"/>
      <c r="N23" s="112"/>
      <c r="O23" s="112"/>
      <c r="P23" s="112"/>
      <c r="Q23" s="101"/>
      <c r="R23" s="112"/>
      <c r="S23" s="112"/>
      <c r="T23" s="112"/>
      <c r="U23" s="112"/>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row>
    <row r="24" spans="1:51" x14ac:dyDescent="0.35">
      <c r="A24" s="172"/>
      <c r="B24" s="337"/>
      <c r="C24" s="338"/>
      <c r="D24" s="341"/>
      <c r="E24" s="342"/>
      <c r="F24" s="345"/>
      <c r="G24" s="113" t="s">
        <v>463</v>
      </c>
      <c r="H24" s="113" t="s">
        <v>339</v>
      </c>
      <c r="I24" s="113" t="s">
        <v>339</v>
      </c>
      <c r="J24" s="113" t="s">
        <v>339</v>
      </c>
      <c r="K24" s="113" t="s">
        <v>339</v>
      </c>
      <c r="L24" s="113" t="s">
        <v>464</v>
      </c>
      <c r="M24" s="113" t="s">
        <v>339</v>
      </c>
      <c r="N24" s="113" t="s">
        <v>339</v>
      </c>
      <c r="O24" s="113" t="s">
        <v>339</v>
      </c>
      <c r="P24" s="113" t="s">
        <v>339</v>
      </c>
      <c r="Q24" s="113" t="s">
        <v>339</v>
      </c>
      <c r="R24" s="113" t="s">
        <v>339</v>
      </c>
      <c r="S24" s="113" t="s">
        <v>339</v>
      </c>
      <c r="T24" s="113" t="s">
        <v>339</v>
      </c>
      <c r="U24" s="113" t="s">
        <v>339</v>
      </c>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row>
    <row r="25" spans="1:51" ht="15.75" customHeight="1" x14ac:dyDescent="0.35">
      <c r="A25" s="172"/>
      <c r="B25" s="320" t="s">
        <v>343</v>
      </c>
      <c r="C25" s="320"/>
      <c r="D25" s="324" t="s">
        <v>344</v>
      </c>
      <c r="E25" s="325"/>
      <c r="F25" s="328" t="s">
        <v>345</v>
      </c>
      <c r="G25" s="103"/>
      <c r="H25" s="102"/>
      <c r="I25" s="102"/>
      <c r="J25" s="102"/>
      <c r="K25" s="102"/>
      <c r="L25" s="101"/>
      <c r="M25" s="112"/>
      <c r="N25" s="112"/>
      <c r="O25" s="112"/>
      <c r="P25" s="112"/>
      <c r="Q25" s="101"/>
      <c r="R25" s="112"/>
      <c r="S25" s="112"/>
      <c r="T25" s="112"/>
      <c r="U25" s="112"/>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row>
    <row r="26" spans="1:51" ht="15.75" customHeight="1" x14ac:dyDescent="0.35">
      <c r="A26" s="172"/>
      <c r="B26" s="320"/>
      <c r="C26" s="320"/>
      <c r="D26" s="326"/>
      <c r="E26" s="327"/>
      <c r="F26" s="329"/>
      <c r="G26" s="113" t="s">
        <v>339</v>
      </c>
      <c r="H26" s="113" t="s">
        <v>339</v>
      </c>
      <c r="I26" s="113" t="s">
        <v>339</v>
      </c>
      <c r="J26" s="113" t="s">
        <v>339</v>
      </c>
      <c r="K26" s="113" t="s">
        <v>339</v>
      </c>
      <c r="L26" s="113" t="s">
        <v>339</v>
      </c>
      <c r="M26" s="113" t="s">
        <v>339</v>
      </c>
      <c r="N26" s="113" t="s">
        <v>339</v>
      </c>
      <c r="O26" s="113" t="s">
        <v>339</v>
      </c>
      <c r="P26" s="113" t="s">
        <v>339</v>
      </c>
      <c r="Q26" s="113" t="s">
        <v>339</v>
      </c>
      <c r="R26" s="113" t="s">
        <v>339</v>
      </c>
      <c r="S26" s="113" t="s">
        <v>339</v>
      </c>
      <c r="T26" s="113" t="s">
        <v>339</v>
      </c>
      <c r="U26" s="113" t="s">
        <v>339</v>
      </c>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row>
    <row r="27" spans="1:51" x14ac:dyDescent="0.35">
      <c r="A27" s="172"/>
      <c r="B27" s="313" t="s">
        <v>71</v>
      </c>
      <c r="C27" s="313"/>
      <c r="D27" s="314">
        <v>0.9</v>
      </c>
      <c r="E27" s="315"/>
      <c r="F27" s="315"/>
      <c r="G27" s="315"/>
      <c r="H27" s="315"/>
      <c r="I27" s="315"/>
      <c r="J27" s="315"/>
      <c r="K27" s="316"/>
      <c r="L27" s="88"/>
      <c r="M27" s="88"/>
      <c r="N27" s="88"/>
      <c r="O27" s="88"/>
      <c r="P27" s="172"/>
      <c r="Q27" s="172"/>
      <c r="R27" s="172"/>
      <c r="S27" s="172"/>
      <c r="T27" s="172"/>
      <c r="U27" s="172"/>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row>
    <row r="28" spans="1:51" x14ac:dyDescent="0.35">
      <c r="A28" s="172"/>
      <c r="B28" s="313" t="s">
        <v>74</v>
      </c>
      <c r="C28" s="313"/>
      <c r="D28" s="314">
        <v>7884</v>
      </c>
      <c r="E28" s="315"/>
      <c r="F28" s="315"/>
      <c r="G28" s="315"/>
      <c r="H28" s="315"/>
      <c r="I28" s="315"/>
      <c r="J28" s="315"/>
      <c r="K28" s="316"/>
      <c r="L28" s="88"/>
      <c r="M28" s="88"/>
      <c r="N28" s="88"/>
      <c r="O28" s="88"/>
      <c r="P28" s="172"/>
      <c r="Q28" s="172"/>
      <c r="R28" s="172"/>
      <c r="S28" s="172"/>
      <c r="T28" s="172"/>
      <c r="U28" s="172"/>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row>
    <row r="29" spans="1:51" ht="15" customHeight="1" x14ac:dyDescent="0.35">
      <c r="A29" s="172"/>
      <c r="B29" s="313" t="s">
        <v>76</v>
      </c>
      <c r="C29" s="313"/>
      <c r="D29" s="317" t="s">
        <v>204</v>
      </c>
      <c r="E29" s="318"/>
      <c r="F29" s="318"/>
      <c r="G29" s="318"/>
      <c r="H29" s="318"/>
      <c r="I29" s="318"/>
      <c r="J29" s="318"/>
      <c r="K29" s="319"/>
      <c r="L29" s="88"/>
      <c r="M29" s="88"/>
      <c r="N29" s="88"/>
      <c r="O29" s="88"/>
      <c r="P29" s="172"/>
      <c r="Q29" s="172"/>
      <c r="R29" s="172"/>
      <c r="S29" s="172"/>
      <c r="T29" s="172"/>
      <c r="U29" s="172"/>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row>
    <row r="30" spans="1:51" ht="15.75" customHeight="1" x14ac:dyDescent="0.35">
      <c r="A30" s="172"/>
      <c r="B30" s="313" t="s">
        <v>79</v>
      </c>
      <c r="C30" s="313"/>
      <c r="D30" s="314" t="s">
        <v>346</v>
      </c>
      <c r="E30" s="315"/>
      <c r="F30" s="315"/>
      <c r="G30" s="315"/>
      <c r="H30" s="315"/>
      <c r="I30" s="315"/>
      <c r="J30" s="315"/>
      <c r="K30" s="316"/>
      <c r="L30" s="87"/>
      <c r="M30" s="87"/>
      <c r="N30" s="87"/>
      <c r="O30" s="87"/>
      <c r="P30" s="172"/>
      <c r="Q30" s="172"/>
      <c r="R30" s="172"/>
      <c r="S30" s="172"/>
      <c r="T30" s="172"/>
      <c r="U30" s="172"/>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row>
    <row r="31" spans="1:51" x14ac:dyDescent="0.35">
      <c r="A31" s="172"/>
      <c r="B31" s="313" t="s">
        <v>84</v>
      </c>
      <c r="C31" s="313"/>
      <c r="D31" s="314">
        <v>30</v>
      </c>
      <c r="E31" s="315"/>
      <c r="F31" s="315"/>
      <c r="G31" s="315"/>
      <c r="H31" s="315"/>
      <c r="I31" s="315"/>
      <c r="J31" s="315"/>
      <c r="K31" s="316"/>
      <c r="L31" s="88"/>
      <c r="M31" s="88"/>
      <c r="N31" s="88"/>
      <c r="O31" s="88"/>
      <c r="P31" s="172"/>
      <c r="Q31" s="172"/>
      <c r="R31" s="172"/>
      <c r="S31" s="172"/>
      <c r="T31" s="172"/>
      <c r="U31" s="172"/>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row>
    <row r="32" spans="1:51" x14ac:dyDescent="0.35">
      <c r="A32" s="172"/>
      <c r="B32" s="313" t="s">
        <v>86</v>
      </c>
      <c r="C32" s="313"/>
      <c r="D32" s="314">
        <v>0.37</v>
      </c>
      <c r="E32" s="315"/>
      <c r="F32" s="315"/>
      <c r="G32" s="315"/>
      <c r="H32" s="315"/>
      <c r="I32" s="315"/>
      <c r="J32" s="315"/>
      <c r="K32" s="316"/>
      <c r="L32" s="88"/>
      <c r="M32" s="88"/>
      <c r="N32" s="88"/>
      <c r="O32" s="88"/>
      <c r="P32" s="172"/>
      <c r="Q32" s="172"/>
      <c r="R32" s="172"/>
      <c r="S32" s="172"/>
      <c r="T32" s="172"/>
      <c r="U32" s="172"/>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row>
    <row r="33" spans="1:53" x14ac:dyDescent="0.35">
      <c r="A33" s="172"/>
      <c r="B33" s="313" t="s">
        <v>88</v>
      </c>
      <c r="C33" s="313"/>
      <c r="D33" s="317" t="s">
        <v>226</v>
      </c>
      <c r="E33" s="318"/>
      <c r="F33" s="318"/>
      <c r="G33" s="318"/>
      <c r="H33" s="318"/>
      <c r="I33" s="318"/>
      <c r="J33" s="318"/>
      <c r="K33" s="319"/>
      <c r="L33" s="88"/>
      <c r="M33" s="88"/>
      <c r="N33" s="88"/>
      <c r="O33" s="88"/>
      <c r="P33" s="172"/>
      <c r="Q33" s="172"/>
      <c r="R33" s="172"/>
      <c r="S33" s="172"/>
      <c r="T33" s="172"/>
      <c r="U33" s="172"/>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row>
    <row r="34" spans="1:53" ht="137.25" customHeight="1" x14ac:dyDescent="0.35">
      <c r="A34" s="172"/>
      <c r="B34" s="320" t="s">
        <v>347</v>
      </c>
      <c r="C34" s="320"/>
      <c r="D34" s="321" t="s">
        <v>483</v>
      </c>
      <c r="E34" s="322"/>
      <c r="F34" s="322"/>
      <c r="G34" s="322"/>
      <c r="H34" s="322"/>
      <c r="I34" s="322"/>
      <c r="J34" s="322"/>
      <c r="K34" s="323"/>
      <c r="L34" s="81"/>
      <c r="M34" s="81"/>
      <c r="N34" s="81"/>
      <c r="O34" s="81"/>
      <c r="P34" s="172"/>
      <c r="Q34" s="172"/>
      <c r="R34" s="172"/>
      <c r="S34" s="172"/>
      <c r="T34" s="172"/>
      <c r="U34" s="172"/>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20" t="str">
        <f>D34</f>
        <v>Capacity and potential values based on pyrolysis bio-oil intake. Low heating value of the bio-oil was considered to be 16 MJ/kg (Venderbosch, R., 2017). Currently, there is a demo plant in Brazil, with 200 kg/h of input (vacuum gasoil + pyrolysis bio-oil), which is able to co-process up 5 to 10% wt (Pinho et al., 2015). Technip, FMC and BTG-BTL started in 2018 to build bio-oil production in Sweden (PyroCell)  and this pyrolysis bio-oil will be co-processed at Preem’s refinery in Lysekil; the production start-up is scheduled to Q4/2021  (BTG-BTL website, 2019).  The installations needed for the co-processing are composed by well established technologies, therefore, the progress ratio is considered to be driven mainly by the pyrolysis bio-oil production cost. For this reason, the progress ratio was assumed to be the same as the one for pyrolysis bio-oil production via solid biomass (Oliveira, C., 2020).</v>
      </c>
    </row>
    <row r="35" spans="1:53" ht="21" customHeight="1" x14ac:dyDescent="0.35">
      <c r="A35" s="172"/>
      <c r="B35" s="285" t="s">
        <v>348</v>
      </c>
      <c r="C35" s="285"/>
      <c r="D35" s="285"/>
      <c r="E35" s="285"/>
      <c r="F35" s="285"/>
      <c r="G35" s="285"/>
      <c r="H35" s="285"/>
      <c r="I35" s="285"/>
      <c r="J35" s="285"/>
      <c r="K35" s="285"/>
      <c r="L35" s="285"/>
      <c r="M35" s="285"/>
      <c r="N35" s="285"/>
      <c r="O35" s="285"/>
      <c r="P35" s="285"/>
      <c r="Q35" s="285"/>
      <c r="R35" s="285"/>
      <c r="S35" s="285"/>
      <c r="T35" s="285"/>
      <c r="U35" s="285"/>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row>
    <row r="36" spans="1:53" ht="15.75" customHeight="1" x14ac:dyDescent="0.35">
      <c r="A36" s="172"/>
      <c r="B36" s="310" t="s">
        <v>349</v>
      </c>
      <c r="C36" s="310"/>
      <c r="D36" s="310"/>
      <c r="E36" s="310"/>
      <c r="F36" s="310"/>
      <c r="G36" s="280" t="s">
        <v>342</v>
      </c>
      <c r="H36" s="280"/>
      <c r="I36" s="280"/>
      <c r="J36" s="280"/>
      <c r="K36" s="280"/>
      <c r="L36" s="281">
        <v>2030</v>
      </c>
      <c r="M36" s="281"/>
      <c r="N36" s="281"/>
      <c r="O36" s="281"/>
      <c r="P36" s="281"/>
      <c r="Q36" s="280">
        <v>2050</v>
      </c>
      <c r="R36" s="280"/>
      <c r="S36" s="280"/>
      <c r="T36" s="280"/>
      <c r="U36" s="280"/>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row>
    <row r="37" spans="1:53" ht="15.75" customHeight="1" x14ac:dyDescent="0.35">
      <c r="A37" s="172"/>
      <c r="B37" s="310"/>
      <c r="C37" s="310"/>
      <c r="D37" s="311"/>
      <c r="E37" s="311"/>
      <c r="F37" s="311"/>
      <c r="G37" s="208" t="s">
        <v>334</v>
      </c>
      <c r="H37" s="208" t="s">
        <v>335</v>
      </c>
      <c r="I37" s="208" t="s">
        <v>336</v>
      </c>
      <c r="J37" s="208" t="s">
        <v>337</v>
      </c>
      <c r="K37" s="208" t="s">
        <v>338</v>
      </c>
      <c r="L37" s="209" t="s">
        <v>334</v>
      </c>
      <c r="M37" s="209" t="s">
        <v>335</v>
      </c>
      <c r="N37" s="209" t="s">
        <v>336</v>
      </c>
      <c r="O37" s="209" t="s">
        <v>337</v>
      </c>
      <c r="P37" s="209" t="s">
        <v>338</v>
      </c>
      <c r="Q37" s="208" t="s">
        <v>334</v>
      </c>
      <c r="R37" s="208" t="s">
        <v>335</v>
      </c>
      <c r="S37" s="208" t="s">
        <v>336</v>
      </c>
      <c r="T37" s="208" t="s">
        <v>337</v>
      </c>
      <c r="U37" s="208" t="s">
        <v>338</v>
      </c>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row>
    <row r="38" spans="1:53" ht="15.75" customHeight="1" x14ac:dyDescent="0.35">
      <c r="A38" s="172"/>
      <c r="B38" s="263" t="s">
        <v>95</v>
      </c>
      <c r="C38" s="312"/>
      <c r="D38" s="303" t="s">
        <v>259</v>
      </c>
      <c r="E38" s="305" t="str">
        <f>IF(D16="Please select","Please select 'Functional Unit' above",D16)</f>
        <v>MWth</v>
      </c>
      <c r="F38" s="306"/>
      <c r="G38" s="103">
        <v>0.38733976244266077</v>
      </c>
      <c r="H38" s="112"/>
      <c r="I38" s="112"/>
      <c r="J38" s="112"/>
      <c r="K38" s="112"/>
      <c r="L38" s="103">
        <v>0.30987180995412844</v>
      </c>
      <c r="M38" s="112">
        <v>0.34860578619839477</v>
      </c>
      <c r="N38" s="112"/>
      <c r="O38" s="112"/>
      <c r="P38" s="112"/>
      <c r="Q38" s="103">
        <v>0.31742493532176036</v>
      </c>
      <c r="R38" s="112">
        <v>0.35710305223698069</v>
      </c>
      <c r="S38" s="112"/>
      <c r="T38" s="112"/>
      <c r="U38" s="112"/>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row>
    <row r="39" spans="1:53" x14ac:dyDescent="0.35">
      <c r="A39" s="172"/>
      <c r="B39" s="263"/>
      <c r="C39" s="312"/>
      <c r="D39" s="304"/>
      <c r="E39" s="307"/>
      <c r="F39" s="216"/>
      <c r="G39" s="114" t="s">
        <v>465</v>
      </c>
      <c r="H39" s="113" t="s">
        <v>339</v>
      </c>
      <c r="I39" s="113" t="s">
        <v>339</v>
      </c>
      <c r="J39" s="113" t="s">
        <v>339</v>
      </c>
      <c r="K39" s="113" t="s">
        <v>339</v>
      </c>
      <c r="L39" s="113" t="s">
        <v>466</v>
      </c>
      <c r="M39" s="113" t="s">
        <v>466</v>
      </c>
      <c r="N39" s="113" t="s">
        <v>339</v>
      </c>
      <c r="O39" s="113" t="s">
        <v>339</v>
      </c>
      <c r="P39" s="113" t="s">
        <v>339</v>
      </c>
      <c r="Q39" s="113">
        <v>7</v>
      </c>
      <c r="R39" s="113">
        <v>7</v>
      </c>
      <c r="S39" s="113" t="s">
        <v>339</v>
      </c>
      <c r="T39" s="113" t="s">
        <v>339</v>
      </c>
      <c r="U39" s="113" t="s">
        <v>339</v>
      </c>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row>
    <row r="40" spans="1:53" ht="15" customHeight="1" x14ac:dyDescent="0.35">
      <c r="A40" s="172"/>
      <c r="B40" s="263" t="s">
        <v>350</v>
      </c>
      <c r="C40" s="263"/>
      <c r="D40" s="303" t="s">
        <v>259</v>
      </c>
      <c r="E40" s="305" t="str">
        <f>IF(D16="Please select","Please select 'Functional Unit' above",D16)</f>
        <v>MWth</v>
      </c>
      <c r="F40" s="306"/>
      <c r="G40" s="103"/>
      <c r="H40" s="112"/>
      <c r="I40" s="112"/>
      <c r="J40" s="112"/>
      <c r="K40" s="112"/>
      <c r="L40" s="103"/>
      <c r="M40" s="112"/>
      <c r="N40" s="112"/>
      <c r="O40" s="112"/>
      <c r="P40" s="112"/>
      <c r="Q40" s="103"/>
      <c r="R40" s="112"/>
      <c r="S40" s="112"/>
      <c r="T40" s="112"/>
      <c r="U40" s="112"/>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row>
    <row r="41" spans="1:53" ht="15" customHeight="1" x14ac:dyDescent="0.35">
      <c r="A41" s="172"/>
      <c r="B41" s="263"/>
      <c r="C41" s="263"/>
      <c r="D41" s="304"/>
      <c r="E41" s="307"/>
      <c r="F41" s="216"/>
      <c r="G41" s="113" t="s">
        <v>339</v>
      </c>
      <c r="H41" s="113" t="s">
        <v>339</v>
      </c>
      <c r="I41" s="113" t="s">
        <v>339</v>
      </c>
      <c r="J41" s="113" t="s">
        <v>339</v>
      </c>
      <c r="K41" s="113" t="s">
        <v>339</v>
      </c>
      <c r="L41" s="113" t="s">
        <v>339</v>
      </c>
      <c r="M41" s="113" t="s">
        <v>339</v>
      </c>
      <c r="N41" s="113" t="s">
        <v>339</v>
      </c>
      <c r="O41" s="113" t="s">
        <v>339</v>
      </c>
      <c r="P41" s="113" t="s">
        <v>339</v>
      </c>
      <c r="Q41" s="113" t="s">
        <v>339</v>
      </c>
      <c r="R41" s="113" t="s">
        <v>339</v>
      </c>
      <c r="S41" s="113" t="s">
        <v>339</v>
      </c>
      <c r="T41" s="113" t="s">
        <v>339</v>
      </c>
      <c r="U41" s="113" t="s">
        <v>339</v>
      </c>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row>
    <row r="42" spans="1:53" ht="15.75" customHeight="1" x14ac:dyDescent="0.35">
      <c r="A42" s="172"/>
      <c r="B42" s="263" t="s">
        <v>351</v>
      </c>
      <c r="C42" s="263"/>
      <c r="D42" s="303" t="s">
        <v>259</v>
      </c>
      <c r="E42" s="305" t="str">
        <f>IF(D16="Please select","Please select 'Functional Unit' above",D16)</f>
        <v>MWth</v>
      </c>
      <c r="F42" s="306"/>
      <c r="G42" s="185">
        <v>7.7467952488532166E-3</v>
      </c>
      <c r="H42" s="112"/>
      <c r="I42" s="112"/>
      <c r="J42" s="112"/>
      <c r="K42" s="112"/>
      <c r="L42" s="185">
        <v>6.1974361990825696E-3</v>
      </c>
      <c r="M42" s="205">
        <v>6.9721157239678953E-3</v>
      </c>
      <c r="N42" s="112"/>
      <c r="O42" s="112"/>
      <c r="P42" s="112"/>
      <c r="Q42" s="203">
        <v>1.5871246766088018E-2</v>
      </c>
      <c r="R42" s="204">
        <v>1.7855152611849032E-2</v>
      </c>
      <c r="S42" s="112"/>
      <c r="T42" s="112"/>
      <c r="U42" s="112"/>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row>
    <row r="43" spans="1:53" ht="15" customHeight="1" x14ac:dyDescent="0.35">
      <c r="A43" s="172"/>
      <c r="B43" s="263"/>
      <c r="C43" s="263"/>
      <c r="D43" s="304"/>
      <c r="E43" s="307"/>
      <c r="F43" s="216"/>
      <c r="G43" s="113" t="s">
        <v>352</v>
      </c>
      <c r="H43" s="113" t="s">
        <v>339</v>
      </c>
      <c r="I43" s="113" t="s">
        <v>339</v>
      </c>
      <c r="J43" s="113" t="s">
        <v>339</v>
      </c>
      <c r="K43" s="113" t="s">
        <v>339</v>
      </c>
      <c r="L43" s="113" t="s">
        <v>352</v>
      </c>
      <c r="M43" s="113" t="s">
        <v>352</v>
      </c>
      <c r="N43" s="113" t="s">
        <v>339</v>
      </c>
      <c r="O43" s="113" t="s">
        <v>339</v>
      </c>
      <c r="P43" s="113" t="s">
        <v>339</v>
      </c>
      <c r="Q43" s="113" t="s">
        <v>352</v>
      </c>
      <c r="R43" s="113" t="s">
        <v>352</v>
      </c>
      <c r="S43" s="113" t="s">
        <v>339</v>
      </c>
      <c r="T43" s="113" t="s">
        <v>339</v>
      </c>
      <c r="U43" s="113" t="s">
        <v>339</v>
      </c>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row>
    <row r="44" spans="1:53" ht="15.75" customHeight="1" x14ac:dyDescent="0.35">
      <c r="A44" s="172"/>
      <c r="B44" s="263" t="s">
        <v>353</v>
      </c>
      <c r="C44" s="263"/>
      <c r="D44" s="303" t="s">
        <v>259</v>
      </c>
      <c r="E44" s="305" t="s">
        <v>192</v>
      </c>
      <c r="F44" s="306"/>
      <c r="G44" s="103"/>
      <c r="H44" s="112"/>
      <c r="I44" s="112"/>
      <c r="J44" s="112"/>
      <c r="K44" s="112"/>
      <c r="L44" s="103"/>
      <c r="M44" s="112"/>
      <c r="N44" s="112"/>
      <c r="O44" s="112"/>
      <c r="P44" s="112"/>
      <c r="Q44" s="103"/>
      <c r="R44" s="112"/>
      <c r="S44" s="112"/>
      <c r="T44" s="112"/>
      <c r="U44" s="112"/>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row>
    <row r="45" spans="1:53" ht="15" customHeight="1" x14ac:dyDescent="0.35">
      <c r="A45" s="172"/>
      <c r="B45" s="263"/>
      <c r="C45" s="263"/>
      <c r="D45" s="304"/>
      <c r="E45" s="307"/>
      <c r="F45" s="216"/>
      <c r="G45" s="113" t="s">
        <v>339</v>
      </c>
      <c r="H45" s="113" t="s">
        <v>339</v>
      </c>
      <c r="I45" s="113" t="s">
        <v>339</v>
      </c>
      <c r="J45" s="113" t="s">
        <v>339</v>
      </c>
      <c r="K45" s="113" t="s">
        <v>339</v>
      </c>
      <c r="L45" s="113" t="s">
        <v>339</v>
      </c>
      <c r="M45" s="113" t="s">
        <v>339</v>
      </c>
      <c r="N45" s="113" t="s">
        <v>339</v>
      </c>
      <c r="O45" s="113" t="s">
        <v>339</v>
      </c>
      <c r="P45" s="113" t="s">
        <v>339</v>
      </c>
      <c r="Q45" s="113" t="s">
        <v>339</v>
      </c>
      <c r="R45" s="113" t="s">
        <v>339</v>
      </c>
      <c r="S45" s="113" t="s">
        <v>339</v>
      </c>
      <c r="T45" s="113" t="s">
        <v>339</v>
      </c>
      <c r="U45" s="113" t="s">
        <v>339</v>
      </c>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row>
    <row r="46" spans="1:53" ht="75" customHeight="1" x14ac:dyDescent="0.35">
      <c r="A46" s="172"/>
      <c r="B46" s="308" t="s">
        <v>354</v>
      </c>
      <c r="C46" s="308"/>
      <c r="D46" s="309" t="s">
        <v>484</v>
      </c>
      <c r="E46" s="284"/>
      <c r="F46" s="284"/>
      <c r="G46" s="284"/>
      <c r="H46" s="284"/>
      <c r="I46" s="284"/>
      <c r="J46" s="284"/>
      <c r="K46" s="284"/>
      <c r="L46" s="284"/>
      <c r="M46" s="284"/>
      <c r="N46" s="284"/>
      <c r="O46" s="284"/>
      <c r="P46" s="284"/>
      <c r="Q46" s="284"/>
      <c r="R46" s="284"/>
      <c r="S46" s="284"/>
      <c r="T46" s="284"/>
      <c r="U46" s="284"/>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BA46" s="120" t="str">
        <f>D46</f>
        <v xml:space="preserve">The investment costs include only the additional installations needed for the co-processing of the bio-oil in an existing refinery, hence the costs of the pre-existing FCC system is excluded. The new installations would consist mainly in new feed nozzles, a dedicated pipeline for the bio-oil (more acidic than vacuum gas oil) and a new feedstock tank. Since the co-processing is assumed to take place in an existing refinery, the additional fixed operational costs would be mainly related to maintenance, which was considered to be around 2% of the investment costs. No feedstock costs were included. 
Medium-term costs reductions for co-processing pyrolysis bio-oil were considered to be the same as those estimated for pyrolysis bio-oil production, which can be in the range of 10-20% (IEA, 2020). No long-term reduction costs were found in the literature for this technology. </v>
      </c>
    </row>
    <row r="47" spans="1:53" ht="21" customHeight="1" x14ac:dyDescent="0.35">
      <c r="A47" s="172"/>
      <c r="B47" s="285" t="s">
        <v>109</v>
      </c>
      <c r="C47" s="285"/>
      <c r="D47" s="285"/>
      <c r="E47" s="285"/>
      <c r="F47" s="285"/>
      <c r="G47" s="285"/>
      <c r="H47" s="285"/>
      <c r="I47" s="285"/>
      <c r="J47" s="285"/>
      <c r="K47" s="285"/>
      <c r="L47" s="285"/>
      <c r="M47" s="285"/>
      <c r="N47" s="285"/>
      <c r="O47" s="285"/>
      <c r="P47" s="285"/>
      <c r="Q47" s="285"/>
      <c r="R47" s="285"/>
      <c r="S47" s="285"/>
      <c r="T47" s="285"/>
      <c r="U47" s="285"/>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row>
    <row r="48" spans="1:53" ht="15.75" customHeight="1" x14ac:dyDescent="0.35">
      <c r="A48" s="172"/>
      <c r="B48" s="270" t="s">
        <v>355</v>
      </c>
      <c r="C48" s="271"/>
      <c r="D48" s="287" t="s">
        <v>356</v>
      </c>
      <c r="E48" s="287"/>
      <c r="F48" s="287" t="s">
        <v>341</v>
      </c>
      <c r="G48" s="280" t="s">
        <v>342</v>
      </c>
      <c r="H48" s="280"/>
      <c r="I48" s="280"/>
      <c r="J48" s="280"/>
      <c r="K48" s="280"/>
      <c r="L48" s="281">
        <v>2030</v>
      </c>
      <c r="M48" s="281"/>
      <c r="N48" s="281"/>
      <c r="O48" s="281"/>
      <c r="P48" s="281"/>
      <c r="Q48" s="280">
        <v>2050</v>
      </c>
      <c r="R48" s="280"/>
      <c r="S48" s="280"/>
      <c r="T48" s="280"/>
      <c r="U48" s="280"/>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row>
    <row r="49" spans="1:53" x14ac:dyDescent="0.35">
      <c r="A49" s="172"/>
      <c r="B49" s="272"/>
      <c r="C49" s="273"/>
      <c r="D49" s="287"/>
      <c r="E49" s="287"/>
      <c r="F49" s="287"/>
      <c r="G49" s="208" t="s">
        <v>334</v>
      </c>
      <c r="H49" s="208" t="s">
        <v>335</v>
      </c>
      <c r="I49" s="208" t="s">
        <v>336</v>
      </c>
      <c r="J49" s="208" t="s">
        <v>337</v>
      </c>
      <c r="K49" s="208" t="s">
        <v>338</v>
      </c>
      <c r="L49" s="209" t="s">
        <v>334</v>
      </c>
      <c r="M49" s="209" t="s">
        <v>335</v>
      </c>
      <c r="N49" s="209" t="s">
        <v>336</v>
      </c>
      <c r="O49" s="209" t="s">
        <v>337</v>
      </c>
      <c r="P49" s="209" t="s">
        <v>338</v>
      </c>
      <c r="Q49" s="208" t="s">
        <v>334</v>
      </c>
      <c r="R49" s="208" t="s">
        <v>335</v>
      </c>
      <c r="S49" s="208" t="s">
        <v>336</v>
      </c>
      <c r="T49" s="208" t="s">
        <v>337</v>
      </c>
      <c r="U49" s="208" t="s">
        <v>338</v>
      </c>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row>
    <row r="50" spans="1:53" ht="15.75" customHeight="1" x14ac:dyDescent="0.35">
      <c r="A50" s="172"/>
      <c r="B50" s="288" t="s">
        <v>357</v>
      </c>
      <c r="C50" s="289"/>
      <c r="D50" s="283" t="s">
        <v>218</v>
      </c>
      <c r="E50" s="283"/>
      <c r="F50" s="300" t="s">
        <v>150</v>
      </c>
      <c r="G50" s="103">
        <v>-1</v>
      </c>
      <c r="H50" s="112"/>
      <c r="I50" s="112"/>
      <c r="J50" s="112"/>
      <c r="K50" s="112"/>
      <c r="L50" s="103"/>
      <c r="M50" s="112"/>
      <c r="N50" s="112"/>
      <c r="O50" s="112"/>
      <c r="P50" s="112"/>
      <c r="Q50" s="103"/>
      <c r="R50" s="112"/>
      <c r="S50" s="112"/>
      <c r="T50" s="112"/>
      <c r="U50" s="112"/>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row>
    <row r="51" spans="1:53" x14ac:dyDescent="0.35">
      <c r="A51" s="172"/>
      <c r="B51" s="290"/>
      <c r="C51" s="291"/>
      <c r="D51" s="283"/>
      <c r="E51" s="283"/>
      <c r="F51" s="300"/>
      <c r="G51" s="114" t="s">
        <v>463</v>
      </c>
      <c r="H51" s="113" t="s">
        <v>339</v>
      </c>
      <c r="I51" s="113" t="s">
        <v>339</v>
      </c>
      <c r="J51" s="113" t="s">
        <v>339</v>
      </c>
      <c r="K51" s="113" t="s">
        <v>339</v>
      </c>
      <c r="L51" s="114" t="s">
        <v>339</v>
      </c>
      <c r="M51" s="113" t="s">
        <v>339</v>
      </c>
      <c r="N51" s="113" t="s">
        <v>339</v>
      </c>
      <c r="O51" s="113" t="s">
        <v>339</v>
      </c>
      <c r="P51" s="113" t="s">
        <v>339</v>
      </c>
      <c r="Q51" s="114" t="s">
        <v>339</v>
      </c>
      <c r="R51" s="113" t="s">
        <v>339</v>
      </c>
      <c r="S51" s="113" t="s">
        <v>339</v>
      </c>
      <c r="T51" s="113" t="s">
        <v>339</v>
      </c>
      <c r="U51" s="113" t="s">
        <v>339</v>
      </c>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row>
    <row r="52" spans="1:53" ht="15" customHeight="1" x14ac:dyDescent="0.35">
      <c r="A52" s="172"/>
      <c r="B52" s="290"/>
      <c r="C52" s="291"/>
      <c r="D52" s="283" t="s">
        <v>321</v>
      </c>
      <c r="E52" s="283"/>
      <c r="F52" s="300" t="s">
        <v>150</v>
      </c>
      <c r="G52" s="203">
        <v>0.97620500305064051</v>
      </c>
      <c r="H52" s="112"/>
      <c r="I52" s="112"/>
      <c r="J52" s="112"/>
      <c r="K52" s="112"/>
      <c r="L52" s="103"/>
      <c r="M52" s="112"/>
      <c r="N52" s="112"/>
      <c r="O52" s="112"/>
      <c r="P52" s="112"/>
      <c r="Q52" s="103"/>
      <c r="R52" s="112"/>
      <c r="S52" s="112"/>
      <c r="T52" s="112"/>
      <c r="U52" s="112"/>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row>
    <row r="53" spans="1:53" x14ac:dyDescent="0.35">
      <c r="A53" s="172"/>
      <c r="B53" s="290"/>
      <c r="C53" s="291"/>
      <c r="D53" s="283"/>
      <c r="E53" s="283"/>
      <c r="F53" s="300"/>
      <c r="G53" s="114" t="s">
        <v>463</v>
      </c>
      <c r="H53" s="113" t="s">
        <v>339</v>
      </c>
      <c r="I53" s="113" t="s">
        <v>339</v>
      </c>
      <c r="J53" s="113" t="s">
        <v>339</v>
      </c>
      <c r="K53" s="113" t="s">
        <v>339</v>
      </c>
      <c r="L53" s="113" t="s">
        <v>339</v>
      </c>
      <c r="M53" s="113" t="s">
        <v>339</v>
      </c>
      <c r="N53" s="113" t="s">
        <v>339</v>
      </c>
      <c r="O53" s="113" t="s">
        <v>339</v>
      </c>
      <c r="P53" s="113" t="s">
        <v>339</v>
      </c>
      <c r="Q53" s="113" t="s">
        <v>339</v>
      </c>
      <c r="R53" s="113" t="s">
        <v>339</v>
      </c>
      <c r="S53" s="113" t="s">
        <v>339</v>
      </c>
      <c r="T53" s="113" t="s">
        <v>339</v>
      </c>
      <c r="U53" s="113" t="s">
        <v>339</v>
      </c>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row>
    <row r="54" spans="1:53" x14ac:dyDescent="0.35">
      <c r="A54" s="172"/>
      <c r="B54" s="290"/>
      <c r="C54" s="291"/>
      <c r="D54" s="283" t="s">
        <v>322</v>
      </c>
      <c r="E54" s="283"/>
      <c r="F54" s="300" t="s">
        <v>150</v>
      </c>
      <c r="G54" s="203">
        <v>23.447223917022573</v>
      </c>
      <c r="H54" s="112"/>
      <c r="I54" s="112"/>
      <c r="J54" s="112"/>
      <c r="K54" s="112"/>
      <c r="L54" s="103"/>
      <c r="M54" s="112"/>
      <c r="N54" s="112"/>
      <c r="O54" s="112"/>
      <c r="P54" s="112"/>
      <c r="Q54" s="103"/>
      <c r="R54" s="112"/>
      <c r="S54" s="112"/>
      <c r="T54" s="112"/>
      <c r="U54" s="112"/>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row>
    <row r="55" spans="1:53" x14ac:dyDescent="0.35">
      <c r="A55" s="172"/>
      <c r="B55" s="290"/>
      <c r="C55" s="291"/>
      <c r="D55" s="283"/>
      <c r="E55" s="283"/>
      <c r="F55" s="300"/>
      <c r="G55" s="114" t="s">
        <v>463</v>
      </c>
      <c r="H55" s="113" t="s">
        <v>339</v>
      </c>
      <c r="I55" s="113" t="s">
        <v>339</v>
      </c>
      <c r="J55" s="113" t="s">
        <v>339</v>
      </c>
      <c r="K55" s="113" t="s">
        <v>339</v>
      </c>
      <c r="L55" s="113" t="s">
        <v>339</v>
      </c>
      <c r="M55" s="113" t="s">
        <v>339</v>
      </c>
      <c r="N55" s="113" t="s">
        <v>339</v>
      </c>
      <c r="O55" s="113" t="s">
        <v>339</v>
      </c>
      <c r="P55" s="113" t="s">
        <v>339</v>
      </c>
      <c r="Q55" s="113" t="s">
        <v>339</v>
      </c>
      <c r="R55" s="113" t="s">
        <v>339</v>
      </c>
      <c r="S55" s="113" t="s">
        <v>339</v>
      </c>
      <c r="T55" s="113" t="s">
        <v>339</v>
      </c>
      <c r="U55" s="113" t="s">
        <v>339</v>
      </c>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row>
    <row r="56" spans="1:53" x14ac:dyDescent="0.35">
      <c r="A56" s="172"/>
      <c r="B56" s="290"/>
      <c r="C56" s="291"/>
      <c r="D56" s="283" t="s">
        <v>317</v>
      </c>
      <c r="E56" s="283"/>
      <c r="F56" s="300" t="s">
        <v>150</v>
      </c>
      <c r="G56" s="185">
        <v>1.2751677852348992E-3</v>
      </c>
      <c r="H56" s="112"/>
      <c r="I56" s="112"/>
      <c r="J56" s="112"/>
      <c r="K56" s="112"/>
      <c r="L56" s="103"/>
      <c r="M56" s="112"/>
      <c r="N56" s="112"/>
      <c r="O56" s="112"/>
      <c r="P56" s="112"/>
      <c r="Q56" s="103"/>
      <c r="R56" s="112"/>
      <c r="S56" s="112"/>
      <c r="T56" s="112"/>
      <c r="U56" s="112"/>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row>
    <row r="57" spans="1:53" x14ac:dyDescent="0.35">
      <c r="A57" s="172"/>
      <c r="B57" s="290"/>
      <c r="C57" s="291"/>
      <c r="D57" s="283"/>
      <c r="E57" s="283"/>
      <c r="F57" s="300"/>
      <c r="G57" s="113" t="s">
        <v>467</v>
      </c>
      <c r="H57" s="113" t="s">
        <v>339</v>
      </c>
      <c r="I57" s="113" t="s">
        <v>339</v>
      </c>
      <c r="J57" s="113" t="s">
        <v>339</v>
      </c>
      <c r="K57" s="113" t="s">
        <v>339</v>
      </c>
      <c r="L57" s="113" t="s">
        <v>339</v>
      </c>
      <c r="M57" s="113" t="s">
        <v>339</v>
      </c>
      <c r="N57" s="113" t="s">
        <v>339</v>
      </c>
      <c r="O57" s="113" t="s">
        <v>339</v>
      </c>
      <c r="P57" s="113" t="s">
        <v>339</v>
      </c>
      <c r="Q57" s="113" t="s">
        <v>339</v>
      </c>
      <c r="R57" s="113" t="s">
        <v>339</v>
      </c>
      <c r="S57" s="113" t="s">
        <v>339</v>
      </c>
      <c r="T57" s="113" t="s">
        <v>339</v>
      </c>
      <c r="U57" s="113" t="s">
        <v>339</v>
      </c>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row>
    <row r="58" spans="1:53" x14ac:dyDescent="0.35">
      <c r="A58" s="172"/>
      <c r="B58" s="290"/>
      <c r="C58" s="291"/>
      <c r="D58" s="283" t="s">
        <v>282</v>
      </c>
      <c r="E58" s="283"/>
      <c r="F58" s="300" t="s">
        <v>150</v>
      </c>
      <c r="G58" s="185">
        <v>6.2093959731543621E-2</v>
      </c>
      <c r="H58" s="112"/>
      <c r="I58" s="112"/>
      <c r="J58" s="112"/>
      <c r="K58" s="112"/>
      <c r="L58" s="103"/>
      <c r="M58" s="112"/>
      <c r="N58" s="112"/>
      <c r="O58" s="112"/>
      <c r="P58" s="112"/>
      <c r="Q58" s="103"/>
      <c r="R58" s="112"/>
      <c r="S58" s="112"/>
      <c r="T58" s="112"/>
      <c r="U58" s="112"/>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row>
    <row r="59" spans="1:53" x14ac:dyDescent="0.35">
      <c r="A59" s="172"/>
      <c r="B59" s="290"/>
      <c r="C59" s="291"/>
      <c r="D59" s="283"/>
      <c r="E59" s="283"/>
      <c r="F59" s="300"/>
      <c r="G59" s="113" t="s">
        <v>467</v>
      </c>
      <c r="H59" s="113" t="s">
        <v>339</v>
      </c>
      <c r="I59" s="113" t="s">
        <v>339</v>
      </c>
      <c r="J59" s="113" t="s">
        <v>339</v>
      </c>
      <c r="K59" s="113" t="s">
        <v>339</v>
      </c>
      <c r="L59" s="113" t="s">
        <v>339</v>
      </c>
      <c r="M59" s="113" t="s">
        <v>339</v>
      </c>
      <c r="N59" s="113" t="s">
        <v>339</v>
      </c>
      <c r="O59" s="113" t="s">
        <v>339</v>
      </c>
      <c r="P59" s="113" t="s">
        <v>339</v>
      </c>
      <c r="Q59" s="113" t="s">
        <v>339</v>
      </c>
      <c r="R59" s="113" t="s">
        <v>339</v>
      </c>
      <c r="S59" s="113" t="s">
        <v>339</v>
      </c>
      <c r="T59" s="113" t="s">
        <v>339</v>
      </c>
      <c r="U59" s="113" t="s">
        <v>339</v>
      </c>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row>
    <row r="60" spans="1:53" x14ac:dyDescent="0.35">
      <c r="A60" s="172"/>
      <c r="B60" s="290"/>
      <c r="C60" s="291"/>
      <c r="D60" s="283" t="s">
        <v>314</v>
      </c>
      <c r="E60" s="283"/>
      <c r="F60" s="300" t="s">
        <v>150</v>
      </c>
      <c r="G60" s="192">
        <v>-22.239780353874298</v>
      </c>
      <c r="H60" s="112"/>
      <c r="I60" s="112"/>
      <c r="J60" s="112"/>
      <c r="K60" s="112"/>
      <c r="L60" s="103"/>
      <c r="M60" s="112"/>
      <c r="N60" s="112"/>
      <c r="O60" s="112"/>
      <c r="P60" s="112"/>
      <c r="Q60" s="103"/>
      <c r="R60" s="112"/>
      <c r="S60" s="112"/>
      <c r="T60" s="112"/>
      <c r="U60" s="112"/>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row>
    <row r="61" spans="1:53" x14ac:dyDescent="0.35">
      <c r="A61" s="172"/>
      <c r="B61" s="292"/>
      <c r="C61" s="293"/>
      <c r="D61" s="283"/>
      <c r="E61" s="283"/>
      <c r="F61" s="300"/>
      <c r="G61" s="113" t="s">
        <v>467</v>
      </c>
      <c r="H61" s="113" t="s">
        <v>339</v>
      </c>
      <c r="I61" s="113" t="s">
        <v>339</v>
      </c>
      <c r="J61" s="113" t="s">
        <v>339</v>
      </c>
      <c r="K61" s="113" t="s">
        <v>339</v>
      </c>
      <c r="L61" s="113" t="s">
        <v>339</v>
      </c>
      <c r="M61" s="113" t="s">
        <v>339</v>
      </c>
      <c r="N61" s="113" t="s">
        <v>339</v>
      </c>
      <c r="O61" s="113" t="s">
        <v>339</v>
      </c>
      <c r="P61" s="113" t="s">
        <v>339</v>
      </c>
      <c r="Q61" s="113" t="s">
        <v>339</v>
      </c>
      <c r="R61" s="113" t="s">
        <v>339</v>
      </c>
      <c r="S61" s="113" t="s">
        <v>339</v>
      </c>
      <c r="T61" s="113" t="s">
        <v>339</v>
      </c>
      <c r="U61" s="113" t="s">
        <v>339</v>
      </c>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row>
    <row r="62" spans="1:53" ht="60" customHeight="1" x14ac:dyDescent="0.35">
      <c r="A62" s="172"/>
      <c r="B62" s="263" t="s">
        <v>358</v>
      </c>
      <c r="C62" s="263"/>
      <c r="D62" s="284" t="s">
        <v>481</v>
      </c>
      <c r="E62" s="284"/>
      <c r="F62" s="284"/>
      <c r="G62" s="284"/>
      <c r="H62" s="284"/>
      <c r="I62" s="284"/>
      <c r="J62" s="284"/>
      <c r="K62" s="284"/>
      <c r="L62" s="284"/>
      <c r="M62" s="284"/>
      <c r="N62" s="284"/>
      <c r="O62" s="284"/>
      <c r="P62" s="284"/>
      <c r="Q62" s="284"/>
      <c r="R62" s="284"/>
      <c r="S62" s="284"/>
      <c r="T62" s="284"/>
      <c r="U62" s="284"/>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BA62" s="120" t="str">
        <f>D62</f>
        <v>The yields are based on low heating values (LHV) and the bio-oil LHV was considered to be 16 MJ/kg (Venderbosch, R., 2017). As in a conventional FCC unit, the energy for the cracking reactions is provided by coke burning, this coke is produced in the process itself and it deposits in the catalyst. Around 6%wt of the total feed becomes coke. The main output is the biofuels mix, which is composed by bio gas, bio LPG, bio gasoline, bio diesel and bio heavy fuel oil (HFO). The oil products output is also a mix of fuel gas, LPG,  gasoline, diesel and HFO. The ratio in the bio mix is expected to be roughly the same as in the conventional FCC (gas: 3 wt%, LPG: 15 %wt, gasoline: 45 wt%, diesel: 21 wt% and HFO: 16wt%), for this reason, the yields in 2030 were assumed to be the same as the values for 2020.</v>
      </c>
    </row>
    <row r="63" spans="1:53" ht="21" customHeight="1" x14ac:dyDescent="0.35">
      <c r="A63" s="172"/>
      <c r="B63" s="301" t="s">
        <v>359</v>
      </c>
      <c r="C63" s="302"/>
      <c r="D63" s="302"/>
      <c r="E63" s="302"/>
      <c r="F63" s="302"/>
      <c r="G63" s="302"/>
      <c r="H63" s="302"/>
      <c r="I63" s="302"/>
      <c r="J63" s="302"/>
      <c r="K63" s="302"/>
      <c r="L63" s="302"/>
      <c r="M63" s="302"/>
      <c r="N63" s="302"/>
      <c r="O63" s="302"/>
      <c r="P63" s="302"/>
      <c r="Q63" s="302"/>
      <c r="R63" s="302"/>
      <c r="S63" s="302"/>
      <c r="T63" s="302"/>
      <c r="U63" s="302"/>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row>
    <row r="64" spans="1:53" ht="16.5" customHeight="1" x14ac:dyDescent="0.35">
      <c r="A64" s="172"/>
      <c r="B64" s="288" t="s">
        <v>360</v>
      </c>
      <c r="C64" s="289"/>
      <c r="D64" s="294" t="s">
        <v>361</v>
      </c>
      <c r="E64" s="295"/>
      <c r="F64" s="298" t="s">
        <v>341</v>
      </c>
      <c r="G64" s="280" t="s">
        <v>342</v>
      </c>
      <c r="H64" s="280"/>
      <c r="I64" s="280"/>
      <c r="J64" s="280"/>
      <c r="K64" s="280"/>
      <c r="L64" s="281">
        <v>2030</v>
      </c>
      <c r="M64" s="281"/>
      <c r="N64" s="281"/>
      <c r="O64" s="281"/>
      <c r="P64" s="281"/>
      <c r="Q64" s="280">
        <v>2050</v>
      </c>
      <c r="R64" s="280"/>
      <c r="S64" s="280"/>
      <c r="T64" s="280"/>
      <c r="U64" s="280"/>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row>
    <row r="65" spans="1:53" x14ac:dyDescent="0.35">
      <c r="A65" s="172"/>
      <c r="B65" s="290"/>
      <c r="C65" s="291"/>
      <c r="D65" s="296"/>
      <c r="E65" s="297"/>
      <c r="F65" s="299"/>
      <c r="G65" s="208" t="s">
        <v>334</v>
      </c>
      <c r="H65" s="208" t="s">
        <v>335</v>
      </c>
      <c r="I65" s="208" t="s">
        <v>336</v>
      </c>
      <c r="J65" s="208" t="s">
        <v>337</v>
      </c>
      <c r="K65" s="208" t="s">
        <v>338</v>
      </c>
      <c r="L65" s="209" t="s">
        <v>334</v>
      </c>
      <c r="M65" s="209" t="s">
        <v>335</v>
      </c>
      <c r="N65" s="209" t="s">
        <v>336</v>
      </c>
      <c r="O65" s="209" t="s">
        <v>337</v>
      </c>
      <c r="P65" s="209" t="s">
        <v>338</v>
      </c>
      <c r="Q65" s="208" t="s">
        <v>334</v>
      </c>
      <c r="R65" s="208" t="s">
        <v>335</v>
      </c>
      <c r="S65" s="208" t="s">
        <v>336</v>
      </c>
      <c r="T65" s="208" t="s">
        <v>337</v>
      </c>
      <c r="U65" s="208" t="s">
        <v>338</v>
      </c>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row>
    <row r="66" spans="1:53" ht="15.75" customHeight="1" x14ac:dyDescent="0.35">
      <c r="A66" s="172"/>
      <c r="B66" s="290"/>
      <c r="C66" s="291"/>
      <c r="D66" s="283" t="s">
        <v>346</v>
      </c>
      <c r="E66" s="283"/>
      <c r="F66" s="282" t="s">
        <v>346</v>
      </c>
      <c r="G66" s="103"/>
      <c r="H66" s="112"/>
      <c r="I66" s="112"/>
      <c r="J66" s="112"/>
      <c r="K66" s="112"/>
      <c r="L66" s="103"/>
      <c r="M66" s="112"/>
      <c r="N66" s="112"/>
      <c r="O66" s="112"/>
      <c r="P66" s="112"/>
      <c r="Q66" s="103"/>
      <c r="R66" s="112"/>
      <c r="S66" s="112"/>
      <c r="T66" s="112"/>
      <c r="U66" s="112"/>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row>
    <row r="67" spans="1:53" x14ac:dyDescent="0.35">
      <c r="A67" s="172"/>
      <c r="B67" s="290"/>
      <c r="C67" s="291"/>
      <c r="D67" s="283"/>
      <c r="E67" s="283"/>
      <c r="F67" s="282"/>
      <c r="G67" s="114" t="s">
        <v>339</v>
      </c>
      <c r="H67" s="113" t="s">
        <v>339</v>
      </c>
      <c r="I67" s="113" t="s">
        <v>339</v>
      </c>
      <c r="J67" s="113" t="s">
        <v>339</v>
      </c>
      <c r="K67" s="113" t="s">
        <v>339</v>
      </c>
      <c r="L67" s="114" t="s">
        <v>339</v>
      </c>
      <c r="M67" s="113" t="s">
        <v>339</v>
      </c>
      <c r="N67" s="113" t="s">
        <v>339</v>
      </c>
      <c r="O67" s="113" t="s">
        <v>339</v>
      </c>
      <c r="P67" s="113" t="s">
        <v>339</v>
      </c>
      <c r="Q67" s="114" t="s">
        <v>339</v>
      </c>
      <c r="R67" s="113" t="s">
        <v>339</v>
      </c>
      <c r="S67" s="113" t="s">
        <v>339</v>
      </c>
      <c r="T67" s="113" t="s">
        <v>339</v>
      </c>
      <c r="U67" s="113" t="s">
        <v>339</v>
      </c>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row>
    <row r="68" spans="1:53" x14ac:dyDescent="0.35">
      <c r="A68" s="172"/>
      <c r="B68" s="290"/>
      <c r="C68" s="291"/>
      <c r="D68" s="283" t="s">
        <v>346</v>
      </c>
      <c r="E68" s="283"/>
      <c r="F68" s="282" t="s">
        <v>346</v>
      </c>
      <c r="G68" s="103"/>
      <c r="H68" s="112"/>
      <c r="I68" s="112"/>
      <c r="J68" s="112"/>
      <c r="K68" s="112"/>
      <c r="L68" s="103"/>
      <c r="M68" s="112"/>
      <c r="N68" s="112"/>
      <c r="O68" s="112"/>
      <c r="P68" s="112"/>
      <c r="Q68" s="103"/>
      <c r="R68" s="112"/>
      <c r="S68" s="112"/>
      <c r="T68" s="112"/>
      <c r="U68" s="112"/>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row>
    <row r="69" spans="1:53" x14ac:dyDescent="0.35">
      <c r="A69" s="172"/>
      <c r="B69" s="292"/>
      <c r="C69" s="293"/>
      <c r="D69" s="283"/>
      <c r="E69" s="283"/>
      <c r="F69" s="282"/>
      <c r="G69" s="113" t="s">
        <v>339</v>
      </c>
      <c r="H69" s="113" t="s">
        <v>339</v>
      </c>
      <c r="I69" s="113" t="s">
        <v>339</v>
      </c>
      <c r="J69" s="113" t="s">
        <v>339</v>
      </c>
      <c r="K69" s="113" t="s">
        <v>339</v>
      </c>
      <c r="L69" s="113" t="s">
        <v>339</v>
      </c>
      <c r="M69" s="113" t="s">
        <v>339</v>
      </c>
      <c r="N69" s="113" t="s">
        <v>339</v>
      </c>
      <c r="O69" s="113" t="s">
        <v>339</v>
      </c>
      <c r="P69" s="113" t="s">
        <v>339</v>
      </c>
      <c r="Q69" s="113" t="s">
        <v>339</v>
      </c>
      <c r="R69" s="113" t="s">
        <v>339</v>
      </c>
      <c r="S69" s="113" t="s">
        <v>339</v>
      </c>
      <c r="T69" s="113" t="s">
        <v>339</v>
      </c>
      <c r="U69" s="113" t="s">
        <v>339</v>
      </c>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row>
    <row r="70" spans="1:53" ht="40.5" customHeight="1" x14ac:dyDescent="0.35">
      <c r="A70" s="172"/>
      <c r="B70" s="263" t="s">
        <v>362</v>
      </c>
      <c r="C70" s="263"/>
      <c r="D70" s="284" t="s">
        <v>363</v>
      </c>
      <c r="E70" s="284"/>
      <c r="F70" s="284"/>
      <c r="G70" s="284"/>
      <c r="H70" s="284"/>
      <c r="I70" s="284"/>
      <c r="J70" s="284"/>
      <c r="K70" s="284"/>
      <c r="L70" s="284"/>
      <c r="M70" s="284"/>
      <c r="N70" s="284"/>
      <c r="O70" s="284"/>
      <c r="P70" s="284"/>
      <c r="Q70" s="284"/>
      <c r="R70" s="284"/>
      <c r="S70" s="284"/>
      <c r="T70" s="284"/>
      <c r="U70" s="284"/>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BA70" s="120" t="str">
        <f>D70</f>
        <v>Explain here</v>
      </c>
    </row>
    <row r="71" spans="1:53" ht="21" customHeight="1" x14ac:dyDescent="0.35">
      <c r="A71" s="172"/>
      <c r="B71" s="285" t="s">
        <v>364</v>
      </c>
      <c r="C71" s="285"/>
      <c r="D71" s="285"/>
      <c r="E71" s="285"/>
      <c r="F71" s="285"/>
      <c r="G71" s="285"/>
      <c r="H71" s="285"/>
      <c r="I71" s="285"/>
      <c r="J71" s="285"/>
      <c r="K71" s="285"/>
      <c r="L71" s="285"/>
      <c r="M71" s="285"/>
      <c r="N71" s="285"/>
      <c r="O71" s="285"/>
      <c r="P71" s="285"/>
      <c r="Q71" s="285"/>
      <c r="R71" s="285"/>
      <c r="S71" s="285"/>
      <c r="T71" s="285"/>
      <c r="U71" s="285"/>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row>
    <row r="72" spans="1:53" ht="16.5" customHeight="1" x14ac:dyDescent="0.35">
      <c r="A72" s="172"/>
      <c r="B72" s="286" t="s">
        <v>121</v>
      </c>
      <c r="C72" s="286"/>
      <c r="D72" s="287" t="s">
        <v>365</v>
      </c>
      <c r="E72" s="287"/>
      <c r="F72" s="287" t="s">
        <v>341</v>
      </c>
      <c r="G72" s="280" t="s">
        <v>342</v>
      </c>
      <c r="H72" s="280"/>
      <c r="I72" s="280"/>
      <c r="J72" s="280"/>
      <c r="K72" s="280"/>
      <c r="L72" s="281">
        <v>2030</v>
      </c>
      <c r="M72" s="281"/>
      <c r="N72" s="281"/>
      <c r="O72" s="281"/>
      <c r="P72" s="281"/>
      <c r="Q72" s="280">
        <v>2050</v>
      </c>
      <c r="R72" s="280"/>
      <c r="S72" s="280"/>
      <c r="T72" s="280"/>
      <c r="U72" s="280"/>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row>
    <row r="73" spans="1:53" ht="15.75" customHeight="1" x14ac:dyDescent="0.35">
      <c r="A73" s="172"/>
      <c r="B73" s="286"/>
      <c r="C73" s="286"/>
      <c r="D73" s="287"/>
      <c r="E73" s="287"/>
      <c r="F73" s="287"/>
      <c r="G73" s="208" t="s">
        <v>334</v>
      </c>
      <c r="H73" s="208" t="s">
        <v>335</v>
      </c>
      <c r="I73" s="208" t="s">
        <v>336</v>
      </c>
      <c r="J73" s="208" t="s">
        <v>337</v>
      </c>
      <c r="K73" s="208" t="s">
        <v>338</v>
      </c>
      <c r="L73" s="209" t="s">
        <v>334</v>
      </c>
      <c r="M73" s="209" t="s">
        <v>335</v>
      </c>
      <c r="N73" s="209" t="s">
        <v>336</v>
      </c>
      <c r="O73" s="209" t="s">
        <v>337</v>
      </c>
      <c r="P73" s="209" t="s">
        <v>338</v>
      </c>
      <c r="Q73" s="208" t="s">
        <v>334</v>
      </c>
      <c r="R73" s="208" t="s">
        <v>335</v>
      </c>
      <c r="S73" s="208" t="s">
        <v>336</v>
      </c>
      <c r="T73" s="208" t="s">
        <v>337</v>
      </c>
      <c r="U73" s="208" t="s">
        <v>338</v>
      </c>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row>
    <row r="74" spans="1:53" ht="15.75" customHeight="1" x14ac:dyDescent="0.35">
      <c r="A74" s="172"/>
      <c r="B74" s="286"/>
      <c r="C74" s="286"/>
      <c r="D74" s="283" t="s">
        <v>207</v>
      </c>
      <c r="E74" s="283"/>
      <c r="F74" s="282" t="s">
        <v>138</v>
      </c>
      <c r="G74" s="103">
        <v>122.49664429530199</v>
      </c>
      <c r="H74" s="112"/>
      <c r="I74" s="112"/>
      <c r="J74" s="112"/>
      <c r="K74" s="112"/>
      <c r="L74" s="103"/>
      <c r="M74" s="112"/>
      <c r="N74" s="112"/>
      <c r="O74" s="112"/>
      <c r="P74" s="112"/>
      <c r="Q74" s="103"/>
      <c r="R74" s="112"/>
      <c r="S74" s="112"/>
      <c r="T74" s="112"/>
      <c r="U74" s="112"/>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row>
    <row r="75" spans="1:53" ht="15.75" customHeight="1" x14ac:dyDescent="0.35">
      <c r="A75" s="172"/>
      <c r="B75" s="286"/>
      <c r="C75" s="286"/>
      <c r="D75" s="283"/>
      <c r="E75" s="283"/>
      <c r="F75" s="282"/>
      <c r="G75" s="114" t="s">
        <v>366</v>
      </c>
      <c r="H75" s="113" t="s">
        <v>339</v>
      </c>
      <c r="I75" s="113" t="s">
        <v>339</v>
      </c>
      <c r="J75" s="113" t="s">
        <v>339</v>
      </c>
      <c r="K75" s="113" t="s">
        <v>339</v>
      </c>
      <c r="L75" s="114" t="s">
        <v>339</v>
      </c>
      <c r="M75" s="113" t="s">
        <v>339</v>
      </c>
      <c r="N75" s="113" t="s">
        <v>339</v>
      </c>
      <c r="O75" s="113" t="s">
        <v>339</v>
      </c>
      <c r="P75" s="113" t="s">
        <v>339</v>
      </c>
      <c r="Q75" s="114" t="s">
        <v>339</v>
      </c>
      <c r="R75" s="113" t="s">
        <v>339</v>
      </c>
      <c r="S75" s="113" t="s">
        <v>339</v>
      </c>
      <c r="T75" s="113" t="s">
        <v>339</v>
      </c>
      <c r="U75" s="113" t="s">
        <v>339</v>
      </c>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row>
    <row r="76" spans="1:53" ht="15.75" customHeight="1" x14ac:dyDescent="0.35">
      <c r="A76" s="172"/>
      <c r="B76" s="286"/>
      <c r="C76" s="286"/>
      <c r="D76" s="283" t="s">
        <v>256</v>
      </c>
      <c r="E76" s="283"/>
      <c r="F76" s="282" t="s">
        <v>138</v>
      </c>
      <c r="G76" s="103">
        <v>13.610738255033556</v>
      </c>
      <c r="H76" s="112"/>
      <c r="I76" s="112"/>
      <c r="J76" s="112"/>
      <c r="K76" s="112"/>
      <c r="L76" s="103"/>
      <c r="M76" s="112"/>
      <c r="N76" s="112"/>
      <c r="O76" s="112"/>
      <c r="P76" s="112"/>
      <c r="Q76" s="103"/>
      <c r="R76" s="112"/>
      <c r="S76" s="112"/>
      <c r="T76" s="112"/>
      <c r="U76" s="112"/>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row>
    <row r="77" spans="1:53" ht="15.75" customHeight="1" x14ac:dyDescent="0.35">
      <c r="A77" s="172"/>
      <c r="B77" s="286"/>
      <c r="C77" s="286"/>
      <c r="D77" s="283"/>
      <c r="E77" s="283"/>
      <c r="F77" s="282"/>
      <c r="G77" s="113" t="s">
        <v>366</v>
      </c>
      <c r="H77" s="113" t="s">
        <v>339</v>
      </c>
      <c r="I77" s="113" t="s">
        <v>339</v>
      </c>
      <c r="J77" s="113" t="s">
        <v>339</v>
      </c>
      <c r="K77" s="113" t="s">
        <v>339</v>
      </c>
      <c r="L77" s="113" t="s">
        <v>339</v>
      </c>
      <c r="M77" s="113" t="s">
        <v>339</v>
      </c>
      <c r="N77" s="113" t="s">
        <v>339</v>
      </c>
      <c r="O77" s="113" t="s">
        <v>339</v>
      </c>
      <c r="P77" s="113" t="s">
        <v>339</v>
      </c>
      <c r="Q77" s="113" t="s">
        <v>339</v>
      </c>
      <c r="R77" s="113" t="s">
        <v>339</v>
      </c>
      <c r="S77" s="113" t="s">
        <v>339</v>
      </c>
      <c r="T77" s="113" t="s">
        <v>339</v>
      </c>
      <c r="U77" s="113" t="s">
        <v>339</v>
      </c>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row>
    <row r="78" spans="1:53" ht="15.75" customHeight="1" x14ac:dyDescent="0.35">
      <c r="A78" s="172"/>
      <c r="B78" s="286"/>
      <c r="C78" s="286"/>
      <c r="D78" s="283" t="s">
        <v>191</v>
      </c>
      <c r="E78" s="283"/>
      <c r="F78" s="282" t="s">
        <v>191</v>
      </c>
      <c r="G78" s="103"/>
      <c r="H78" s="112"/>
      <c r="I78" s="112"/>
      <c r="J78" s="112"/>
      <c r="K78" s="112"/>
      <c r="L78" s="103"/>
      <c r="M78" s="112"/>
      <c r="N78" s="112"/>
      <c r="O78" s="112"/>
      <c r="P78" s="112"/>
      <c r="Q78" s="103"/>
      <c r="R78" s="112"/>
      <c r="S78" s="112"/>
      <c r="T78" s="112"/>
      <c r="U78" s="112"/>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row>
    <row r="79" spans="1:53" ht="15.75" customHeight="1" x14ac:dyDescent="0.35">
      <c r="A79" s="172"/>
      <c r="B79" s="286"/>
      <c r="C79" s="286"/>
      <c r="D79" s="283"/>
      <c r="E79" s="283"/>
      <c r="F79" s="282"/>
      <c r="G79" s="113" t="s">
        <v>339</v>
      </c>
      <c r="H79" s="113" t="s">
        <v>339</v>
      </c>
      <c r="I79" s="113" t="s">
        <v>339</v>
      </c>
      <c r="J79" s="113" t="s">
        <v>339</v>
      </c>
      <c r="K79" s="113" t="s">
        <v>339</v>
      </c>
      <c r="L79" s="113" t="s">
        <v>339</v>
      </c>
      <c r="M79" s="113" t="s">
        <v>339</v>
      </c>
      <c r="N79" s="113" t="s">
        <v>339</v>
      </c>
      <c r="O79" s="113" t="s">
        <v>339</v>
      </c>
      <c r="P79" s="113" t="s">
        <v>339</v>
      </c>
      <c r="Q79" s="113" t="s">
        <v>339</v>
      </c>
      <c r="R79" s="113" t="s">
        <v>339</v>
      </c>
      <c r="S79" s="113" t="s">
        <v>339</v>
      </c>
      <c r="T79" s="113" t="s">
        <v>339</v>
      </c>
      <c r="U79" s="113" t="s">
        <v>339</v>
      </c>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row>
    <row r="80" spans="1:53" ht="15.75" customHeight="1" x14ac:dyDescent="0.35">
      <c r="A80" s="172"/>
      <c r="B80" s="286"/>
      <c r="C80" s="286"/>
      <c r="D80" s="283" t="s">
        <v>191</v>
      </c>
      <c r="E80" s="283"/>
      <c r="F80" s="282" t="s">
        <v>191</v>
      </c>
      <c r="G80" s="103"/>
      <c r="H80" s="112"/>
      <c r="I80" s="112"/>
      <c r="J80" s="112"/>
      <c r="K80" s="112"/>
      <c r="L80" s="103"/>
      <c r="M80" s="112"/>
      <c r="N80" s="112"/>
      <c r="O80" s="112"/>
      <c r="P80" s="112"/>
      <c r="Q80" s="103"/>
      <c r="R80" s="112"/>
      <c r="S80" s="112"/>
      <c r="T80" s="112"/>
      <c r="U80" s="112"/>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row>
    <row r="81" spans="1:53" ht="16.5" customHeight="1" x14ac:dyDescent="0.35">
      <c r="A81" s="172"/>
      <c r="B81" s="286"/>
      <c r="C81" s="286"/>
      <c r="D81" s="283"/>
      <c r="E81" s="283"/>
      <c r="F81" s="282"/>
      <c r="G81" s="113" t="s">
        <v>339</v>
      </c>
      <c r="H81" s="113" t="s">
        <v>339</v>
      </c>
      <c r="I81" s="113" t="s">
        <v>339</v>
      </c>
      <c r="J81" s="113" t="s">
        <v>339</v>
      </c>
      <c r="K81" s="113" t="s">
        <v>339</v>
      </c>
      <c r="L81" s="113" t="s">
        <v>339</v>
      </c>
      <c r="M81" s="113" t="s">
        <v>339</v>
      </c>
      <c r="N81" s="113" t="s">
        <v>339</v>
      </c>
      <c r="O81" s="113" t="s">
        <v>339</v>
      </c>
      <c r="P81" s="113" t="s">
        <v>339</v>
      </c>
      <c r="Q81" s="113" t="s">
        <v>339</v>
      </c>
      <c r="R81" s="113" t="s">
        <v>339</v>
      </c>
      <c r="S81" s="113" t="s">
        <v>339</v>
      </c>
      <c r="T81" s="113" t="s">
        <v>339</v>
      </c>
      <c r="U81" s="113" t="s">
        <v>339</v>
      </c>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row>
    <row r="82" spans="1:53" ht="99" customHeight="1" x14ac:dyDescent="0.35">
      <c r="A82" s="172"/>
      <c r="B82" s="263" t="s">
        <v>367</v>
      </c>
      <c r="C82" s="263"/>
      <c r="D82" s="264" t="s">
        <v>480</v>
      </c>
      <c r="E82" s="265"/>
      <c r="F82" s="265"/>
      <c r="G82" s="265"/>
      <c r="H82" s="265"/>
      <c r="I82" s="265"/>
      <c r="J82" s="265"/>
      <c r="K82" s="265"/>
      <c r="L82" s="265"/>
      <c r="M82" s="265"/>
      <c r="N82" s="265"/>
      <c r="O82" s="265"/>
      <c r="P82" s="265"/>
      <c r="Q82" s="265"/>
      <c r="R82" s="265"/>
      <c r="S82" s="265"/>
      <c r="T82" s="265"/>
      <c r="U82" s="266"/>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BA82" s="120" t="str">
        <f>D82</f>
        <v>Emissions expressed in kton CO2/PJ of biofuels mix. The coke produced in a FCC unit is used as fuel for the process. In a co-processing system, part of this coke is bio sourced, therefore, there are biogenic CO2 emissions. The calculations were based on the yields obtained by the brazilian demo-plant when 10%wt of co-processing takes place (Pinho et al., 2015), which around 6%wt of the feedstock is converted to coke (fossil+ biocoke). It was assumed a liner relationship between the co-processing percentage and the yield for bio-coke, i.e. for a 10%wt co-processing of bio-oil, 10%wt of the total coke produced was considered to be bio-based. The emission factor value considered for the coke was 97.5 kg CO2/GJ coke (RVO, 2019).</v>
      </c>
    </row>
    <row r="83" spans="1:53" ht="21" customHeight="1" x14ac:dyDescent="0.35">
      <c r="A83" s="172"/>
      <c r="B83" s="267" t="s">
        <v>368</v>
      </c>
      <c r="C83" s="268"/>
      <c r="D83" s="268"/>
      <c r="E83" s="268"/>
      <c r="F83" s="268"/>
      <c r="G83" s="268"/>
      <c r="H83" s="268"/>
      <c r="I83" s="268"/>
      <c r="J83" s="268"/>
      <c r="K83" s="268"/>
      <c r="L83" s="268"/>
      <c r="M83" s="268"/>
      <c r="N83" s="268"/>
      <c r="O83" s="268"/>
      <c r="P83" s="268"/>
      <c r="Q83" s="268"/>
      <c r="R83" s="268"/>
      <c r="S83" s="268"/>
      <c r="T83" s="268"/>
      <c r="U83" s="269"/>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row>
    <row r="84" spans="1:53" ht="15.75" customHeight="1" x14ac:dyDescent="0.35">
      <c r="A84" s="172"/>
      <c r="B84" s="270" t="s">
        <v>369</v>
      </c>
      <c r="C84" s="271"/>
      <c r="D84" s="274" t="s">
        <v>341</v>
      </c>
      <c r="E84" s="275"/>
      <c r="F84" s="276"/>
      <c r="G84" s="280" t="s">
        <v>342</v>
      </c>
      <c r="H84" s="280"/>
      <c r="I84" s="280"/>
      <c r="J84" s="280"/>
      <c r="K84" s="280"/>
      <c r="L84" s="281">
        <v>2030</v>
      </c>
      <c r="M84" s="281"/>
      <c r="N84" s="281"/>
      <c r="O84" s="281"/>
      <c r="P84" s="281"/>
      <c r="Q84" s="280">
        <v>2050</v>
      </c>
      <c r="R84" s="280"/>
      <c r="S84" s="280"/>
      <c r="T84" s="280"/>
      <c r="U84" s="280"/>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row>
    <row r="85" spans="1:53" x14ac:dyDescent="0.35">
      <c r="A85" s="172"/>
      <c r="B85" s="272"/>
      <c r="C85" s="273"/>
      <c r="D85" s="277"/>
      <c r="E85" s="278"/>
      <c r="F85" s="279"/>
      <c r="G85" s="208" t="s">
        <v>334</v>
      </c>
      <c r="H85" s="208" t="s">
        <v>335</v>
      </c>
      <c r="I85" s="208" t="s">
        <v>336</v>
      </c>
      <c r="J85" s="208" t="s">
        <v>337</v>
      </c>
      <c r="K85" s="208" t="s">
        <v>338</v>
      </c>
      <c r="L85" s="209" t="s">
        <v>334</v>
      </c>
      <c r="M85" s="209" t="s">
        <v>335</v>
      </c>
      <c r="N85" s="209" t="s">
        <v>336</v>
      </c>
      <c r="O85" s="209" t="s">
        <v>337</v>
      </c>
      <c r="P85" s="209" t="s">
        <v>338</v>
      </c>
      <c r="Q85" s="208" t="s">
        <v>334</v>
      </c>
      <c r="R85" s="208" t="s">
        <v>335</v>
      </c>
      <c r="S85" s="208" t="s">
        <v>336</v>
      </c>
      <c r="T85" s="208" t="s">
        <v>337</v>
      </c>
      <c r="U85" s="208" t="s">
        <v>338</v>
      </c>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row>
    <row r="86" spans="1:53" x14ac:dyDescent="0.35">
      <c r="A86" s="172"/>
      <c r="B86" s="258" t="s">
        <v>370</v>
      </c>
      <c r="C86" s="259"/>
      <c r="D86" s="262" t="s">
        <v>346</v>
      </c>
      <c r="E86" s="262"/>
      <c r="F86" s="262"/>
      <c r="G86" s="103"/>
      <c r="H86" s="112"/>
      <c r="I86" s="112"/>
      <c r="J86" s="112"/>
      <c r="K86" s="112"/>
      <c r="L86" s="103"/>
      <c r="M86" s="112"/>
      <c r="N86" s="112"/>
      <c r="O86" s="112"/>
      <c r="P86" s="112"/>
      <c r="Q86" s="103"/>
      <c r="R86" s="112"/>
      <c r="S86" s="112"/>
      <c r="T86" s="112"/>
      <c r="U86" s="112"/>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row>
    <row r="87" spans="1:53" x14ac:dyDescent="0.35">
      <c r="A87" s="172"/>
      <c r="B87" s="260"/>
      <c r="C87" s="261"/>
      <c r="D87" s="262"/>
      <c r="E87" s="262"/>
      <c r="F87" s="262"/>
      <c r="G87" s="114" t="s">
        <v>339</v>
      </c>
      <c r="H87" s="113" t="s">
        <v>339</v>
      </c>
      <c r="I87" s="113" t="s">
        <v>339</v>
      </c>
      <c r="J87" s="113" t="s">
        <v>339</v>
      </c>
      <c r="K87" s="113" t="s">
        <v>339</v>
      </c>
      <c r="L87" s="114" t="s">
        <v>339</v>
      </c>
      <c r="M87" s="113" t="s">
        <v>339</v>
      </c>
      <c r="N87" s="113" t="s">
        <v>339</v>
      </c>
      <c r="O87" s="113" t="s">
        <v>339</v>
      </c>
      <c r="P87" s="113" t="s">
        <v>339</v>
      </c>
      <c r="Q87" s="114" t="s">
        <v>339</v>
      </c>
      <c r="R87" s="113" t="s">
        <v>339</v>
      </c>
      <c r="S87" s="113" t="s">
        <v>339</v>
      </c>
      <c r="T87" s="113" t="s">
        <v>339</v>
      </c>
      <c r="U87" s="113" t="s">
        <v>339</v>
      </c>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row>
    <row r="88" spans="1:53" x14ac:dyDescent="0.35">
      <c r="A88" s="172"/>
      <c r="B88" s="258" t="s">
        <v>370</v>
      </c>
      <c r="C88" s="259"/>
      <c r="D88" s="262" t="s">
        <v>346</v>
      </c>
      <c r="E88" s="262"/>
      <c r="F88" s="262"/>
      <c r="G88" s="103"/>
      <c r="H88" s="112"/>
      <c r="I88" s="112"/>
      <c r="J88" s="112"/>
      <c r="K88" s="112"/>
      <c r="L88" s="103"/>
      <c r="M88" s="112"/>
      <c r="N88" s="112"/>
      <c r="O88" s="112"/>
      <c r="P88" s="112"/>
      <c r="Q88" s="103"/>
      <c r="R88" s="112"/>
      <c r="S88" s="112"/>
      <c r="T88" s="112"/>
      <c r="U88" s="112"/>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row>
    <row r="89" spans="1:53" x14ac:dyDescent="0.35">
      <c r="A89" s="172"/>
      <c r="B89" s="260"/>
      <c r="C89" s="261"/>
      <c r="D89" s="262"/>
      <c r="E89" s="262"/>
      <c r="F89" s="262"/>
      <c r="G89" s="113" t="s">
        <v>339</v>
      </c>
      <c r="H89" s="113" t="s">
        <v>339</v>
      </c>
      <c r="I89" s="113" t="s">
        <v>339</v>
      </c>
      <c r="J89" s="113" t="s">
        <v>339</v>
      </c>
      <c r="K89" s="113" t="s">
        <v>339</v>
      </c>
      <c r="L89" s="113" t="s">
        <v>339</v>
      </c>
      <c r="M89" s="113" t="s">
        <v>339</v>
      </c>
      <c r="N89" s="113" t="s">
        <v>339</v>
      </c>
      <c r="O89" s="113" t="s">
        <v>339</v>
      </c>
      <c r="P89" s="113" t="s">
        <v>339</v>
      </c>
      <c r="Q89" s="113" t="s">
        <v>339</v>
      </c>
      <c r="R89" s="113" t="s">
        <v>339</v>
      </c>
      <c r="S89" s="113" t="s">
        <v>339</v>
      </c>
      <c r="T89" s="113" t="s">
        <v>339</v>
      </c>
      <c r="U89" s="113" t="s">
        <v>339</v>
      </c>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row>
    <row r="90" spans="1:53" x14ac:dyDescent="0.35">
      <c r="A90" s="172"/>
      <c r="B90" s="258" t="s">
        <v>370</v>
      </c>
      <c r="C90" s="259"/>
      <c r="D90" s="262" t="s">
        <v>346</v>
      </c>
      <c r="E90" s="262"/>
      <c r="F90" s="262"/>
      <c r="G90" s="103"/>
      <c r="H90" s="112"/>
      <c r="I90" s="112"/>
      <c r="J90" s="112"/>
      <c r="K90" s="112"/>
      <c r="L90" s="103"/>
      <c r="M90" s="112"/>
      <c r="N90" s="112"/>
      <c r="O90" s="112"/>
      <c r="P90" s="112"/>
      <c r="Q90" s="103"/>
      <c r="R90" s="112"/>
      <c r="S90" s="112"/>
      <c r="T90" s="112"/>
      <c r="U90" s="112"/>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row>
    <row r="91" spans="1:53" x14ac:dyDescent="0.35">
      <c r="A91" s="172"/>
      <c r="B91" s="260"/>
      <c r="C91" s="261"/>
      <c r="D91" s="262"/>
      <c r="E91" s="262"/>
      <c r="F91" s="262"/>
      <c r="G91" s="113" t="s">
        <v>339</v>
      </c>
      <c r="H91" s="113" t="s">
        <v>339</v>
      </c>
      <c r="I91" s="113" t="s">
        <v>339</v>
      </c>
      <c r="J91" s="113" t="s">
        <v>339</v>
      </c>
      <c r="K91" s="113" t="s">
        <v>339</v>
      </c>
      <c r="L91" s="113" t="s">
        <v>339</v>
      </c>
      <c r="M91" s="113" t="s">
        <v>339</v>
      </c>
      <c r="N91" s="113" t="s">
        <v>339</v>
      </c>
      <c r="O91" s="113" t="s">
        <v>339</v>
      </c>
      <c r="P91" s="113" t="s">
        <v>339</v>
      </c>
      <c r="Q91" s="113" t="s">
        <v>339</v>
      </c>
      <c r="R91" s="113" t="s">
        <v>339</v>
      </c>
      <c r="S91" s="113" t="s">
        <v>339</v>
      </c>
      <c r="T91" s="113" t="s">
        <v>339</v>
      </c>
      <c r="U91" s="113" t="s">
        <v>339</v>
      </c>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row>
    <row r="92" spans="1:53" x14ac:dyDescent="0.35">
      <c r="A92" s="172"/>
      <c r="B92" s="258" t="s">
        <v>370</v>
      </c>
      <c r="C92" s="259"/>
      <c r="D92" s="262" t="s">
        <v>346</v>
      </c>
      <c r="E92" s="262"/>
      <c r="F92" s="262"/>
      <c r="G92" s="103"/>
      <c r="H92" s="112"/>
      <c r="I92" s="112"/>
      <c r="J92" s="112"/>
      <c r="K92" s="112"/>
      <c r="L92" s="103"/>
      <c r="M92" s="112"/>
      <c r="N92" s="112"/>
      <c r="O92" s="112"/>
      <c r="P92" s="112"/>
      <c r="Q92" s="103"/>
      <c r="R92" s="112"/>
      <c r="S92" s="112"/>
      <c r="T92" s="112"/>
      <c r="U92" s="112"/>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row>
    <row r="93" spans="1:53" x14ac:dyDescent="0.35">
      <c r="A93" s="172"/>
      <c r="B93" s="260"/>
      <c r="C93" s="261"/>
      <c r="D93" s="262"/>
      <c r="E93" s="262"/>
      <c r="F93" s="262"/>
      <c r="G93" s="113" t="s">
        <v>339</v>
      </c>
      <c r="H93" s="113" t="s">
        <v>339</v>
      </c>
      <c r="I93" s="113" t="s">
        <v>339</v>
      </c>
      <c r="J93" s="113" t="s">
        <v>339</v>
      </c>
      <c r="K93" s="113" t="s">
        <v>339</v>
      </c>
      <c r="L93" s="113" t="s">
        <v>339</v>
      </c>
      <c r="M93" s="113" t="s">
        <v>339</v>
      </c>
      <c r="N93" s="113" t="s">
        <v>339</v>
      </c>
      <c r="O93" s="113" t="s">
        <v>339</v>
      </c>
      <c r="P93" s="113" t="s">
        <v>339</v>
      </c>
      <c r="Q93" s="113" t="s">
        <v>339</v>
      </c>
      <c r="R93" s="113" t="s">
        <v>339</v>
      </c>
      <c r="S93" s="113" t="s">
        <v>339</v>
      </c>
      <c r="T93" s="113" t="s">
        <v>339</v>
      </c>
      <c r="U93" s="113" t="s">
        <v>339</v>
      </c>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row>
    <row r="94" spans="1:53" ht="36.75" customHeight="1" x14ac:dyDescent="0.35">
      <c r="A94" s="172"/>
      <c r="B94" s="263" t="s">
        <v>347</v>
      </c>
      <c r="C94" s="263"/>
      <c r="D94" s="264" t="s">
        <v>363</v>
      </c>
      <c r="E94" s="265"/>
      <c r="F94" s="265"/>
      <c r="G94" s="265"/>
      <c r="H94" s="265"/>
      <c r="I94" s="265"/>
      <c r="J94" s="265"/>
      <c r="K94" s="265"/>
      <c r="L94" s="265"/>
      <c r="M94" s="265"/>
      <c r="N94" s="265"/>
      <c r="O94" s="265"/>
      <c r="P94" s="265"/>
      <c r="Q94" s="265"/>
      <c r="R94" s="265"/>
      <c r="S94" s="265"/>
      <c r="T94" s="265"/>
      <c r="U94" s="266"/>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row>
    <row r="95" spans="1:53" ht="21" customHeight="1" x14ac:dyDescent="0.35">
      <c r="A95" s="172"/>
      <c r="B95" s="267" t="s">
        <v>130</v>
      </c>
      <c r="C95" s="268"/>
      <c r="D95" s="268"/>
      <c r="E95" s="268"/>
      <c r="F95" s="268"/>
      <c r="G95" s="268"/>
      <c r="H95" s="268"/>
      <c r="I95" s="268"/>
      <c r="J95" s="268"/>
      <c r="K95" s="268"/>
      <c r="L95" s="268"/>
      <c r="M95" s="268"/>
      <c r="N95" s="268"/>
      <c r="O95" s="268"/>
      <c r="P95" s="268"/>
      <c r="Q95" s="268"/>
      <c r="R95" s="268"/>
      <c r="S95" s="268"/>
      <c r="T95" s="268"/>
      <c r="U95" s="269"/>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row>
    <row r="96" spans="1:53" ht="15" customHeight="1" x14ac:dyDescent="0.35">
      <c r="A96" s="172"/>
      <c r="B96" s="90">
        <v>1</v>
      </c>
      <c r="C96" s="245" t="s">
        <v>470</v>
      </c>
      <c r="D96" s="245"/>
      <c r="E96" s="245"/>
      <c r="F96" s="245"/>
      <c r="G96" s="245"/>
      <c r="H96" s="245"/>
      <c r="I96" s="245"/>
      <c r="J96" s="245"/>
      <c r="K96" s="245"/>
      <c r="L96" s="245"/>
      <c r="M96" s="245"/>
      <c r="N96" s="245"/>
      <c r="O96" s="245"/>
      <c r="P96" s="245"/>
      <c r="Q96" s="245"/>
      <c r="R96" s="245"/>
      <c r="S96" s="245"/>
      <c r="T96" s="245"/>
      <c r="U96" s="245"/>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BA96" s="120" t="str">
        <f>C96</f>
        <v xml:space="preserve">Pinho, Andrea de Rezendo et al. "Co-processing raw bio-oil and gasoil in an FCC unit.", Fuel Processing Technology 131, 2015
</v>
      </c>
    </row>
    <row r="97" spans="1:53" ht="15" customHeight="1" x14ac:dyDescent="0.35">
      <c r="A97" s="172"/>
      <c r="B97" s="90">
        <v>2</v>
      </c>
      <c r="C97" s="245" t="s">
        <v>332</v>
      </c>
      <c r="D97" s="245"/>
      <c r="E97" s="245"/>
      <c r="F97" s="245"/>
      <c r="G97" s="245"/>
      <c r="H97" s="245"/>
      <c r="I97" s="245"/>
      <c r="J97" s="245"/>
      <c r="K97" s="245"/>
      <c r="L97" s="245"/>
      <c r="M97" s="245"/>
      <c r="N97" s="245"/>
      <c r="O97" s="245"/>
      <c r="P97" s="245"/>
      <c r="Q97" s="245"/>
      <c r="R97" s="245"/>
      <c r="S97" s="245"/>
      <c r="T97" s="245"/>
      <c r="U97" s="245"/>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BA97" s="120" t="str">
        <f t="shared" ref="BA97:BA106" si="0">C97</f>
        <v>Lammens, Tijs. "Advanced Biofuels from Fast Pyrolysis Bio-Oil". ETIP Bioenergy Workshop Emerging Technologies 4 June 2018, Brussels</v>
      </c>
    </row>
    <row r="98" spans="1:53" ht="15" customHeight="1" x14ac:dyDescent="0.35">
      <c r="A98" s="172"/>
      <c r="B98" s="90">
        <v>3</v>
      </c>
      <c r="C98" s="245" t="s">
        <v>451</v>
      </c>
      <c r="D98" s="245"/>
      <c r="E98" s="245"/>
      <c r="F98" s="245"/>
      <c r="G98" s="245"/>
      <c r="H98" s="245"/>
      <c r="I98" s="245"/>
      <c r="J98" s="245"/>
      <c r="K98" s="245"/>
      <c r="L98" s="245"/>
      <c r="M98" s="245"/>
      <c r="N98" s="245"/>
      <c r="O98" s="245"/>
      <c r="P98" s="245"/>
      <c r="Q98" s="245"/>
      <c r="R98" s="245"/>
      <c r="S98" s="245"/>
      <c r="T98" s="245"/>
      <c r="U98" s="245"/>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BA98" s="120" t="str">
        <f t="shared" si="0"/>
        <v>BTG-BTL website, access 2019. https://www.btg-btl.com/en/company/projects/pyrocell1</v>
      </c>
    </row>
    <row r="99" spans="1:53" ht="15" customHeight="1" x14ac:dyDescent="0.35">
      <c r="A99" s="172"/>
      <c r="B99" s="90">
        <v>4</v>
      </c>
      <c r="C99" s="245" t="s">
        <v>471</v>
      </c>
      <c r="D99" s="245"/>
      <c r="E99" s="245"/>
      <c r="F99" s="245"/>
      <c r="G99" s="245"/>
      <c r="H99" s="245"/>
      <c r="I99" s="245"/>
      <c r="J99" s="245"/>
      <c r="K99" s="245"/>
      <c r="L99" s="245"/>
      <c r="M99" s="245"/>
      <c r="N99" s="245"/>
      <c r="O99" s="245"/>
      <c r="P99" s="245"/>
      <c r="Q99" s="245"/>
      <c r="R99" s="245"/>
      <c r="S99" s="245"/>
      <c r="T99" s="245"/>
      <c r="U99" s="245"/>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BA99" s="120" t="str">
        <f t="shared" si="0"/>
        <v>Sub Group of Advanced Biofuels (SGAB). "Building up the future: cost of biofuel",  European Comission, 2017</v>
      </c>
    </row>
    <row r="100" spans="1:53" ht="15" customHeight="1" x14ac:dyDescent="0.35">
      <c r="A100" s="172"/>
      <c r="B100" s="90">
        <v>5</v>
      </c>
      <c r="C100" s="245" t="s">
        <v>472</v>
      </c>
      <c r="D100" s="245"/>
      <c r="E100" s="245"/>
      <c r="F100" s="245"/>
      <c r="G100" s="245"/>
      <c r="H100" s="245"/>
      <c r="I100" s="245"/>
      <c r="J100" s="245"/>
      <c r="K100" s="245"/>
      <c r="L100" s="245"/>
      <c r="M100" s="245"/>
      <c r="N100" s="245"/>
      <c r="O100" s="245"/>
      <c r="P100" s="245"/>
      <c r="Q100" s="245"/>
      <c r="R100" s="245"/>
      <c r="S100" s="245"/>
      <c r="T100" s="245"/>
      <c r="U100" s="245"/>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BA100" s="120" t="str">
        <f t="shared" si="0"/>
        <v>Meyers, R. A . Handbook of Petroleum Refining Processes, third edition, 2004</v>
      </c>
    </row>
    <row r="101" spans="1:53" ht="15" customHeight="1" x14ac:dyDescent="0.35">
      <c r="A101" s="172"/>
      <c r="B101" s="90">
        <v>6</v>
      </c>
      <c r="C101" s="245" t="s">
        <v>473</v>
      </c>
      <c r="D101" s="245"/>
      <c r="E101" s="245"/>
      <c r="F101" s="245"/>
      <c r="G101" s="245"/>
      <c r="H101" s="245"/>
      <c r="I101" s="245"/>
      <c r="J101" s="245"/>
      <c r="K101" s="245"/>
      <c r="L101" s="245"/>
      <c r="M101" s="245"/>
      <c r="N101" s="245"/>
      <c r="O101" s="245"/>
      <c r="P101" s="245"/>
      <c r="Q101" s="245"/>
      <c r="R101" s="245"/>
      <c r="S101" s="245"/>
      <c r="T101" s="245"/>
      <c r="U101" s="245"/>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BA101" s="120" t="str">
        <f t="shared" si="0"/>
        <v>Lammens, T.,  Talebi, G., Gbordzoe, E. "Co-Processing Fast Pyrolysis Bio-Oil in FCC Units: Principle and FAQ", BTG-BTL website, 2019</v>
      </c>
    </row>
    <row r="102" spans="1:53" ht="30" customHeight="1" x14ac:dyDescent="0.35">
      <c r="A102" s="172"/>
      <c r="B102" s="90">
        <v>7</v>
      </c>
      <c r="C102" s="245" t="s">
        <v>452</v>
      </c>
      <c r="D102" s="245"/>
      <c r="E102" s="245"/>
      <c r="F102" s="245"/>
      <c r="G102" s="245"/>
      <c r="H102" s="245"/>
      <c r="I102" s="245"/>
      <c r="J102" s="245"/>
      <c r="K102" s="245"/>
      <c r="L102" s="245"/>
      <c r="M102" s="245"/>
      <c r="N102" s="245"/>
      <c r="O102" s="245"/>
      <c r="P102" s="245"/>
      <c r="Q102" s="245"/>
      <c r="R102" s="245"/>
      <c r="S102" s="245"/>
      <c r="T102" s="245"/>
      <c r="U102" s="245"/>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BA102" s="120" t="str">
        <f t="shared" si="0"/>
        <v>Spekreijse, J., Lammens, T., Parisi, C., Ronzon, T., Vis, M., Insights into the European market of bio-based chemicals. Analysis based on ten key product categories, EUR 29581 EN, Publications Office of the European Union, Luxembourg, 2019, ISBN 978-92-79-98420-4, doi:10.2760/549564, JRC112989</v>
      </c>
    </row>
    <row r="103" spans="1:53" x14ac:dyDescent="0.35">
      <c r="A103" s="172"/>
      <c r="B103" s="90">
        <v>8</v>
      </c>
      <c r="C103" s="245" t="s">
        <v>474</v>
      </c>
      <c r="D103" s="245"/>
      <c r="E103" s="245"/>
      <c r="F103" s="245"/>
      <c r="G103" s="245"/>
      <c r="H103" s="245"/>
      <c r="I103" s="245"/>
      <c r="J103" s="245"/>
      <c r="K103" s="245"/>
      <c r="L103" s="245"/>
      <c r="M103" s="245"/>
      <c r="N103" s="245"/>
      <c r="O103" s="245"/>
      <c r="P103" s="245"/>
      <c r="Q103" s="245"/>
      <c r="R103" s="245"/>
      <c r="S103" s="245"/>
      <c r="T103" s="245"/>
      <c r="U103" s="245"/>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BA103" s="120" t="str">
        <f t="shared" si="0"/>
        <v>Venderbosch, Robbie. "Fast pyrolysis -  A shortcut to refineries". BTG-BTL &amp; Bio4Fuels February 10 2017</v>
      </c>
    </row>
    <row r="104" spans="1:53" x14ac:dyDescent="0.35">
      <c r="A104" s="172"/>
      <c r="B104" s="90">
        <v>9</v>
      </c>
      <c r="C104" s="245" t="s">
        <v>475</v>
      </c>
      <c r="D104" s="245"/>
      <c r="E104" s="245"/>
      <c r="F104" s="245"/>
      <c r="G104" s="245"/>
      <c r="H104" s="245"/>
      <c r="I104" s="245"/>
      <c r="J104" s="245"/>
      <c r="K104" s="245"/>
      <c r="L104" s="245"/>
      <c r="M104" s="245"/>
      <c r="N104" s="245"/>
      <c r="O104" s="245"/>
      <c r="P104" s="245"/>
      <c r="Q104" s="245"/>
      <c r="R104" s="245"/>
      <c r="S104" s="245"/>
      <c r="T104" s="245"/>
      <c r="U104" s="245"/>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BA104" s="120" t="str">
        <f t="shared" si="0"/>
        <v>Oliveira, Carina. "Factsheet: Production of pyrolysis bio-oil from solid biomass via fast pyrolysis process", Energy.NL website, 2020</v>
      </c>
    </row>
    <row r="105" spans="1:53" x14ac:dyDescent="0.35">
      <c r="A105" s="172"/>
      <c r="B105" s="90">
        <v>10</v>
      </c>
      <c r="C105" s="245" t="s">
        <v>476</v>
      </c>
      <c r="D105" s="245"/>
      <c r="E105" s="245"/>
      <c r="F105" s="245"/>
      <c r="G105" s="245"/>
      <c r="H105" s="245"/>
      <c r="I105" s="245"/>
      <c r="J105" s="245"/>
      <c r="K105" s="245"/>
      <c r="L105" s="245"/>
      <c r="M105" s="245"/>
      <c r="N105" s="245"/>
      <c r="O105" s="245"/>
      <c r="P105" s="245"/>
      <c r="Q105" s="245"/>
      <c r="R105" s="245"/>
      <c r="S105" s="245"/>
      <c r="T105" s="245"/>
      <c r="U105" s="245"/>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BA105" s="120" t="str">
        <f t="shared" si="0"/>
        <v>RVO, "Nederlandse lijst van energiedragers en standaard CO2 emissiefactoren, versie januari 2019", 2019</v>
      </c>
    </row>
    <row r="106" spans="1:53" x14ac:dyDescent="0.35">
      <c r="A106" s="172"/>
      <c r="B106" s="246">
        <v>11</v>
      </c>
      <c r="C106" s="249" t="s">
        <v>477</v>
      </c>
      <c r="D106" s="250"/>
      <c r="E106" s="250"/>
      <c r="F106" s="250"/>
      <c r="G106" s="250"/>
      <c r="H106" s="250"/>
      <c r="I106" s="250"/>
      <c r="J106" s="250"/>
      <c r="K106" s="250"/>
      <c r="L106" s="250"/>
      <c r="M106" s="250"/>
      <c r="N106" s="250"/>
      <c r="O106" s="250"/>
      <c r="P106" s="250"/>
      <c r="Q106" s="250"/>
      <c r="R106" s="250"/>
      <c r="S106" s="250"/>
      <c r="T106" s="250"/>
      <c r="U106" s="251"/>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BA106" s="120" t="str">
        <f t="shared" si="0"/>
        <v>Advanced Biofuels – Potential for Cost Reduction, IEA Bioenergy, 2020</v>
      </c>
    </row>
    <row r="107" spans="1:53" x14ac:dyDescent="0.35">
      <c r="A107" s="172"/>
      <c r="B107" s="247"/>
      <c r="C107" s="252"/>
      <c r="D107" s="253"/>
      <c r="E107" s="253"/>
      <c r="F107" s="253"/>
      <c r="G107" s="253"/>
      <c r="H107" s="253"/>
      <c r="I107" s="253"/>
      <c r="J107" s="253"/>
      <c r="K107" s="253"/>
      <c r="L107" s="253"/>
      <c r="M107" s="253"/>
      <c r="N107" s="253"/>
      <c r="O107" s="253"/>
      <c r="P107" s="253"/>
      <c r="Q107" s="253"/>
      <c r="R107" s="253"/>
      <c r="S107" s="253"/>
      <c r="T107" s="253"/>
      <c r="U107" s="254"/>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row>
    <row r="108" spans="1:53" x14ac:dyDescent="0.35">
      <c r="A108" s="172"/>
      <c r="B108" s="248"/>
      <c r="C108" s="255"/>
      <c r="D108" s="256"/>
      <c r="E108" s="256"/>
      <c r="F108" s="256"/>
      <c r="G108" s="256"/>
      <c r="H108" s="256"/>
      <c r="I108" s="256"/>
      <c r="J108" s="256"/>
      <c r="K108" s="256"/>
      <c r="L108" s="256"/>
      <c r="M108" s="256"/>
      <c r="N108" s="256"/>
      <c r="O108" s="256"/>
      <c r="P108" s="256"/>
      <c r="Q108" s="256"/>
      <c r="R108" s="256"/>
      <c r="S108" s="256"/>
      <c r="T108" s="256"/>
      <c r="U108" s="257"/>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row>
  </sheetData>
  <mergeCells count="153">
    <mergeCell ref="B4:K4"/>
    <mergeCell ref="B5:C5"/>
    <mergeCell ref="D5:K5"/>
    <mergeCell ref="B6:C6"/>
    <mergeCell ref="D6:K6"/>
    <mergeCell ref="B7:C7"/>
    <mergeCell ref="D7:K7"/>
    <mergeCell ref="B12:C12"/>
    <mergeCell ref="D12:K12"/>
    <mergeCell ref="B13:C14"/>
    <mergeCell ref="D13:K13"/>
    <mergeCell ref="D14:K14"/>
    <mergeCell ref="B15:K15"/>
    <mergeCell ref="B8:C9"/>
    <mergeCell ref="D8:K8"/>
    <mergeCell ref="D9:K9"/>
    <mergeCell ref="B10:C10"/>
    <mergeCell ref="D10:K10"/>
    <mergeCell ref="B11:C11"/>
    <mergeCell ref="D11:K11"/>
    <mergeCell ref="L21:P21"/>
    <mergeCell ref="Q21:U21"/>
    <mergeCell ref="B22:C24"/>
    <mergeCell ref="D22:E24"/>
    <mergeCell ref="F22:F24"/>
    <mergeCell ref="B16:C17"/>
    <mergeCell ref="D16:K17"/>
    <mergeCell ref="B18:C18"/>
    <mergeCell ref="D18:F18"/>
    <mergeCell ref="B19:C20"/>
    <mergeCell ref="D19:F20"/>
    <mergeCell ref="B25:C26"/>
    <mergeCell ref="D25:E26"/>
    <mergeCell ref="F25:F26"/>
    <mergeCell ref="B27:C27"/>
    <mergeCell ref="D27:K27"/>
    <mergeCell ref="B28:C28"/>
    <mergeCell ref="D28:K28"/>
    <mergeCell ref="B21:C21"/>
    <mergeCell ref="D21:E21"/>
    <mergeCell ref="G21:K21"/>
    <mergeCell ref="B32:C32"/>
    <mergeCell ref="D32:K32"/>
    <mergeCell ref="B33:C33"/>
    <mergeCell ref="D33:K33"/>
    <mergeCell ref="B34:C34"/>
    <mergeCell ref="D34:K34"/>
    <mergeCell ref="B29:C29"/>
    <mergeCell ref="D29:K29"/>
    <mergeCell ref="B30:C30"/>
    <mergeCell ref="D30:K30"/>
    <mergeCell ref="B31:C31"/>
    <mergeCell ref="D31:K31"/>
    <mergeCell ref="B40:C41"/>
    <mergeCell ref="D40:D41"/>
    <mergeCell ref="E40:F41"/>
    <mergeCell ref="B42:C43"/>
    <mergeCell ref="D42:D43"/>
    <mergeCell ref="E42:F43"/>
    <mergeCell ref="B35:U35"/>
    <mergeCell ref="B36:F37"/>
    <mergeCell ref="G36:K36"/>
    <mergeCell ref="L36:P36"/>
    <mergeCell ref="Q36:U36"/>
    <mergeCell ref="B38:C39"/>
    <mergeCell ref="D38:D39"/>
    <mergeCell ref="E38:F39"/>
    <mergeCell ref="B48:C49"/>
    <mergeCell ref="D48:E49"/>
    <mergeCell ref="F48:F49"/>
    <mergeCell ref="G48:K48"/>
    <mergeCell ref="L48:P48"/>
    <mergeCell ref="Q48:U48"/>
    <mergeCell ref="B44:C45"/>
    <mergeCell ref="D44:D45"/>
    <mergeCell ref="E44:F45"/>
    <mergeCell ref="B46:C46"/>
    <mergeCell ref="D46:U46"/>
    <mergeCell ref="B47:U47"/>
    <mergeCell ref="F58:F59"/>
    <mergeCell ref="D60:E61"/>
    <mergeCell ref="F60:F61"/>
    <mergeCell ref="B62:C62"/>
    <mergeCell ref="D62:U62"/>
    <mergeCell ref="B63:U63"/>
    <mergeCell ref="B50:C61"/>
    <mergeCell ref="D50:E51"/>
    <mergeCell ref="F50:F51"/>
    <mergeCell ref="D52:E53"/>
    <mergeCell ref="F52:F53"/>
    <mergeCell ref="D54:E55"/>
    <mergeCell ref="F54:F55"/>
    <mergeCell ref="D56:E57"/>
    <mergeCell ref="F56:F57"/>
    <mergeCell ref="D58:E59"/>
    <mergeCell ref="B64:C69"/>
    <mergeCell ref="D64:E65"/>
    <mergeCell ref="F64:F65"/>
    <mergeCell ref="G64:K64"/>
    <mergeCell ref="L64:P64"/>
    <mergeCell ref="Q64:U64"/>
    <mergeCell ref="D66:E67"/>
    <mergeCell ref="F66:F67"/>
    <mergeCell ref="D68:E69"/>
    <mergeCell ref="F68:F69"/>
    <mergeCell ref="B70:C70"/>
    <mergeCell ref="D70:U70"/>
    <mergeCell ref="B71:U71"/>
    <mergeCell ref="B72:C81"/>
    <mergeCell ref="D72:E73"/>
    <mergeCell ref="F72:F73"/>
    <mergeCell ref="G72:K72"/>
    <mergeCell ref="L72:P72"/>
    <mergeCell ref="Q72:U72"/>
    <mergeCell ref="D74:E75"/>
    <mergeCell ref="B82:C82"/>
    <mergeCell ref="D82:U82"/>
    <mergeCell ref="B83:U83"/>
    <mergeCell ref="B84:C85"/>
    <mergeCell ref="D84:F85"/>
    <mergeCell ref="G84:K84"/>
    <mergeCell ref="L84:P84"/>
    <mergeCell ref="Q84:U84"/>
    <mergeCell ref="F74:F75"/>
    <mergeCell ref="D76:E77"/>
    <mergeCell ref="F76:F77"/>
    <mergeCell ref="D78:E79"/>
    <mergeCell ref="F78:F79"/>
    <mergeCell ref="D80:E81"/>
    <mergeCell ref="F80:F81"/>
    <mergeCell ref="B92:C93"/>
    <mergeCell ref="D92:F93"/>
    <mergeCell ref="B94:C94"/>
    <mergeCell ref="D94:U94"/>
    <mergeCell ref="B95:U95"/>
    <mergeCell ref="C96:U96"/>
    <mergeCell ref="B86:C87"/>
    <mergeCell ref="D86:F87"/>
    <mergeCell ref="B88:C89"/>
    <mergeCell ref="D88:F89"/>
    <mergeCell ref="B90:C91"/>
    <mergeCell ref="D90:F91"/>
    <mergeCell ref="C103:U103"/>
    <mergeCell ref="C104:U104"/>
    <mergeCell ref="C105:U105"/>
    <mergeCell ref="B106:B108"/>
    <mergeCell ref="C106:U108"/>
    <mergeCell ref="C97:U97"/>
    <mergeCell ref="C98:U98"/>
    <mergeCell ref="C99:U99"/>
    <mergeCell ref="C100:U100"/>
    <mergeCell ref="C101:U101"/>
    <mergeCell ref="C102:U102"/>
  </mergeCells>
  <conditionalFormatting sqref="D8">
    <cfRule type="containsText" dxfId="689" priority="155" operator="containsText" text="Please select">
      <formula>NOT(ISERROR(SEARCH("Please select",D8)))</formula>
    </cfRule>
  </conditionalFormatting>
  <conditionalFormatting sqref="D9 L9:O9">
    <cfRule type="containsText" dxfId="688" priority="154" operator="containsText" text="Other (specify here)">
      <formula>NOT(ISERROR(SEARCH("Other (specify here)",D9)))</formula>
    </cfRule>
  </conditionalFormatting>
  <conditionalFormatting sqref="D10">
    <cfRule type="containsText" dxfId="687" priority="153" operator="containsText" text="Please select">
      <formula>NOT(ISERROR(SEARCH("Please select",D10)))</formula>
    </cfRule>
  </conditionalFormatting>
  <conditionalFormatting sqref="L11:O11">
    <cfRule type="containsText" dxfId="686" priority="152" operator="containsText" text="Specify here">
      <formula>NOT(ISERROR(SEARCH("Specify here",L11)))</formula>
    </cfRule>
  </conditionalFormatting>
  <conditionalFormatting sqref="D12 L12:O12">
    <cfRule type="containsText" dxfId="685" priority="151" operator="containsText" text="Specify here">
      <formula>NOT(ISERROR(SEARCH("Specify here",D12)))</formula>
    </cfRule>
  </conditionalFormatting>
  <conditionalFormatting sqref="D6 L6:O7">
    <cfRule type="containsText" dxfId="684" priority="150" operator="containsText" text="DD-MM-YYYY">
      <formula>NOT(ISERROR(SEARCH("DD-MM-YYYY",D6)))</formula>
    </cfRule>
  </conditionalFormatting>
  <conditionalFormatting sqref="D13 L13:O13">
    <cfRule type="containsText" dxfId="683" priority="147" operator="containsText" text="Select the observed or expected TRL level in 2020">
      <formula>NOT(ISERROR(SEARCH("Select the observed or expected TRL level in 2020",D13)))</formula>
    </cfRule>
    <cfRule type="containsText" dxfId="682" priority="149" operator="containsText" text="Specify here the observed or expected TRL level in 2020">
      <formula>NOT(ISERROR(SEARCH("Specify here the observed or expected TRL level in 2020",D13)))</formula>
    </cfRule>
  </conditionalFormatting>
  <conditionalFormatting sqref="D14 L14:O14">
    <cfRule type="containsText" dxfId="681" priority="148" operator="containsText" text="Explain here">
      <formula>NOT(ISERROR(SEARCH("Explain here",D14)))</formula>
    </cfRule>
  </conditionalFormatting>
  <conditionalFormatting sqref="D33 D31">
    <cfRule type="containsText" dxfId="680" priority="146" operator="containsText" text="Please select">
      <formula>NOT(ISERROR(SEARCH("Please select",D31)))</formula>
    </cfRule>
  </conditionalFormatting>
  <conditionalFormatting sqref="D31 L31:O31">
    <cfRule type="containsText" dxfId="679" priority="145" operator="containsText" text="Specify here">
      <formula>NOT(ISERROR(SEARCH("Specify here",D31)))</formula>
    </cfRule>
  </conditionalFormatting>
  <conditionalFormatting sqref="L28:O29">
    <cfRule type="containsText" dxfId="678" priority="144" operator="containsText" text="Specify here">
      <formula>NOT(ISERROR(SEARCH("Specify here",L28)))</formula>
    </cfRule>
  </conditionalFormatting>
  <conditionalFormatting sqref="L27:O29">
    <cfRule type="containsText" dxfId="677" priority="143" operator="containsText" text="Specify here">
      <formula>NOT(ISERROR(SEARCH("Specify here",L27)))</formula>
    </cfRule>
  </conditionalFormatting>
  <conditionalFormatting sqref="L32:O32">
    <cfRule type="containsText" dxfId="676" priority="142" operator="containsText" text="Specify here">
      <formula>NOT(ISERROR(SEARCH("Specify here",L32)))</formula>
    </cfRule>
  </conditionalFormatting>
  <conditionalFormatting sqref="L34:O34">
    <cfRule type="containsText" dxfId="675" priority="141" operator="containsText" text="Explain here (e.g. other technical dimensions, region covered for potential such as NL or EU)">
      <formula>NOT(ISERROR(SEARCH("Explain here (e.g. other technical dimensions, region covered for potential such as NL or EU)",L34)))</formula>
    </cfRule>
  </conditionalFormatting>
  <conditionalFormatting sqref="L5:O5">
    <cfRule type="containsText" dxfId="674" priority="140" operator="containsText" text="Specify technology option name here">
      <formula>NOT(ISERROR(SEARCH("Specify technology option name here",L5)))</formula>
    </cfRule>
  </conditionalFormatting>
  <conditionalFormatting sqref="D19">
    <cfRule type="containsText" dxfId="673" priority="139" operator="containsText" text="Select Functional Unit above">
      <formula>NOT(ISERROR(SEARCH("Select Functional Unit above",D19)))</formula>
    </cfRule>
  </conditionalFormatting>
  <conditionalFormatting sqref="D50">
    <cfRule type="containsText" dxfId="672" priority="138" operator="containsText" text="Select">
      <formula>NOT(ISERROR(SEARCH("Select",D50)))</formula>
    </cfRule>
  </conditionalFormatting>
  <conditionalFormatting sqref="D78">
    <cfRule type="containsText" dxfId="671" priority="133" operator="containsText" text="Select">
      <formula>NOT(ISERROR(SEARCH("Select",D78)))</formula>
    </cfRule>
  </conditionalFormatting>
  <conditionalFormatting sqref="D80">
    <cfRule type="containsText" dxfId="670" priority="132" operator="containsText" text="Select">
      <formula>NOT(ISERROR(SEARCH("Select",D80)))</formula>
    </cfRule>
  </conditionalFormatting>
  <conditionalFormatting sqref="D66">
    <cfRule type="containsText" dxfId="669" priority="136" operator="containsText" text="Select">
      <formula>NOT(ISERROR(SEARCH("Select",D66)))</formula>
    </cfRule>
  </conditionalFormatting>
  <conditionalFormatting sqref="F50:F55 F60:F61">
    <cfRule type="containsText" dxfId="668" priority="137" operator="containsText" text="Please select">
      <formula>NOT(ISERROR(SEARCH("Please select",F50)))</formula>
    </cfRule>
  </conditionalFormatting>
  <conditionalFormatting sqref="D70">
    <cfRule type="containsText" dxfId="667" priority="135" operator="containsText" text="Explain here">
      <formula>NOT(ISERROR(SEARCH("Explain here",D70)))</formula>
    </cfRule>
  </conditionalFormatting>
  <conditionalFormatting sqref="D74">
    <cfRule type="containsText" dxfId="666" priority="134" operator="containsText" text="Select">
      <formula>NOT(ISERROR(SEARCH("Select",D74)))</formula>
    </cfRule>
  </conditionalFormatting>
  <conditionalFormatting sqref="F74:F81">
    <cfRule type="containsText" dxfId="665" priority="131" operator="containsText" text="Please select">
      <formula>NOT(ISERROR(SEARCH("Please select",F74)))</formula>
    </cfRule>
  </conditionalFormatting>
  <conditionalFormatting sqref="D82">
    <cfRule type="containsText" dxfId="664" priority="130" operator="containsText" text="Explain here">
      <formula>NOT(ISERROR(SEARCH("Explain here",D82)))</formula>
    </cfRule>
  </conditionalFormatting>
  <conditionalFormatting sqref="D86">
    <cfRule type="containsText" dxfId="663" priority="129" operator="containsText" text="Specify here">
      <formula>NOT(ISERROR(SEARCH("Specify here",D86)))</formula>
    </cfRule>
  </conditionalFormatting>
  <conditionalFormatting sqref="B103 B105">
    <cfRule type="containsText" dxfId="662" priority="128" operator="containsText" text="Specify data sources and references here">
      <formula>NOT(ISERROR(SEARCH("Specify data sources and references here",B103)))</formula>
    </cfRule>
  </conditionalFormatting>
  <conditionalFormatting sqref="D28">
    <cfRule type="containsText" dxfId="661" priority="127" operator="containsText" text="Please select">
      <formula>NOT(ISERROR(SEARCH("Please select",D28)))</formula>
    </cfRule>
  </conditionalFormatting>
  <conditionalFormatting sqref="D28">
    <cfRule type="containsText" dxfId="660" priority="126" operator="containsText" text="Specify here">
      <formula>NOT(ISERROR(SEARCH("Specify here",D28)))</formula>
    </cfRule>
  </conditionalFormatting>
  <conditionalFormatting sqref="D27:D28">
    <cfRule type="containsText" dxfId="659" priority="125" operator="containsText" text="Specify here (if not specified, value will be 1)">
      <formula>NOT(ISERROR(SEARCH("Specify here (if not specified, value will be 1)",D27)))</formula>
    </cfRule>
  </conditionalFormatting>
  <conditionalFormatting sqref="D32">
    <cfRule type="containsText" dxfId="658" priority="124" operator="containsText" text="Please select">
      <formula>NOT(ISERROR(SEARCH("Please select",D32)))</formula>
    </cfRule>
  </conditionalFormatting>
  <conditionalFormatting sqref="D32">
    <cfRule type="containsText" dxfId="657" priority="123" operator="containsText" text="Specify here">
      <formula>NOT(ISERROR(SEARCH("Specify here",D32)))</formula>
    </cfRule>
  </conditionalFormatting>
  <conditionalFormatting sqref="G41:K41 G43:K43 G45:K45 G39:K39">
    <cfRule type="containsText" dxfId="656" priority="122" operator="containsText" text="Reference">
      <formula>NOT(ISERROR(SEARCH("Reference",G39)))</formula>
    </cfRule>
  </conditionalFormatting>
  <conditionalFormatting sqref="L41:P41 L43:P43 L45:P45 L39:P39">
    <cfRule type="containsText" dxfId="655" priority="121" operator="containsText" text="Reference">
      <formula>NOT(ISERROR(SEARCH("Reference",L39)))</formula>
    </cfRule>
  </conditionalFormatting>
  <conditionalFormatting sqref="Q41:U41 Q43:U43 Q45:U45 Q39:U39">
    <cfRule type="containsText" dxfId="654" priority="120" operator="containsText" text="Reference">
      <formula>NOT(ISERROR(SEARCH("Reference",Q39)))</formula>
    </cfRule>
  </conditionalFormatting>
  <conditionalFormatting sqref="E38">
    <cfRule type="containsText" dxfId="653" priority="119" operator="containsText" text="Please select 'Functional Unit' above">
      <formula>NOT(ISERROR(SEARCH("Please select 'Functional Unit' above",E38)))</formula>
    </cfRule>
  </conditionalFormatting>
  <conditionalFormatting sqref="H53:K53 H55:K55 H61:K61 H51:K51">
    <cfRule type="containsText" dxfId="652" priority="118" operator="containsText" text="Reference">
      <formula>NOT(ISERROR(SEARCH("Reference",H51)))</formula>
    </cfRule>
  </conditionalFormatting>
  <conditionalFormatting sqref="M53:P53 M55:P55 M61:P61 M51:P51">
    <cfRule type="containsText" dxfId="651" priority="117" operator="containsText" text="Reference">
      <formula>NOT(ISERROR(SEARCH("Reference",M51)))</formula>
    </cfRule>
  </conditionalFormatting>
  <conditionalFormatting sqref="R53:U53 R55:U55 R61:U61 R51:U51">
    <cfRule type="containsText" dxfId="650" priority="116" operator="containsText" text="Reference">
      <formula>NOT(ISERROR(SEARCH("Reference",R51)))</formula>
    </cfRule>
  </conditionalFormatting>
  <conditionalFormatting sqref="H77:K77 H79:K79 H81:K81 H75:K75">
    <cfRule type="containsText" dxfId="649" priority="115" operator="containsText" text="Reference">
      <formula>NOT(ISERROR(SEARCH("Reference",H75)))</formula>
    </cfRule>
  </conditionalFormatting>
  <conditionalFormatting sqref="M77:P77 M79:P79 M81:P81 M75:P75">
    <cfRule type="containsText" dxfId="648" priority="114" operator="containsText" text="Reference">
      <formula>NOT(ISERROR(SEARCH("Reference",M75)))</formula>
    </cfRule>
  </conditionalFormatting>
  <conditionalFormatting sqref="R77:U77 R79:U79 R81:U81 R75:U75">
    <cfRule type="containsText" dxfId="647" priority="113" operator="containsText" text="Reference">
      <formula>NOT(ISERROR(SEARCH("Reference",R75)))</formula>
    </cfRule>
  </conditionalFormatting>
  <conditionalFormatting sqref="G69:K69 H67:K67">
    <cfRule type="containsText" dxfId="646" priority="112" operator="containsText" text="Reference">
      <formula>NOT(ISERROR(SEARCH("Reference",G67)))</formula>
    </cfRule>
  </conditionalFormatting>
  <conditionalFormatting sqref="L69:P69 M67:P67">
    <cfRule type="containsText" dxfId="645" priority="111" operator="containsText" text="Reference">
      <formula>NOT(ISERROR(SEARCH("Reference",L67)))</formula>
    </cfRule>
  </conditionalFormatting>
  <conditionalFormatting sqref="Q69:U69 R67:U67">
    <cfRule type="containsText" dxfId="644" priority="110" operator="containsText" text="Reference">
      <formula>NOT(ISERROR(SEARCH("Reference",Q67)))</formula>
    </cfRule>
  </conditionalFormatting>
  <conditionalFormatting sqref="H87:K87">
    <cfRule type="containsText" dxfId="643" priority="109" operator="containsText" text="Reference">
      <formula>NOT(ISERROR(SEARCH("Reference",H87)))</formula>
    </cfRule>
  </conditionalFormatting>
  <conditionalFormatting sqref="M87:P87">
    <cfRule type="containsText" dxfId="642" priority="108" operator="containsText" text="Reference">
      <formula>NOT(ISERROR(SEARCH("Reference",M87)))</formula>
    </cfRule>
  </conditionalFormatting>
  <conditionalFormatting sqref="R87:U87">
    <cfRule type="containsText" dxfId="641" priority="107" operator="containsText" text="Reference">
      <formula>NOT(ISERROR(SEARCH("Reference",R87)))</formula>
    </cfRule>
  </conditionalFormatting>
  <conditionalFormatting sqref="D5">
    <cfRule type="containsText" dxfId="640" priority="106" operator="containsText" text="Please select">
      <formula>NOT(ISERROR(SEARCH("Please select",D5)))</formula>
    </cfRule>
  </conditionalFormatting>
  <conditionalFormatting sqref="D5">
    <cfRule type="containsText" dxfId="639" priority="105" operator="containsText" text="Specify here">
      <formula>NOT(ISERROR(SEARCH("Specify here",D5)))</formula>
    </cfRule>
  </conditionalFormatting>
  <conditionalFormatting sqref="D11">
    <cfRule type="containsText" dxfId="638" priority="104" operator="containsText" text="Please select">
      <formula>NOT(ISERROR(SEARCH("Please select",D11)))</formula>
    </cfRule>
  </conditionalFormatting>
  <conditionalFormatting sqref="D16">
    <cfRule type="containsText" dxfId="637" priority="102" operator="containsText" text="Please select">
      <formula>NOT(ISERROR(SEARCH("Please select",D16)))</formula>
    </cfRule>
    <cfRule type="containsText" dxfId="636" priority="103" operator="containsText" text="Please select 'Functional Unit' above">
      <formula>NOT(ISERROR(SEARCH("Please select 'Functional Unit' above",D16)))</formula>
    </cfRule>
  </conditionalFormatting>
  <conditionalFormatting sqref="D29">
    <cfRule type="containsText" dxfId="635" priority="101" operator="containsText" text="Please select">
      <formula>NOT(ISERROR(SEARCH("Please select",D29)))</formula>
    </cfRule>
  </conditionalFormatting>
  <conditionalFormatting sqref="E40 E42 E44">
    <cfRule type="containsText" dxfId="634" priority="100" operator="containsText" text="Please select 'Functional Unit' above">
      <formula>NOT(ISERROR(SEARCH("Please select 'Functional Unit' above",E40)))</formula>
    </cfRule>
  </conditionalFormatting>
  <conditionalFormatting sqref="L53 L55 L61 L51">
    <cfRule type="containsText" dxfId="633" priority="99" operator="containsText" text="Reference">
      <formula>NOT(ISERROR(SEARCH("Reference",L51)))</formula>
    </cfRule>
  </conditionalFormatting>
  <conditionalFormatting sqref="Q53 Q55 Q61 Q51">
    <cfRule type="containsText" dxfId="632" priority="98" operator="containsText" text="Reference">
      <formula>NOT(ISERROR(SEARCH("Reference",Q51)))</formula>
    </cfRule>
  </conditionalFormatting>
  <conditionalFormatting sqref="D68">
    <cfRule type="containsText" dxfId="631" priority="97" operator="containsText" text="Select">
      <formula>NOT(ISERROR(SEARCH("Select",D68)))</formula>
    </cfRule>
  </conditionalFormatting>
  <conditionalFormatting sqref="D66:F69">
    <cfRule type="containsText" dxfId="630" priority="96" operator="containsText" text="Specify here">
      <formula>NOT(ISERROR(SEARCH("Specify here",D66)))</formula>
    </cfRule>
  </conditionalFormatting>
  <conditionalFormatting sqref="G67">
    <cfRule type="containsText" dxfId="629" priority="95" operator="containsText" text="Reference">
      <formula>NOT(ISERROR(SEARCH("Reference",G67)))</formula>
    </cfRule>
  </conditionalFormatting>
  <conditionalFormatting sqref="L67">
    <cfRule type="containsText" dxfId="628" priority="94" operator="containsText" text="Reference">
      <formula>NOT(ISERROR(SEARCH("Reference",L67)))</formula>
    </cfRule>
  </conditionalFormatting>
  <conditionalFormatting sqref="Q67">
    <cfRule type="containsText" dxfId="627" priority="93" operator="containsText" text="Reference">
      <formula>NOT(ISERROR(SEARCH("Reference",Q67)))</formula>
    </cfRule>
  </conditionalFormatting>
  <conditionalFormatting sqref="G77 G79 G81 G75">
    <cfRule type="containsText" dxfId="626" priority="92" operator="containsText" text="Reference">
      <formula>NOT(ISERROR(SEARCH("Reference",G75)))</formula>
    </cfRule>
  </conditionalFormatting>
  <conditionalFormatting sqref="L77 L79 L81 L75">
    <cfRule type="containsText" dxfId="625" priority="91" operator="containsText" text="Reference">
      <formula>NOT(ISERROR(SEARCH("Reference",L75)))</formula>
    </cfRule>
  </conditionalFormatting>
  <conditionalFormatting sqref="Q77 Q79 Q81 Q75">
    <cfRule type="containsText" dxfId="624" priority="90" operator="containsText" text="Reference">
      <formula>NOT(ISERROR(SEARCH("Reference",Q75)))</formula>
    </cfRule>
  </conditionalFormatting>
  <conditionalFormatting sqref="B104">
    <cfRule type="containsText" dxfId="623" priority="89" operator="containsText" text="Specify data sources and references here">
      <formula>NOT(ISERROR(SEARCH("Specify data sources and references here",B104)))</formula>
    </cfRule>
  </conditionalFormatting>
  <conditionalFormatting sqref="C106:U108">
    <cfRule type="containsText" dxfId="622" priority="88" operator="containsText" text="Add other sources here">
      <formula>NOT(ISERROR(SEARCH("Add other sources here",C106)))</formula>
    </cfRule>
  </conditionalFormatting>
  <conditionalFormatting sqref="D22">
    <cfRule type="containsText" dxfId="621" priority="87" operator="containsText" text="Please select the region">
      <formula>NOT(ISERROR(SEARCH("Please select the region",D22)))</formula>
    </cfRule>
  </conditionalFormatting>
  <conditionalFormatting sqref="D25">
    <cfRule type="containsText" dxfId="620" priority="86" operator="containsText" text="Specify here the market">
      <formula>NOT(ISERROR(SEARCH("Specify here the market",D25)))</formula>
    </cfRule>
  </conditionalFormatting>
  <conditionalFormatting sqref="G20:K20">
    <cfRule type="containsText" dxfId="619" priority="85" operator="containsText" text="Reference">
      <formula>NOT(ISERROR(SEARCH("Reference",G20)))</formula>
    </cfRule>
  </conditionalFormatting>
  <conditionalFormatting sqref="H24:K24">
    <cfRule type="containsText" dxfId="618" priority="84" operator="containsText" text="Reference">
      <formula>NOT(ISERROR(SEARCH("Reference",H24)))</formula>
    </cfRule>
  </conditionalFormatting>
  <conditionalFormatting sqref="G26:K26">
    <cfRule type="containsText" dxfId="617" priority="83" operator="containsText" text="Reference">
      <formula>NOT(ISERROR(SEARCH("Reference",G26)))</formula>
    </cfRule>
  </conditionalFormatting>
  <conditionalFormatting sqref="G39:U39 G41:U41 G45:U45 H51:U51 H53:U53 H55:U55 H61:U61 G67:U67 G69:U69 G75:U75 G77:U77 G79:U79 G81:U81 H87:K87 M87:P87 R87:U87 G43:U43">
    <cfRule type="containsText" dxfId="616" priority="82" operator="containsText" text="Reference">
      <formula>NOT(ISERROR(SEARCH("Reference",G39)))</formula>
    </cfRule>
  </conditionalFormatting>
  <conditionalFormatting sqref="L26:P26 M24:P24">
    <cfRule type="containsText" dxfId="615" priority="81" operator="containsText" text="Reference">
      <formula>NOT(ISERROR(SEARCH("Reference",L24)))</formula>
    </cfRule>
  </conditionalFormatting>
  <conditionalFormatting sqref="Q26:U26 Q24:U24">
    <cfRule type="containsText" dxfId="614" priority="80" operator="containsText" text="Reference">
      <formula>NOT(ISERROR(SEARCH("Reference",Q24)))</formula>
    </cfRule>
  </conditionalFormatting>
  <conditionalFormatting sqref="M24:U24 L26:U26">
    <cfRule type="containsText" dxfId="613" priority="79" operator="containsText" text="Reference">
      <formula>NOT(ISERROR(SEARCH("Reference",L24)))</formula>
    </cfRule>
  </conditionalFormatting>
  <conditionalFormatting sqref="D30">
    <cfRule type="containsText" dxfId="612" priority="78" operator="containsText" text="Please select">
      <formula>NOT(ISERROR(SEARCH("Please select",D30)))</formula>
    </cfRule>
  </conditionalFormatting>
  <conditionalFormatting sqref="D30">
    <cfRule type="containsText" dxfId="611" priority="77" operator="containsText" text="Specify here">
      <formula>NOT(ISERROR(SEARCH("Specify here",D30)))</formula>
    </cfRule>
  </conditionalFormatting>
  <conditionalFormatting sqref="H89:K89 M89:P89 R89:U89">
    <cfRule type="containsText" dxfId="610" priority="73" operator="containsText" text="Reference">
      <formula>NOT(ISERROR(SEARCH("Reference",H89)))</formula>
    </cfRule>
  </conditionalFormatting>
  <conditionalFormatting sqref="H91:K91 M91:P91 R91:U91">
    <cfRule type="containsText" dxfId="609" priority="69" operator="containsText" text="Reference">
      <formula>NOT(ISERROR(SEARCH("Reference",H91)))</formula>
    </cfRule>
  </conditionalFormatting>
  <conditionalFormatting sqref="H93:K93 M93:P93 R93:U93">
    <cfRule type="containsText" dxfId="608" priority="65" operator="containsText" text="Reference">
      <formula>NOT(ISERROR(SEARCH("Reference",H93)))</formula>
    </cfRule>
  </conditionalFormatting>
  <conditionalFormatting sqref="H89:K89">
    <cfRule type="containsText" dxfId="607" priority="76" operator="containsText" text="Reference">
      <formula>NOT(ISERROR(SEARCH("Reference",H89)))</formula>
    </cfRule>
  </conditionalFormatting>
  <conditionalFormatting sqref="M89:P89">
    <cfRule type="containsText" dxfId="606" priority="75" operator="containsText" text="Reference">
      <formula>NOT(ISERROR(SEARCH("Reference",M89)))</formula>
    </cfRule>
  </conditionalFormatting>
  <conditionalFormatting sqref="R89:U89">
    <cfRule type="containsText" dxfId="605" priority="74" operator="containsText" text="Reference">
      <formula>NOT(ISERROR(SEARCH("Reference",R89)))</formula>
    </cfRule>
  </conditionalFormatting>
  <conditionalFormatting sqref="H91:K91">
    <cfRule type="containsText" dxfId="604" priority="72" operator="containsText" text="Reference">
      <formula>NOT(ISERROR(SEARCH("Reference",H91)))</formula>
    </cfRule>
  </conditionalFormatting>
  <conditionalFormatting sqref="M91:P91">
    <cfRule type="containsText" dxfId="603" priority="71" operator="containsText" text="Reference">
      <formula>NOT(ISERROR(SEARCH("Reference",M91)))</formula>
    </cfRule>
  </conditionalFormatting>
  <conditionalFormatting sqref="R91:U91">
    <cfRule type="containsText" dxfId="602" priority="70" operator="containsText" text="Reference">
      <formula>NOT(ISERROR(SEARCH("Reference",R91)))</formula>
    </cfRule>
  </conditionalFormatting>
  <conditionalFormatting sqref="H93:K93">
    <cfRule type="containsText" dxfId="601" priority="68" operator="containsText" text="Reference">
      <formula>NOT(ISERROR(SEARCH("Reference",H93)))</formula>
    </cfRule>
  </conditionalFormatting>
  <conditionalFormatting sqref="M93:P93">
    <cfRule type="containsText" dxfId="600" priority="67" operator="containsText" text="Reference">
      <formula>NOT(ISERROR(SEARCH("Reference",M93)))</formula>
    </cfRule>
  </conditionalFormatting>
  <conditionalFormatting sqref="R93:U93">
    <cfRule type="containsText" dxfId="599" priority="66" operator="containsText" text="Reference">
      <formula>NOT(ISERROR(SEARCH("Reference",R93)))</formula>
    </cfRule>
  </conditionalFormatting>
  <conditionalFormatting sqref="B86">
    <cfRule type="containsText" dxfId="598" priority="64" operator="containsText" text="Add here">
      <formula>NOT(ISERROR(SEARCH("Add here",B86)))</formula>
    </cfRule>
  </conditionalFormatting>
  <conditionalFormatting sqref="B88">
    <cfRule type="containsText" dxfId="597" priority="63" operator="containsText" text="Add here">
      <formula>NOT(ISERROR(SEARCH("Add here",B88)))</formula>
    </cfRule>
  </conditionalFormatting>
  <conditionalFormatting sqref="B90">
    <cfRule type="containsText" dxfId="596" priority="62" operator="containsText" text="Add here">
      <formula>NOT(ISERROR(SEARCH("Add here",B90)))</formula>
    </cfRule>
  </conditionalFormatting>
  <conditionalFormatting sqref="B92">
    <cfRule type="containsText" dxfId="595" priority="61" operator="containsText" text="Add here">
      <formula>NOT(ISERROR(SEARCH("Add here",B92)))</formula>
    </cfRule>
  </conditionalFormatting>
  <conditionalFormatting sqref="G89 G91 G93 G87">
    <cfRule type="containsText" dxfId="594" priority="60" operator="containsText" text="Reference">
      <formula>NOT(ISERROR(SEARCH("Reference",G87)))</formula>
    </cfRule>
  </conditionalFormatting>
  <conditionalFormatting sqref="G87 G89 G91 G93">
    <cfRule type="containsText" dxfId="593" priority="59" operator="containsText" text="Reference">
      <formula>NOT(ISERROR(SEARCH("Reference",G87)))</formula>
    </cfRule>
  </conditionalFormatting>
  <conditionalFormatting sqref="L89 L91 L93 L87">
    <cfRule type="containsText" dxfId="592" priority="58" operator="containsText" text="Reference">
      <formula>NOT(ISERROR(SEARCH("Reference",L87)))</formula>
    </cfRule>
  </conditionalFormatting>
  <conditionalFormatting sqref="L87 L89 L91 L93">
    <cfRule type="containsText" dxfId="591" priority="57" operator="containsText" text="Reference">
      <formula>NOT(ISERROR(SEARCH("Reference",L87)))</formula>
    </cfRule>
  </conditionalFormatting>
  <conditionalFormatting sqref="Q89 Q91 Q93 Q87">
    <cfRule type="containsText" dxfId="590" priority="56" operator="containsText" text="Reference">
      <formula>NOT(ISERROR(SEARCH("Reference",Q87)))</formula>
    </cfRule>
  </conditionalFormatting>
  <conditionalFormatting sqref="Q87 Q89 Q91 Q93">
    <cfRule type="containsText" dxfId="589" priority="55" operator="containsText" text="Reference">
      <formula>NOT(ISERROR(SEARCH("Reference",Q87)))</formula>
    </cfRule>
  </conditionalFormatting>
  <conditionalFormatting sqref="D94">
    <cfRule type="containsText" dxfId="588" priority="54" operator="containsText" text="Explain here">
      <formula>NOT(ISERROR(SEARCH("Explain here",D94)))</formula>
    </cfRule>
  </conditionalFormatting>
  <conditionalFormatting sqref="D88">
    <cfRule type="containsText" dxfId="587" priority="53" operator="containsText" text="Specify here">
      <formula>NOT(ISERROR(SEARCH("Specify here",D88)))</formula>
    </cfRule>
  </conditionalFormatting>
  <conditionalFormatting sqref="D90">
    <cfRule type="containsText" dxfId="586" priority="52" operator="containsText" text="Specify here">
      <formula>NOT(ISERROR(SEARCH("Specify here",D90)))</formula>
    </cfRule>
  </conditionalFormatting>
  <conditionalFormatting sqref="D92">
    <cfRule type="containsText" dxfId="585" priority="51" operator="containsText" text="Specify here">
      <formula>NOT(ISERROR(SEARCH("Specify here",D92)))</formula>
    </cfRule>
  </conditionalFormatting>
  <conditionalFormatting sqref="E42:F43">
    <cfRule type="containsText" dxfId="584" priority="50" operator="containsText" text="Please select">
      <formula>NOT(ISERROR(SEARCH("Please select",E42)))</formula>
    </cfRule>
  </conditionalFormatting>
  <conditionalFormatting sqref="F22">
    <cfRule type="containsText" dxfId="583" priority="49" operator="containsText" text="Please select">
      <formula>NOT(ISERROR(SEARCH("Please select",F22)))</formula>
    </cfRule>
  </conditionalFormatting>
  <conditionalFormatting sqref="F25">
    <cfRule type="containsText" dxfId="582" priority="48" operator="containsText" text="Select Functional Unit above">
      <formula>NOT(ISERROR(SEARCH("Select Functional Unit above",F25)))</formula>
    </cfRule>
  </conditionalFormatting>
  <conditionalFormatting sqref="E44:F45">
    <cfRule type="cellIs" dxfId="581" priority="47" operator="equal">
      <formula>"Please select based on chosen Functional Unit"</formula>
    </cfRule>
  </conditionalFormatting>
  <conditionalFormatting sqref="D7">
    <cfRule type="containsText" dxfId="580" priority="46" operator="containsText" text="Please select">
      <formula>NOT(ISERROR(SEARCH("Please select",D7)))</formula>
    </cfRule>
  </conditionalFormatting>
  <conditionalFormatting sqref="D7">
    <cfRule type="containsText" dxfId="579" priority="45" operator="containsText" text="Specify here">
      <formula>NOT(ISERROR(SEARCH("Specify here",D7)))</formula>
    </cfRule>
  </conditionalFormatting>
  <conditionalFormatting sqref="L43">
    <cfRule type="containsText" dxfId="578" priority="44" operator="containsText" text="Reference">
      <formula>NOT(ISERROR(SEARCH("Reference",L43)))</formula>
    </cfRule>
  </conditionalFormatting>
  <conditionalFormatting sqref="Q43">
    <cfRule type="containsText" dxfId="577" priority="43" operator="containsText" text="Reference">
      <formula>NOT(ISERROR(SEARCH("Reference",Q43)))</formula>
    </cfRule>
  </conditionalFormatting>
  <conditionalFormatting sqref="Q43">
    <cfRule type="containsText" dxfId="576" priority="42" operator="containsText" text="Reference">
      <formula>NOT(ISERROR(SEARCH("Reference",Q43)))</formula>
    </cfRule>
  </conditionalFormatting>
  <conditionalFormatting sqref="D60">
    <cfRule type="containsText" dxfId="575" priority="31" operator="containsText" text="Select">
      <formula>NOT(ISERROR(SEARCH("Select",D60)))</formula>
    </cfRule>
  </conditionalFormatting>
  <conditionalFormatting sqref="F56:F57">
    <cfRule type="containsText" dxfId="574" priority="41" operator="containsText" text="Please select">
      <formula>NOT(ISERROR(SEARCH("Please select",F56)))</formula>
    </cfRule>
  </conditionalFormatting>
  <conditionalFormatting sqref="H57:K57">
    <cfRule type="containsText" dxfId="573" priority="40" operator="containsText" text="Reference">
      <formula>NOT(ISERROR(SEARCH("Reference",H57)))</formula>
    </cfRule>
  </conditionalFormatting>
  <conditionalFormatting sqref="M57:P57">
    <cfRule type="containsText" dxfId="572" priority="39" operator="containsText" text="Reference">
      <formula>NOT(ISERROR(SEARCH("Reference",M57)))</formula>
    </cfRule>
  </conditionalFormatting>
  <conditionalFormatting sqref="R57:U57">
    <cfRule type="containsText" dxfId="571" priority="38" operator="containsText" text="Reference">
      <formula>NOT(ISERROR(SEARCH("Reference",R57)))</formula>
    </cfRule>
  </conditionalFormatting>
  <conditionalFormatting sqref="L57">
    <cfRule type="containsText" dxfId="570" priority="37" operator="containsText" text="Reference">
      <formula>NOT(ISERROR(SEARCH("Reference",L57)))</formula>
    </cfRule>
  </conditionalFormatting>
  <conditionalFormatting sqref="Q57">
    <cfRule type="containsText" dxfId="569" priority="36" operator="containsText" text="Reference">
      <formula>NOT(ISERROR(SEARCH("Reference",Q57)))</formula>
    </cfRule>
  </conditionalFormatting>
  <conditionalFormatting sqref="H57:U57">
    <cfRule type="containsText" dxfId="568" priority="35" operator="containsText" text="Reference">
      <formula>NOT(ISERROR(SEARCH("Reference",H57)))</formula>
    </cfRule>
  </conditionalFormatting>
  <conditionalFormatting sqref="D52">
    <cfRule type="containsText" dxfId="567" priority="34" operator="containsText" text="Select">
      <formula>NOT(ISERROR(SEARCH("Select",D52)))</formula>
    </cfRule>
  </conditionalFormatting>
  <conditionalFormatting sqref="D54">
    <cfRule type="containsText" dxfId="566" priority="33" operator="containsText" text="Select">
      <formula>NOT(ISERROR(SEARCH("Select",D54)))</formula>
    </cfRule>
  </conditionalFormatting>
  <conditionalFormatting sqref="D56">
    <cfRule type="containsText" dxfId="565" priority="32" operator="containsText" text="Select">
      <formula>NOT(ISERROR(SEARCH("Select",D56)))</formula>
    </cfRule>
  </conditionalFormatting>
  <conditionalFormatting sqref="F58:F59">
    <cfRule type="containsText" dxfId="564" priority="30" operator="containsText" text="Please select">
      <formula>NOT(ISERROR(SEARCH("Please select",F58)))</formula>
    </cfRule>
  </conditionalFormatting>
  <conditionalFormatting sqref="H59:K59">
    <cfRule type="containsText" dxfId="563" priority="29" operator="containsText" text="Reference">
      <formula>NOT(ISERROR(SEARCH("Reference",H59)))</formula>
    </cfRule>
  </conditionalFormatting>
  <conditionalFormatting sqref="M59:P59">
    <cfRule type="containsText" dxfId="562" priority="28" operator="containsText" text="Reference">
      <formula>NOT(ISERROR(SEARCH("Reference",M59)))</formula>
    </cfRule>
  </conditionalFormatting>
  <conditionalFormatting sqref="R59:U59">
    <cfRule type="containsText" dxfId="561" priority="27" operator="containsText" text="Reference">
      <formula>NOT(ISERROR(SEARCH("Reference",R59)))</formula>
    </cfRule>
  </conditionalFormatting>
  <conditionalFormatting sqref="L59">
    <cfRule type="containsText" dxfId="560" priority="26" operator="containsText" text="Reference">
      <formula>NOT(ISERROR(SEARCH("Reference",L59)))</formula>
    </cfRule>
  </conditionalFormatting>
  <conditionalFormatting sqref="Q59">
    <cfRule type="containsText" dxfId="559" priority="25" operator="containsText" text="Reference">
      <formula>NOT(ISERROR(SEARCH("Reference",Q59)))</formula>
    </cfRule>
  </conditionalFormatting>
  <conditionalFormatting sqref="H59:U59">
    <cfRule type="containsText" dxfId="558" priority="24" operator="containsText" text="Reference">
      <formula>NOT(ISERROR(SEARCH("Reference",H59)))</formula>
    </cfRule>
  </conditionalFormatting>
  <conditionalFormatting sqref="D58">
    <cfRule type="containsText" dxfId="557" priority="23" operator="containsText" text="Select">
      <formula>NOT(ISERROR(SEARCH("Select",D58)))</formula>
    </cfRule>
  </conditionalFormatting>
  <conditionalFormatting sqref="D76">
    <cfRule type="containsText" dxfId="556" priority="22" operator="containsText" text="Select">
      <formula>NOT(ISERROR(SEARCH("Select",D76)))</formula>
    </cfRule>
  </conditionalFormatting>
  <conditionalFormatting sqref="B96 B101 B98:B99">
    <cfRule type="containsText" dxfId="555" priority="21" operator="containsText" text="Specify data sources and references here">
      <formula>NOT(ISERROR(SEARCH("Specify data sources and references here",B96)))</formula>
    </cfRule>
  </conditionalFormatting>
  <conditionalFormatting sqref="B97 B100 B102">
    <cfRule type="containsText" dxfId="554" priority="20" operator="containsText" text="Specify data sources and references here">
      <formula>NOT(ISERROR(SEARCH("Specify data sources and references here",B97)))</formula>
    </cfRule>
  </conditionalFormatting>
  <conditionalFormatting sqref="D34">
    <cfRule type="containsText" dxfId="553" priority="19"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D46">
    <cfRule type="containsText" dxfId="552" priority="18" operator="containsText" text="Explain here (e.g. other costs)">
      <formula>NOT(ISERROR(SEARCH("Explain here (e.g. other costs)",D46)))</formula>
    </cfRule>
  </conditionalFormatting>
  <conditionalFormatting sqref="D62">
    <cfRule type="containsText" dxfId="551" priority="17" operator="containsText" text="Explain here (e.g. flexible in and out)">
      <formula>NOT(ISERROR(SEARCH("Explain here (e.g. flexible in and out)",D62)))</formula>
    </cfRule>
  </conditionalFormatting>
  <conditionalFormatting sqref="G24">
    <cfRule type="containsText" dxfId="550" priority="16" operator="containsText" text="Reference">
      <formula>NOT(ISERROR(SEARCH("Reference",G24)))</formula>
    </cfRule>
  </conditionalFormatting>
  <conditionalFormatting sqref="L24">
    <cfRule type="containsText" dxfId="549" priority="15" operator="containsText" text="Reference">
      <formula>NOT(ISERROR(SEARCH("Reference",L24)))</formula>
    </cfRule>
  </conditionalFormatting>
  <conditionalFormatting sqref="L24">
    <cfRule type="containsText" dxfId="548" priority="14" operator="containsText" text="Reference">
      <formula>NOT(ISERROR(SEARCH("Reference",L24)))</formula>
    </cfRule>
  </conditionalFormatting>
  <conditionalFormatting sqref="G51">
    <cfRule type="containsText" dxfId="547" priority="13" operator="containsText" text="Reference">
      <formula>NOT(ISERROR(SEARCH("Reference",G51)))</formula>
    </cfRule>
  </conditionalFormatting>
  <conditionalFormatting sqref="G51">
    <cfRule type="containsText" dxfId="546" priority="12" operator="containsText" text="Reference">
      <formula>NOT(ISERROR(SEARCH("Reference",G51)))</formula>
    </cfRule>
  </conditionalFormatting>
  <conditionalFormatting sqref="G53">
    <cfRule type="containsText" dxfId="545" priority="11" operator="containsText" text="Reference">
      <formula>NOT(ISERROR(SEARCH("Reference",G53)))</formula>
    </cfRule>
  </conditionalFormatting>
  <conditionalFormatting sqref="G53">
    <cfRule type="containsText" dxfId="544" priority="10" operator="containsText" text="Reference">
      <formula>NOT(ISERROR(SEARCH("Reference",G53)))</formula>
    </cfRule>
  </conditionalFormatting>
  <conditionalFormatting sqref="G55">
    <cfRule type="containsText" dxfId="543" priority="9" operator="containsText" text="Reference">
      <formula>NOT(ISERROR(SEARCH("Reference",G55)))</formula>
    </cfRule>
  </conditionalFormatting>
  <conditionalFormatting sqref="G55">
    <cfRule type="containsText" dxfId="542" priority="8" operator="containsText" text="Reference">
      <formula>NOT(ISERROR(SEARCH("Reference",G55)))</formula>
    </cfRule>
  </conditionalFormatting>
  <conditionalFormatting sqref="G57">
    <cfRule type="containsText" dxfId="541" priority="7" operator="containsText" text="Reference">
      <formula>NOT(ISERROR(SEARCH("Reference",G57)))</formula>
    </cfRule>
  </conditionalFormatting>
  <conditionalFormatting sqref="G57">
    <cfRule type="containsText" dxfId="540" priority="6" operator="containsText" text="Reference">
      <formula>NOT(ISERROR(SEARCH("Reference",G57)))</formula>
    </cfRule>
  </conditionalFormatting>
  <conditionalFormatting sqref="G59">
    <cfRule type="containsText" dxfId="539" priority="5" operator="containsText" text="Reference">
      <formula>NOT(ISERROR(SEARCH("Reference",G59)))</formula>
    </cfRule>
  </conditionalFormatting>
  <conditionalFormatting sqref="G59">
    <cfRule type="containsText" dxfId="538" priority="4" operator="containsText" text="Reference">
      <formula>NOT(ISERROR(SEARCH("Reference",G59)))</formula>
    </cfRule>
  </conditionalFormatting>
  <conditionalFormatting sqref="G61">
    <cfRule type="containsText" dxfId="537" priority="3" operator="containsText" text="Reference">
      <formula>NOT(ISERROR(SEARCH("Reference",G61)))</formula>
    </cfRule>
  </conditionalFormatting>
  <conditionalFormatting sqref="G61">
    <cfRule type="containsText" dxfId="536" priority="2" operator="containsText" text="Reference">
      <formula>NOT(ISERROR(SEARCH("Reference",G61)))</formula>
    </cfRule>
  </conditionalFormatting>
  <conditionalFormatting sqref="C96:U96">
    <cfRule type="containsText" dxfId="535" priority="1" operator="containsText" text="Specify complete references and data sources used here">
      <formula>NOT(ISERROR(SEARCH("Specify complete references and data sources used here",C96)))</formula>
    </cfRule>
  </conditionalFormatting>
  <dataValidations count="2">
    <dataValidation type="list" allowBlank="1" showInputMessage="1" showErrorMessage="1" sqref="L33:O33" xr:uid="{FA31A919-5A31-463C-8844-EE595441F031}">
      <formula1>$X$6:$X$9</formula1>
    </dataValidation>
    <dataValidation allowBlank="1" showInputMessage="1" showErrorMessage="1" prompt="More details are found in 'READ ME' tab" sqref="D14" xr:uid="{E4A9BBC7-A91C-4678-BED9-C5ED545902A0}"/>
  </dataValidations>
  <pageMargins left="0.7" right="0.7" top="0.75" bottom="0.75" header="0.3" footer="0.3"/>
  <pageSetup paperSize="9" scale="31" orientation="landscape"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B4E9289F-9F15-46EE-80FC-52F0C5E2F6C1}">
          <x14:formula1>
            <xm:f>List!$R$3:$R$14</xm:f>
          </x14:formula1>
          <xm:sqref>D74:E77</xm:sqref>
        </x14:dataValidation>
        <x14:dataValidation type="list" allowBlank="1" showInputMessage="1" showErrorMessage="1" xr:uid="{22D29760-C043-4E63-94A2-C609AAB2C22F}">
          <x14:formula1>
            <xm:f>List!$L$2:$L$74</xm:f>
          </x14:formula1>
          <xm:sqref>D50:E61</xm:sqref>
        </x14:dataValidation>
        <x14:dataValidation type="list" allowBlank="1" showInputMessage="1" showErrorMessage="1" xr:uid="{1A3EE3C5-D7AD-4692-AAA8-DCB674C79AE2}">
          <x14:formula1>
            <xm:f>List!$Z$15:$Z$16</xm:f>
          </x14:formula1>
          <xm:sqref>D38:D45</xm:sqref>
        </x14:dataValidation>
        <x14:dataValidation type="list" allowBlank="1" showInputMessage="1" showErrorMessage="1" xr:uid="{3DB62969-5ACE-4C6D-8757-3233BA767CE5}">
          <x14:formula1>
            <xm:f>List!$J$3:$J$6</xm:f>
          </x14:formula1>
          <xm:sqref>E44:F45</xm:sqref>
        </x14:dataValidation>
        <x14:dataValidation type="list" allowBlank="1" showInputMessage="1" showErrorMessage="1" xr:uid="{E51AB723-E12A-4735-8AAC-F0306AEC4CB6}">
          <x14:formula1>
            <xm:f>List!$B$3:$B$27</xm:f>
          </x14:formula1>
          <xm:sqref>D8:K8</xm:sqref>
        </x14:dataValidation>
        <x14:dataValidation type="list" allowBlank="1" showInputMessage="1" showErrorMessage="1" xr:uid="{CE8D77E7-0EFB-4D2E-92F8-8E91C84B45D1}">
          <x14:formula1>
            <xm:f>List!$Z$10:$Z$13</xm:f>
          </x14:formula1>
          <xm:sqref>D22:E24</xm:sqref>
        </x14:dataValidation>
        <x14:dataValidation type="list" allowBlank="1" showInputMessage="1" showErrorMessage="1" xr:uid="{DA438EA3-2631-4BD8-B91D-F8260883C095}">
          <x14:formula1>
            <xm:f>List!$R$3:$R$13</xm:f>
          </x14:formula1>
          <xm:sqref>D78:E81</xm:sqref>
        </x14:dataValidation>
        <x14:dataValidation type="list" allowBlank="1" showInputMessage="1" showErrorMessage="1" xr:uid="{33A2ADE9-648C-495D-8483-2F7721DBD10D}">
          <x14:formula1>
            <xm:f>List!$Z$2:$Z$4</xm:f>
          </x14:formula1>
          <xm:sqref>D10:K10</xm:sqref>
        </x14:dataValidation>
        <x14:dataValidation type="list" allowBlank="1" showInputMessage="1" showErrorMessage="1" xr:uid="{8FACD0E5-F2CC-41A4-B055-4DCBFCF0E43F}">
          <x14:formula1>
            <xm:f>List!$F$3:$F$18</xm:f>
          </x14:formula1>
          <xm:sqref>D16:K17 F22</xm:sqref>
        </x14:dataValidation>
        <x14:dataValidation type="list" allowBlank="1" showInputMessage="1" showErrorMessage="1" xr:uid="{9B16A116-59D2-40A9-A474-509F9BF1DECB}">
          <x14:formula1>
            <xm:f>List!$H$3:$H$10</xm:f>
          </x14:formula1>
          <xm:sqref>D29</xm:sqref>
        </x14:dataValidation>
        <x14:dataValidation type="list" allowBlank="1" showInputMessage="1" showErrorMessage="1" xr:uid="{59EA9AC9-1674-4A23-878C-8A920C6867D0}">
          <x14:formula1>
            <xm:f>List!$T$3:$T$6</xm:f>
          </x14:formula1>
          <xm:sqref>F74:F81</xm:sqref>
        </x14:dataValidation>
        <x14:dataValidation type="list" allowBlank="1" showInputMessage="1" showErrorMessage="1" xr:uid="{5F11CFA1-A562-44A0-8389-5C190343FD81}">
          <x14:formula1>
            <xm:f>List!$D$3:$D$17</xm:f>
          </x14:formula1>
          <xm:sqref>D11</xm:sqref>
        </x14:dataValidation>
        <x14:dataValidation type="list" allowBlank="1" showInputMessage="1" showErrorMessage="1" xr:uid="{944B6B06-F6EE-441F-93AE-B9B43A691F1C}">
          <x14:formula1>
            <xm:f>List!$Z$6:$Z$8</xm:f>
          </x14:formula1>
          <xm:sqref>D33</xm:sqref>
        </x14:dataValidation>
        <x14:dataValidation type="list" allowBlank="1" showInputMessage="1" showErrorMessage="1" prompt="More details are found in 'READ ME' tab" xr:uid="{87A37DD8-19AB-43DA-AFF8-7A929F45D71A}">
          <x14:formula1>
            <xm:f>'READ ME'!$C$26:$C$34</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108"/>
  <sheetViews>
    <sheetView topLeftCell="A10" zoomScale="69" zoomScaleNormal="69" workbookViewId="0">
      <selection activeCell="D12" sqref="D12:K12"/>
    </sheetView>
  </sheetViews>
  <sheetFormatPr defaultColWidth="11" defaultRowHeight="14.5" x14ac:dyDescent="0.35"/>
  <cols>
    <col min="1" max="1" width="4.5" style="79" customWidth="1"/>
    <col min="2" max="2" width="11" style="79"/>
    <col min="3" max="3" width="27.58203125" style="79" customWidth="1"/>
    <col min="4" max="5" width="16.58203125" style="79" customWidth="1"/>
    <col min="6" max="6" width="12.5" style="79" customWidth="1"/>
    <col min="7" max="7" width="18.5" style="79" customWidth="1"/>
    <col min="8" max="11" width="12.5" style="79" customWidth="1"/>
    <col min="12" max="12" width="21.08203125" style="79" customWidth="1"/>
    <col min="13" max="21" width="12.5" style="79" customWidth="1"/>
    <col min="22" max="51" width="11" style="79"/>
    <col min="52" max="52" width="101.33203125" style="119" hidden="1" customWidth="1"/>
    <col min="53" max="53" width="182" style="119" hidden="1" customWidth="1"/>
    <col min="54" max="16384" width="11" style="79"/>
  </cols>
  <sheetData>
    <row r="1" spans="1:52" ht="21" x14ac:dyDescent="0.5">
      <c r="A1" s="4" t="s">
        <v>323</v>
      </c>
      <c r="B1" s="172"/>
      <c r="C1" s="172"/>
      <c r="D1" s="109"/>
      <c r="E1" s="172"/>
      <c r="F1" s="172"/>
      <c r="G1" s="172"/>
      <c r="H1" s="172"/>
      <c r="I1" s="172"/>
      <c r="J1" s="172"/>
      <c r="K1" s="172"/>
      <c r="L1" s="172"/>
      <c r="M1" s="172"/>
      <c r="N1" s="172"/>
      <c r="O1" s="172"/>
      <c r="P1" s="172"/>
      <c r="Q1" s="172"/>
      <c r="R1" s="172"/>
      <c r="S1" s="172"/>
      <c r="T1" s="172"/>
      <c r="U1" s="172"/>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row>
    <row r="2" spans="1:52" x14ac:dyDescent="0.35">
      <c r="A2" s="109" t="s">
        <v>324</v>
      </c>
      <c r="B2" s="172"/>
      <c r="C2" s="172"/>
      <c r="D2" s="109"/>
      <c r="E2" s="172"/>
      <c r="F2" s="172"/>
      <c r="G2" s="172"/>
      <c r="H2" s="172"/>
      <c r="I2" s="172"/>
      <c r="J2" s="172"/>
      <c r="K2" s="172"/>
      <c r="L2" s="172"/>
      <c r="M2" s="172"/>
      <c r="N2" s="172"/>
      <c r="O2" s="172"/>
      <c r="P2" s="172"/>
      <c r="Q2" s="172"/>
      <c r="R2" s="172"/>
      <c r="S2" s="172"/>
      <c r="T2" s="172"/>
      <c r="U2" s="172"/>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row>
    <row r="3" spans="1:52" x14ac:dyDescent="0.35">
      <c r="A3" s="172"/>
      <c r="B3" s="172"/>
      <c r="C3" s="172"/>
      <c r="D3" s="172"/>
      <c r="E3" s="172"/>
      <c r="F3" s="172"/>
      <c r="G3" s="172"/>
      <c r="H3" s="172"/>
      <c r="I3" s="172"/>
      <c r="J3" s="172"/>
      <c r="K3" s="172"/>
      <c r="L3" s="172"/>
      <c r="M3" s="172"/>
      <c r="N3" s="172"/>
      <c r="O3" s="172"/>
      <c r="P3" s="172"/>
      <c r="Q3" s="172"/>
      <c r="R3" s="172"/>
      <c r="S3" s="172"/>
      <c r="T3" s="172"/>
      <c r="U3" s="172"/>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row>
    <row r="4" spans="1:52" ht="21" customHeight="1" x14ac:dyDescent="0.35">
      <c r="A4" s="172"/>
      <c r="B4" s="355" t="s">
        <v>325</v>
      </c>
      <c r="C4" s="356"/>
      <c r="D4" s="356"/>
      <c r="E4" s="356"/>
      <c r="F4" s="356"/>
      <c r="G4" s="356"/>
      <c r="H4" s="356"/>
      <c r="I4" s="356"/>
      <c r="J4" s="356"/>
      <c r="K4" s="357"/>
      <c r="L4" s="83"/>
      <c r="M4" s="83"/>
      <c r="N4" s="83"/>
      <c r="O4" s="83"/>
      <c r="P4" s="172"/>
      <c r="Q4" s="172"/>
      <c r="R4" s="172"/>
      <c r="S4" s="172"/>
      <c r="T4" s="172"/>
      <c r="U4" s="172"/>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row>
    <row r="5" spans="1:52" ht="15.75" customHeight="1" x14ac:dyDescent="0.35">
      <c r="A5" s="172"/>
      <c r="B5" s="369" t="s">
        <v>326</v>
      </c>
      <c r="C5" s="369"/>
      <c r="D5" s="317" t="s">
        <v>478</v>
      </c>
      <c r="E5" s="318"/>
      <c r="F5" s="318"/>
      <c r="G5" s="318"/>
      <c r="H5" s="318"/>
      <c r="I5" s="318"/>
      <c r="J5" s="318"/>
      <c r="K5" s="319"/>
      <c r="L5" s="84"/>
      <c r="M5" s="84"/>
      <c r="N5" s="84"/>
      <c r="O5" s="84"/>
      <c r="P5" s="172"/>
      <c r="Q5" s="172"/>
      <c r="R5" s="172"/>
      <c r="S5" s="172"/>
      <c r="T5" s="172"/>
      <c r="U5" s="172"/>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row>
    <row r="6" spans="1:52" ht="15.75" customHeight="1" x14ac:dyDescent="0.35">
      <c r="A6" s="172"/>
      <c r="B6" s="369" t="s">
        <v>327</v>
      </c>
      <c r="C6" s="369"/>
      <c r="D6" s="370" t="s">
        <v>462</v>
      </c>
      <c r="E6" s="350"/>
      <c r="F6" s="350"/>
      <c r="G6" s="350"/>
      <c r="H6" s="350"/>
      <c r="I6" s="350"/>
      <c r="J6" s="350"/>
      <c r="K6" s="351"/>
      <c r="L6" s="84"/>
      <c r="M6" s="84"/>
      <c r="N6" s="84"/>
      <c r="O6" s="84"/>
      <c r="P6" s="172"/>
      <c r="Q6" s="172"/>
      <c r="R6" s="172"/>
      <c r="S6" s="172"/>
      <c r="T6" s="172"/>
      <c r="U6" s="172"/>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row>
    <row r="7" spans="1:52" ht="15.75" customHeight="1" x14ac:dyDescent="0.35">
      <c r="A7" s="172"/>
      <c r="B7" s="371" t="s">
        <v>328</v>
      </c>
      <c r="C7" s="372"/>
      <c r="D7" s="317" t="s">
        <v>329</v>
      </c>
      <c r="E7" s="318"/>
      <c r="F7" s="318"/>
      <c r="G7" s="318"/>
      <c r="H7" s="318"/>
      <c r="I7" s="318"/>
      <c r="J7" s="318"/>
      <c r="K7" s="319"/>
      <c r="L7" s="84"/>
      <c r="M7" s="84"/>
      <c r="N7" s="84"/>
      <c r="O7" s="84"/>
      <c r="P7" s="172"/>
      <c r="Q7" s="172"/>
      <c r="R7" s="172"/>
      <c r="S7" s="172"/>
      <c r="T7" s="172"/>
      <c r="U7" s="172"/>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row>
    <row r="8" spans="1:52" x14ac:dyDescent="0.35">
      <c r="A8" s="172"/>
      <c r="B8" s="358" t="s">
        <v>18</v>
      </c>
      <c r="C8" s="359"/>
      <c r="D8" s="362" t="s">
        <v>254</v>
      </c>
      <c r="E8" s="363"/>
      <c r="F8" s="363"/>
      <c r="G8" s="363"/>
      <c r="H8" s="363"/>
      <c r="I8" s="363"/>
      <c r="J8" s="363"/>
      <c r="K8" s="364"/>
      <c r="L8" s="81"/>
      <c r="M8" s="81"/>
      <c r="N8" s="81"/>
      <c r="O8" s="81"/>
      <c r="P8" s="172"/>
      <c r="Q8" s="172"/>
      <c r="R8" s="172"/>
      <c r="S8" s="172"/>
      <c r="T8" s="172"/>
      <c r="U8" s="172"/>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row>
    <row r="9" spans="1:52" ht="15.75" customHeight="1" x14ac:dyDescent="0.35">
      <c r="A9" s="172"/>
      <c r="B9" s="360"/>
      <c r="C9" s="361"/>
      <c r="D9" s="362" t="s">
        <v>330</v>
      </c>
      <c r="E9" s="363"/>
      <c r="F9" s="363"/>
      <c r="G9" s="363"/>
      <c r="H9" s="363"/>
      <c r="I9" s="363"/>
      <c r="J9" s="363"/>
      <c r="K9" s="364"/>
      <c r="L9" s="81"/>
      <c r="M9" s="81"/>
      <c r="N9" s="81"/>
      <c r="O9" s="81"/>
      <c r="P9" s="172"/>
      <c r="Q9" s="172"/>
      <c r="R9" s="172"/>
      <c r="S9" s="172"/>
      <c r="T9" s="172"/>
      <c r="U9" s="172"/>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row>
    <row r="10" spans="1:52" ht="15.75" customHeight="1" x14ac:dyDescent="0.35">
      <c r="A10" s="172"/>
      <c r="B10" s="365" t="s">
        <v>22</v>
      </c>
      <c r="C10" s="365"/>
      <c r="D10" s="366" t="s">
        <v>193</v>
      </c>
      <c r="E10" s="367"/>
      <c r="F10" s="367"/>
      <c r="G10" s="367"/>
      <c r="H10" s="367"/>
      <c r="I10" s="367"/>
      <c r="J10" s="367"/>
      <c r="K10" s="368"/>
      <c r="L10" s="82"/>
      <c r="M10" s="82"/>
      <c r="N10" s="82"/>
      <c r="O10" s="82"/>
      <c r="P10" s="172"/>
      <c r="Q10" s="172"/>
      <c r="R10" s="172"/>
      <c r="S10" s="172"/>
      <c r="T10" s="172"/>
      <c r="U10" s="172"/>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row>
    <row r="11" spans="1:52" ht="15.75" customHeight="1" x14ac:dyDescent="0.35">
      <c r="A11" s="172"/>
      <c r="B11" s="365" t="s">
        <v>24</v>
      </c>
      <c r="C11" s="365"/>
      <c r="D11" s="366" t="s">
        <v>195</v>
      </c>
      <c r="E11" s="367"/>
      <c r="F11" s="367"/>
      <c r="G11" s="367"/>
      <c r="H11" s="367"/>
      <c r="I11" s="367"/>
      <c r="J11" s="367"/>
      <c r="K11" s="368"/>
      <c r="L11" s="84"/>
      <c r="M11" s="84"/>
      <c r="N11" s="84"/>
      <c r="O11" s="84"/>
      <c r="P11" s="172"/>
      <c r="Q11" s="172"/>
      <c r="R11" s="172"/>
      <c r="S11" s="172"/>
      <c r="T11" s="172"/>
      <c r="U11" s="172"/>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row>
    <row r="12" spans="1:52" ht="409.5" customHeight="1" x14ac:dyDescent="0.35">
      <c r="A12" s="172"/>
      <c r="B12" s="308" t="s">
        <v>27</v>
      </c>
      <c r="C12" s="308"/>
      <c r="D12" s="373" t="s">
        <v>482</v>
      </c>
      <c r="E12" s="265"/>
      <c r="F12" s="265"/>
      <c r="G12" s="265"/>
      <c r="H12" s="265"/>
      <c r="I12" s="265"/>
      <c r="J12" s="265"/>
      <c r="K12" s="266"/>
      <c r="L12" s="81"/>
      <c r="M12" s="81"/>
      <c r="N12" s="81"/>
      <c r="O12" s="81"/>
      <c r="P12" s="172"/>
      <c r="Q12" s="172"/>
      <c r="R12" s="172"/>
      <c r="S12" s="172"/>
      <c r="T12" s="172"/>
      <c r="U12" s="172"/>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20" t="str">
        <f>D12</f>
        <v>There is the possibility of processing fast pyrolysis bio-oil (FPBO) in existing refineries. The most studied application currently is to co-process the bio-oil together with vacuum gasoil (VGO) in a FCC unit (fluidized catalytic cracking), which is normally present in complex refineries. FPBO is injected into the riser from a separate feed line in order to keep its temperature below 60˚C. In the riser, the FPBO is catalytically cracked together with the VGO (or other regular FCC feed). The biocarbon in the FPBO is distributed across the various FCC products and the coke. The resulting products are a mix of fossil and biofuels,  gasoline and diesel being the main outputs. As in a conventional FCC, the coke deposits on the catalyst, which is burned in the regenerator. This combustion supplies the energy required for the cracking reactions. Worldwide experiments claim that minor changes in the product yields are noticed in the FCC with co-processing up to 10%wt bio-oil. Few additional installations are needed to the refineries due to the acidity of the pyrolysis bio-oil, new pipelines, feed nozzle and storage tank would be necessary. The investment costs reported in this factsheet are, therefore, related only to the new units, e.g., additional costs. Picture was extracted from Lammens, T.,  Talebi, G., Gbordzoe, E. (2019).</v>
      </c>
    </row>
    <row r="13" spans="1:52" ht="15.75" customHeight="1" x14ac:dyDescent="0.35">
      <c r="A13" s="172"/>
      <c r="B13" s="263" t="s">
        <v>331</v>
      </c>
      <c r="C13" s="263"/>
      <c r="D13" s="349" t="s">
        <v>40</v>
      </c>
      <c r="E13" s="350"/>
      <c r="F13" s="350"/>
      <c r="G13" s="350"/>
      <c r="H13" s="350"/>
      <c r="I13" s="350"/>
      <c r="J13" s="350"/>
      <c r="K13" s="351"/>
      <c r="L13" s="84"/>
      <c r="M13" s="84"/>
      <c r="N13" s="84"/>
      <c r="O13" s="84"/>
      <c r="P13" s="172"/>
      <c r="Q13" s="172"/>
      <c r="R13" s="172"/>
      <c r="S13" s="172"/>
      <c r="T13" s="172"/>
      <c r="U13" s="172"/>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row>
    <row r="14" spans="1:52" ht="34.5" customHeight="1" x14ac:dyDescent="0.35">
      <c r="A14" s="172"/>
      <c r="B14" s="263"/>
      <c r="C14" s="263"/>
      <c r="D14" s="352" t="s">
        <v>479</v>
      </c>
      <c r="E14" s="353"/>
      <c r="F14" s="353"/>
      <c r="G14" s="353"/>
      <c r="H14" s="353"/>
      <c r="I14" s="353"/>
      <c r="J14" s="353"/>
      <c r="K14" s="354"/>
      <c r="L14" s="81"/>
      <c r="M14" s="81"/>
      <c r="N14" s="81"/>
      <c r="O14" s="81"/>
      <c r="P14" s="172"/>
      <c r="Q14" s="172"/>
      <c r="R14" s="172"/>
      <c r="S14" s="172"/>
      <c r="T14" s="172"/>
      <c r="U14" s="172"/>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20" t="str">
        <f>D14</f>
        <v>Lammens, T. (2018) indicates that the technology development is currently under demo phase.</v>
      </c>
    </row>
    <row r="15" spans="1:52" ht="21" customHeight="1" x14ac:dyDescent="0.35">
      <c r="A15" s="172"/>
      <c r="B15" s="355" t="s">
        <v>52</v>
      </c>
      <c r="C15" s="356"/>
      <c r="D15" s="356"/>
      <c r="E15" s="356"/>
      <c r="F15" s="356"/>
      <c r="G15" s="356"/>
      <c r="H15" s="356"/>
      <c r="I15" s="356"/>
      <c r="J15" s="356"/>
      <c r="K15" s="357"/>
      <c r="L15" s="83"/>
      <c r="M15" s="83"/>
      <c r="N15" s="83"/>
      <c r="O15" s="83"/>
      <c r="P15" s="172"/>
      <c r="Q15" s="172"/>
      <c r="R15" s="172"/>
      <c r="S15" s="172"/>
      <c r="T15" s="172"/>
      <c r="U15" s="172"/>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row>
    <row r="16" spans="1:52" ht="15" customHeight="1" x14ac:dyDescent="0.35">
      <c r="A16" s="172"/>
      <c r="B16" s="320" t="s">
        <v>53</v>
      </c>
      <c r="C16" s="320"/>
      <c r="D16" s="324" t="s">
        <v>485</v>
      </c>
      <c r="E16" s="346"/>
      <c r="F16" s="346"/>
      <c r="G16" s="346"/>
      <c r="H16" s="346"/>
      <c r="I16" s="346"/>
      <c r="J16" s="346"/>
      <c r="K16" s="325"/>
      <c r="L16" s="83"/>
      <c r="M16" s="83"/>
      <c r="N16" s="83"/>
      <c r="O16" s="83"/>
      <c r="P16" s="172"/>
      <c r="Q16" s="172"/>
      <c r="R16" s="172"/>
      <c r="S16" s="172"/>
      <c r="T16" s="172"/>
      <c r="U16" s="172"/>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row>
    <row r="17" spans="1:51" ht="15" customHeight="1" x14ac:dyDescent="0.35">
      <c r="A17" s="172"/>
      <c r="B17" s="320"/>
      <c r="C17" s="320"/>
      <c r="D17" s="326"/>
      <c r="E17" s="347"/>
      <c r="F17" s="347"/>
      <c r="G17" s="347"/>
      <c r="H17" s="347"/>
      <c r="I17" s="347"/>
      <c r="J17" s="347"/>
      <c r="K17" s="327"/>
      <c r="L17" s="83"/>
      <c r="M17" s="83"/>
      <c r="N17" s="83"/>
      <c r="O17" s="83"/>
      <c r="P17" s="172"/>
      <c r="Q17" s="172"/>
      <c r="R17" s="172"/>
      <c r="S17" s="172"/>
      <c r="T17" s="172"/>
      <c r="U17" s="172"/>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row>
    <row r="18" spans="1:51" x14ac:dyDescent="0.35">
      <c r="A18" s="172"/>
      <c r="B18" s="330"/>
      <c r="C18" s="330"/>
      <c r="D18" s="348" t="s">
        <v>333</v>
      </c>
      <c r="E18" s="348"/>
      <c r="F18" s="348"/>
      <c r="G18" s="200" t="s">
        <v>334</v>
      </c>
      <c r="H18" s="200" t="s">
        <v>335</v>
      </c>
      <c r="I18" s="200" t="s">
        <v>336</v>
      </c>
      <c r="J18" s="200" t="s">
        <v>337</v>
      </c>
      <c r="K18" s="200" t="s">
        <v>338</v>
      </c>
      <c r="L18" s="85"/>
      <c r="M18" s="85"/>
      <c r="N18" s="85"/>
      <c r="O18" s="85"/>
      <c r="P18" s="172"/>
      <c r="Q18" s="172"/>
      <c r="R18" s="172"/>
      <c r="S18" s="172"/>
      <c r="T18" s="172"/>
      <c r="U18" s="172"/>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row>
    <row r="19" spans="1:51" ht="15.75" customHeight="1" x14ac:dyDescent="0.35">
      <c r="A19" s="172"/>
      <c r="B19" s="320" t="s">
        <v>57</v>
      </c>
      <c r="C19" s="320"/>
      <c r="D19" s="262" t="str">
        <f>IF(D16="Please select","Select Functional Unit above",D16)</f>
        <v>kWth</v>
      </c>
      <c r="E19" s="262"/>
      <c r="F19" s="262"/>
      <c r="G19" s="103">
        <v>888.9</v>
      </c>
      <c r="H19" s="102"/>
      <c r="I19" s="102"/>
      <c r="J19" s="102"/>
      <c r="K19" s="102"/>
      <c r="L19" s="86"/>
      <c r="M19" s="86"/>
      <c r="N19" s="86"/>
      <c r="O19" s="86"/>
      <c r="P19" s="172"/>
      <c r="Q19" s="172"/>
      <c r="R19" s="172"/>
      <c r="S19" s="172"/>
      <c r="T19" s="172"/>
      <c r="U19" s="172"/>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row>
    <row r="20" spans="1:51" ht="15.75" customHeight="1" x14ac:dyDescent="0.35">
      <c r="A20" s="172"/>
      <c r="B20" s="320"/>
      <c r="C20" s="320"/>
      <c r="D20" s="262"/>
      <c r="E20" s="262"/>
      <c r="F20" s="262"/>
      <c r="G20" s="113" t="s">
        <v>463</v>
      </c>
      <c r="H20" s="113" t="s">
        <v>339</v>
      </c>
      <c r="I20" s="113" t="s">
        <v>339</v>
      </c>
      <c r="J20" s="113" t="s">
        <v>339</v>
      </c>
      <c r="K20" s="113" t="s">
        <v>339</v>
      </c>
      <c r="L20" s="86"/>
      <c r="M20" s="86"/>
      <c r="N20" s="86"/>
      <c r="O20" s="86"/>
      <c r="P20" s="172"/>
      <c r="Q20" s="172"/>
      <c r="R20" s="172"/>
      <c r="S20" s="172"/>
      <c r="T20" s="172"/>
      <c r="U20" s="172"/>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row>
    <row r="21" spans="1:51" ht="15.75" customHeight="1" x14ac:dyDescent="0.35">
      <c r="A21" s="172"/>
      <c r="B21" s="330"/>
      <c r="C21" s="330"/>
      <c r="D21" s="331" t="s">
        <v>340</v>
      </c>
      <c r="E21" s="332"/>
      <c r="F21" s="202" t="s">
        <v>341</v>
      </c>
      <c r="G21" s="280" t="s">
        <v>342</v>
      </c>
      <c r="H21" s="280"/>
      <c r="I21" s="280"/>
      <c r="J21" s="280"/>
      <c r="K21" s="280"/>
      <c r="L21" s="281">
        <v>2030</v>
      </c>
      <c r="M21" s="281"/>
      <c r="N21" s="281"/>
      <c r="O21" s="281"/>
      <c r="P21" s="281"/>
      <c r="Q21" s="280">
        <v>2050</v>
      </c>
      <c r="R21" s="280"/>
      <c r="S21" s="280"/>
      <c r="T21" s="280"/>
      <c r="U21" s="280"/>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row>
    <row r="22" spans="1:51" ht="15.75" customHeight="1" x14ac:dyDescent="0.35">
      <c r="A22" s="172"/>
      <c r="B22" s="333" t="s">
        <v>62</v>
      </c>
      <c r="C22" s="334"/>
      <c r="D22" s="339" t="s">
        <v>253</v>
      </c>
      <c r="E22" s="340"/>
      <c r="F22" s="343" t="s">
        <v>485</v>
      </c>
      <c r="G22" s="200" t="s">
        <v>334</v>
      </c>
      <c r="H22" s="200" t="s">
        <v>335</v>
      </c>
      <c r="I22" s="200" t="s">
        <v>336</v>
      </c>
      <c r="J22" s="200" t="s">
        <v>337</v>
      </c>
      <c r="K22" s="200" t="s">
        <v>338</v>
      </c>
      <c r="L22" s="201" t="s">
        <v>334</v>
      </c>
      <c r="M22" s="201" t="s">
        <v>335</v>
      </c>
      <c r="N22" s="201" t="s">
        <v>336</v>
      </c>
      <c r="O22" s="201" t="s">
        <v>337</v>
      </c>
      <c r="P22" s="201" t="s">
        <v>338</v>
      </c>
      <c r="Q22" s="200" t="s">
        <v>334</v>
      </c>
      <c r="R22" s="200" t="s">
        <v>335</v>
      </c>
      <c r="S22" s="200" t="s">
        <v>336</v>
      </c>
      <c r="T22" s="200" t="s">
        <v>337</v>
      </c>
      <c r="U22" s="200" t="s">
        <v>338</v>
      </c>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row>
    <row r="23" spans="1:51" ht="15" customHeight="1" x14ac:dyDescent="0.35">
      <c r="A23" s="172"/>
      <c r="B23" s="335"/>
      <c r="C23" s="336"/>
      <c r="D23" s="341"/>
      <c r="E23" s="342"/>
      <c r="F23" s="344"/>
      <c r="G23" s="103">
        <v>888.9</v>
      </c>
      <c r="H23" s="102"/>
      <c r="I23" s="102"/>
      <c r="J23" s="102"/>
      <c r="K23" s="102"/>
      <c r="L23" s="101">
        <v>1400</v>
      </c>
      <c r="M23" s="112"/>
      <c r="N23" s="112"/>
      <c r="O23" s="112"/>
      <c r="P23" s="112"/>
      <c r="Q23" s="101"/>
      <c r="R23" s="112"/>
      <c r="S23" s="112"/>
      <c r="T23" s="112"/>
      <c r="U23" s="112"/>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row>
    <row r="24" spans="1:51" x14ac:dyDescent="0.35">
      <c r="A24" s="172"/>
      <c r="B24" s="337"/>
      <c r="C24" s="338"/>
      <c r="D24" s="341"/>
      <c r="E24" s="342"/>
      <c r="F24" s="345"/>
      <c r="G24" s="113" t="s">
        <v>463</v>
      </c>
      <c r="H24" s="113" t="s">
        <v>339</v>
      </c>
      <c r="I24" s="113" t="s">
        <v>339</v>
      </c>
      <c r="J24" s="113" t="s">
        <v>339</v>
      </c>
      <c r="K24" s="113" t="s">
        <v>339</v>
      </c>
      <c r="L24" s="113" t="s">
        <v>464</v>
      </c>
      <c r="M24" s="113" t="s">
        <v>339</v>
      </c>
      <c r="N24" s="113" t="s">
        <v>339</v>
      </c>
      <c r="O24" s="113" t="s">
        <v>339</v>
      </c>
      <c r="P24" s="113" t="s">
        <v>339</v>
      </c>
      <c r="Q24" s="113" t="s">
        <v>339</v>
      </c>
      <c r="R24" s="113" t="s">
        <v>339</v>
      </c>
      <c r="S24" s="113" t="s">
        <v>339</v>
      </c>
      <c r="T24" s="113" t="s">
        <v>339</v>
      </c>
      <c r="U24" s="113" t="s">
        <v>339</v>
      </c>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row>
    <row r="25" spans="1:51" ht="15.75" customHeight="1" x14ac:dyDescent="0.35">
      <c r="A25" s="172"/>
      <c r="B25" s="320" t="s">
        <v>343</v>
      </c>
      <c r="C25" s="320"/>
      <c r="D25" s="324" t="s">
        <v>344</v>
      </c>
      <c r="E25" s="325"/>
      <c r="F25" s="328" t="s">
        <v>345</v>
      </c>
      <c r="G25" s="103"/>
      <c r="H25" s="102"/>
      <c r="I25" s="102"/>
      <c r="J25" s="102"/>
      <c r="K25" s="102"/>
      <c r="L25" s="101"/>
      <c r="M25" s="112"/>
      <c r="N25" s="112"/>
      <c r="O25" s="112"/>
      <c r="P25" s="112"/>
      <c r="Q25" s="101"/>
      <c r="R25" s="112"/>
      <c r="S25" s="112"/>
      <c r="T25" s="112"/>
      <c r="U25" s="112"/>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row>
    <row r="26" spans="1:51" ht="15.75" customHeight="1" x14ac:dyDescent="0.35">
      <c r="A26" s="172"/>
      <c r="B26" s="320"/>
      <c r="C26" s="320"/>
      <c r="D26" s="326"/>
      <c r="E26" s="327"/>
      <c r="F26" s="329"/>
      <c r="G26" s="113" t="s">
        <v>339</v>
      </c>
      <c r="H26" s="113" t="s">
        <v>339</v>
      </c>
      <c r="I26" s="113" t="s">
        <v>339</v>
      </c>
      <c r="J26" s="113" t="s">
        <v>339</v>
      </c>
      <c r="K26" s="113" t="s">
        <v>339</v>
      </c>
      <c r="L26" s="113" t="s">
        <v>339</v>
      </c>
      <c r="M26" s="113" t="s">
        <v>339</v>
      </c>
      <c r="N26" s="113" t="s">
        <v>339</v>
      </c>
      <c r="O26" s="113" t="s">
        <v>339</v>
      </c>
      <c r="P26" s="113" t="s">
        <v>339</v>
      </c>
      <c r="Q26" s="113" t="s">
        <v>339</v>
      </c>
      <c r="R26" s="113" t="s">
        <v>339</v>
      </c>
      <c r="S26" s="113" t="s">
        <v>339</v>
      </c>
      <c r="T26" s="113" t="s">
        <v>339</v>
      </c>
      <c r="U26" s="113" t="s">
        <v>339</v>
      </c>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row>
    <row r="27" spans="1:51" x14ac:dyDescent="0.35">
      <c r="A27" s="172"/>
      <c r="B27" s="313" t="s">
        <v>71</v>
      </c>
      <c r="C27" s="313"/>
      <c r="D27" s="314">
        <v>0.9</v>
      </c>
      <c r="E27" s="315"/>
      <c r="F27" s="315"/>
      <c r="G27" s="315"/>
      <c r="H27" s="315"/>
      <c r="I27" s="315"/>
      <c r="J27" s="315"/>
      <c r="K27" s="316"/>
      <c r="L27" s="88"/>
      <c r="M27" s="88"/>
      <c r="N27" s="88"/>
      <c r="O27" s="88"/>
      <c r="P27" s="172"/>
      <c r="Q27" s="172"/>
      <c r="R27" s="172"/>
      <c r="S27" s="172"/>
      <c r="T27" s="172"/>
      <c r="U27" s="172"/>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row>
    <row r="28" spans="1:51" x14ac:dyDescent="0.35">
      <c r="A28" s="172"/>
      <c r="B28" s="313" t="s">
        <v>74</v>
      </c>
      <c r="C28" s="313"/>
      <c r="D28" s="314">
        <v>7884</v>
      </c>
      <c r="E28" s="315"/>
      <c r="F28" s="315"/>
      <c r="G28" s="315"/>
      <c r="H28" s="315"/>
      <c r="I28" s="315"/>
      <c r="J28" s="315"/>
      <c r="K28" s="316"/>
      <c r="L28" s="88"/>
      <c r="M28" s="88"/>
      <c r="N28" s="88"/>
      <c r="O28" s="88"/>
      <c r="P28" s="172"/>
      <c r="Q28" s="172"/>
      <c r="R28" s="172"/>
      <c r="S28" s="172"/>
      <c r="T28" s="172"/>
      <c r="U28" s="172"/>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row>
    <row r="29" spans="1:51" ht="15" customHeight="1" x14ac:dyDescent="0.35">
      <c r="A29" s="172"/>
      <c r="B29" s="313" t="s">
        <v>76</v>
      </c>
      <c r="C29" s="313"/>
      <c r="D29" s="317" t="s">
        <v>204</v>
      </c>
      <c r="E29" s="318"/>
      <c r="F29" s="318"/>
      <c r="G29" s="318"/>
      <c r="H29" s="318"/>
      <c r="I29" s="318"/>
      <c r="J29" s="318"/>
      <c r="K29" s="319"/>
      <c r="L29" s="88"/>
      <c r="M29" s="88"/>
      <c r="N29" s="88"/>
      <c r="O29" s="88"/>
      <c r="P29" s="172"/>
      <c r="Q29" s="172"/>
      <c r="R29" s="172"/>
      <c r="S29" s="172"/>
      <c r="T29" s="172"/>
      <c r="U29" s="172"/>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row>
    <row r="30" spans="1:51" ht="15.75" customHeight="1" x14ac:dyDescent="0.35">
      <c r="A30" s="172"/>
      <c r="B30" s="313" t="s">
        <v>79</v>
      </c>
      <c r="C30" s="313"/>
      <c r="D30" s="314" t="s">
        <v>346</v>
      </c>
      <c r="E30" s="315"/>
      <c r="F30" s="315"/>
      <c r="G30" s="315"/>
      <c r="H30" s="315"/>
      <c r="I30" s="315"/>
      <c r="J30" s="315"/>
      <c r="K30" s="316"/>
      <c r="L30" s="87"/>
      <c r="M30" s="87"/>
      <c r="N30" s="87"/>
      <c r="O30" s="87"/>
      <c r="P30" s="172"/>
      <c r="Q30" s="172"/>
      <c r="R30" s="172"/>
      <c r="S30" s="172"/>
      <c r="T30" s="172"/>
      <c r="U30" s="172"/>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row>
    <row r="31" spans="1:51" x14ac:dyDescent="0.35">
      <c r="A31" s="172"/>
      <c r="B31" s="313" t="s">
        <v>84</v>
      </c>
      <c r="C31" s="313"/>
      <c r="D31" s="314">
        <v>30</v>
      </c>
      <c r="E31" s="315"/>
      <c r="F31" s="315"/>
      <c r="G31" s="315"/>
      <c r="H31" s="315"/>
      <c r="I31" s="315"/>
      <c r="J31" s="315"/>
      <c r="K31" s="316"/>
      <c r="L31" s="88"/>
      <c r="M31" s="88"/>
      <c r="N31" s="88"/>
      <c r="O31" s="88"/>
      <c r="P31" s="172"/>
      <c r="Q31" s="172"/>
      <c r="R31" s="172"/>
      <c r="S31" s="172"/>
      <c r="T31" s="172"/>
      <c r="U31" s="172"/>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row>
    <row r="32" spans="1:51" x14ac:dyDescent="0.35">
      <c r="A32" s="172"/>
      <c r="B32" s="313" t="s">
        <v>86</v>
      </c>
      <c r="C32" s="313"/>
      <c r="D32" s="314">
        <v>0.37</v>
      </c>
      <c r="E32" s="315"/>
      <c r="F32" s="315"/>
      <c r="G32" s="315"/>
      <c r="H32" s="315"/>
      <c r="I32" s="315"/>
      <c r="J32" s="315"/>
      <c r="K32" s="316"/>
      <c r="L32" s="88"/>
      <c r="M32" s="88"/>
      <c r="N32" s="88"/>
      <c r="O32" s="88"/>
      <c r="P32" s="172"/>
      <c r="Q32" s="172"/>
      <c r="R32" s="172"/>
      <c r="S32" s="172"/>
      <c r="T32" s="172"/>
      <c r="U32" s="172"/>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row>
    <row r="33" spans="1:53" x14ac:dyDescent="0.35">
      <c r="A33" s="172"/>
      <c r="B33" s="313" t="s">
        <v>88</v>
      </c>
      <c r="C33" s="313"/>
      <c r="D33" s="317" t="s">
        <v>226</v>
      </c>
      <c r="E33" s="318"/>
      <c r="F33" s="318"/>
      <c r="G33" s="318"/>
      <c r="H33" s="318"/>
      <c r="I33" s="318"/>
      <c r="J33" s="318"/>
      <c r="K33" s="319"/>
      <c r="L33" s="88"/>
      <c r="M33" s="88"/>
      <c r="N33" s="88"/>
      <c r="O33" s="88"/>
      <c r="P33" s="172"/>
      <c r="Q33" s="172"/>
      <c r="R33" s="172"/>
      <c r="S33" s="172"/>
      <c r="T33" s="172"/>
      <c r="U33" s="172"/>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row>
    <row r="34" spans="1:53" ht="137.25" customHeight="1" x14ac:dyDescent="0.35">
      <c r="A34" s="172"/>
      <c r="B34" s="320" t="s">
        <v>347</v>
      </c>
      <c r="C34" s="320"/>
      <c r="D34" s="321" t="s">
        <v>483</v>
      </c>
      <c r="E34" s="322"/>
      <c r="F34" s="322"/>
      <c r="G34" s="322"/>
      <c r="H34" s="322"/>
      <c r="I34" s="322"/>
      <c r="J34" s="322"/>
      <c r="K34" s="323"/>
      <c r="L34" s="81"/>
      <c r="M34" s="81"/>
      <c r="N34" s="81"/>
      <c r="O34" s="81"/>
      <c r="P34" s="172"/>
      <c r="Q34" s="172"/>
      <c r="R34" s="172"/>
      <c r="S34" s="172"/>
      <c r="T34" s="172"/>
      <c r="U34" s="172"/>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20" t="str">
        <f>D34</f>
        <v>Capacity and potential values based on pyrolysis bio-oil intake. Low heating value of the bio-oil was considered to be 16 MJ/kg (Venderbosch, R., 2017). Currently, there is a demo plant in Brazil, with 200 kg/h of input (vacuum gasoil + pyrolysis bio-oil), which is able to co-process up 5 to 10% wt (Pinho et al., 2015). Technip, FMC and BTG-BTL started in 2018 to build bio-oil production in Sweden (PyroCell)  and this pyrolysis bio-oil will be co-processed at Preem’s refinery in Lysekil; the production start-up is scheduled to Q4/2021  (BTG-BTL website, 2019).  The installations needed for the co-processing are composed by well established technologies, therefore, the progress ratio is considered to be driven mainly by the pyrolysis bio-oil production cost. For this reason, the progress ratio was assumed to be the same as the one for pyrolysis bio-oil production via solid biomass (Oliveira, C., 2020).</v>
      </c>
    </row>
    <row r="35" spans="1:53" ht="21" customHeight="1" x14ac:dyDescent="0.35">
      <c r="A35" s="172"/>
      <c r="B35" s="285" t="s">
        <v>348</v>
      </c>
      <c r="C35" s="285"/>
      <c r="D35" s="285"/>
      <c r="E35" s="285"/>
      <c r="F35" s="285"/>
      <c r="G35" s="285"/>
      <c r="H35" s="285"/>
      <c r="I35" s="285"/>
      <c r="J35" s="285"/>
      <c r="K35" s="285"/>
      <c r="L35" s="285"/>
      <c r="M35" s="285"/>
      <c r="N35" s="285"/>
      <c r="O35" s="285"/>
      <c r="P35" s="285"/>
      <c r="Q35" s="285"/>
      <c r="R35" s="285"/>
      <c r="S35" s="285"/>
      <c r="T35" s="285"/>
      <c r="U35" s="285"/>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row>
    <row r="36" spans="1:53" ht="15.75" customHeight="1" x14ac:dyDescent="0.35">
      <c r="A36" s="172"/>
      <c r="B36" s="310" t="s">
        <v>349</v>
      </c>
      <c r="C36" s="310"/>
      <c r="D36" s="310"/>
      <c r="E36" s="310"/>
      <c r="F36" s="310"/>
      <c r="G36" s="280" t="s">
        <v>342</v>
      </c>
      <c r="H36" s="280"/>
      <c r="I36" s="280"/>
      <c r="J36" s="280"/>
      <c r="K36" s="280"/>
      <c r="L36" s="281">
        <v>2030</v>
      </c>
      <c r="M36" s="281"/>
      <c r="N36" s="281"/>
      <c r="O36" s="281"/>
      <c r="P36" s="281"/>
      <c r="Q36" s="280">
        <v>2050</v>
      </c>
      <c r="R36" s="280"/>
      <c r="S36" s="280"/>
      <c r="T36" s="280"/>
      <c r="U36" s="280"/>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row>
    <row r="37" spans="1:53" ht="15.75" customHeight="1" x14ac:dyDescent="0.35">
      <c r="A37" s="172"/>
      <c r="B37" s="310"/>
      <c r="C37" s="310"/>
      <c r="D37" s="311"/>
      <c r="E37" s="311"/>
      <c r="F37" s="311"/>
      <c r="G37" s="200" t="s">
        <v>334</v>
      </c>
      <c r="H37" s="200" t="s">
        <v>335</v>
      </c>
      <c r="I37" s="200" t="s">
        <v>336</v>
      </c>
      <c r="J37" s="200" t="s">
        <v>337</v>
      </c>
      <c r="K37" s="200" t="s">
        <v>338</v>
      </c>
      <c r="L37" s="201" t="s">
        <v>334</v>
      </c>
      <c r="M37" s="201" t="s">
        <v>335</v>
      </c>
      <c r="N37" s="201" t="s">
        <v>336</v>
      </c>
      <c r="O37" s="201" t="s">
        <v>337</v>
      </c>
      <c r="P37" s="201" t="s">
        <v>338</v>
      </c>
      <c r="Q37" s="200" t="s">
        <v>334</v>
      </c>
      <c r="R37" s="200" t="s">
        <v>335</v>
      </c>
      <c r="S37" s="200" t="s">
        <v>336</v>
      </c>
      <c r="T37" s="200" t="s">
        <v>337</v>
      </c>
      <c r="U37" s="200" t="s">
        <v>338</v>
      </c>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row>
    <row r="38" spans="1:53" ht="15.75" customHeight="1" x14ac:dyDescent="0.35">
      <c r="A38" s="172"/>
      <c r="B38" s="263" t="s">
        <v>95</v>
      </c>
      <c r="C38" s="312"/>
      <c r="D38" s="303" t="s">
        <v>262</v>
      </c>
      <c r="E38" s="305" t="str">
        <f>IF(D16="Please select","Please select 'Functional Unit' above",D16)</f>
        <v>kWth</v>
      </c>
      <c r="F38" s="306"/>
      <c r="G38" s="103">
        <f>387.3</f>
        <v>387.3</v>
      </c>
      <c r="H38" s="112"/>
      <c r="I38" s="112"/>
      <c r="J38" s="112"/>
      <c r="K38" s="112"/>
      <c r="L38" s="103">
        <v>309.89999999999998</v>
      </c>
      <c r="M38" s="112">
        <v>348.6</v>
      </c>
      <c r="N38" s="112"/>
      <c r="O38" s="112"/>
      <c r="P38" s="112"/>
      <c r="Q38" s="103">
        <v>317.39999999999998</v>
      </c>
      <c r="R38" s="112">
        <v>357.1</v>
      </c>
      <c r="S38" s="112"/>
      <c r="T38" s="112"/>
      <c r="U38" s="112"/>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row>
    <row r="39" spans="1:53" x14ac:dyDescent="0.35">
      <c r="A39" s="172"/>
      <c r="B39" s="263"/>
      <c r="C39" s="312"/>
      <c r="D39" s="304"/>
      <c r="E39" s="307"/>
      <c r="F39" s="216"/>
      <c r="G39" s="114" t="s">
        <v>465</v>
      </c>
      <c r="H39" s="113" t="s">
        <v>339</v>
      </c>
      <c r="I39" s="113" t="s">
        <v>339</v>
      </c>
      <c r="J39" s="113" t="s">
        <v>339</v>
      </c>
      <c r="K39" s="113" t="s">
        <v>339</v>
      </c>
      <c r="L39" s="113" t="s">
        <v>466</v>
      </c>
      <c r="M39" s="113" t="s">
        <v>466</v>
      </c>
      <c r="N39" s="113" t="s">
        <v>339</v>
      </c>
      <c r="O39" s="113" t="s">
        <v>339</v>
      </c>
      <c r="P39" s="113" t="s">
        <v>339</v>
      </c>
      <c r="Q39" s="113">
        <v>7</v>
      </c>
      <c r="R39" s="113">
        <v>7</v>
      </c>
      <c r="S39" s="113" t="s">
        <v>339</v>
      </c>
      <c r="T39" s="113" t="s">
        <v>339</v>
      </c>
      <c r="U39" s="113" t="s">
        <v>339</v>
      </c>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row>
    <row r="40" spans="1:53" ht="15" customHeight="1" x14ac:dyDescent="0.35">
      <c r="A40" s="172"/>
      <c r="B40" s="263" t="s">
        <v>350</v>
      </c>
      <c r="C40" s="263"/>
      <c r="D40" s="303" t="s">
        <v>262</v>
      </c>
      <c r="E40" s="305" t="str">
        <f>IF(D16="Please select","Please select 'Functional Unit' above",D16)</f>
        <v>kWth</v>
      </c>
      <c r="F40" s="306"/>
      <c r="G40" s="103"/>
      <c r="H40" s="112"/>
      <c r="I40" s="112"/>
      <c r="J40" s="112"/>
      <c r="K40" s="112"/>
      <c r="L40" s="103"/>
      <c r="M40" s="112"/>
      <c r="N40" s="112"/>
      <c r="O40" s="112"/>
      <c r="P40" s="112"/>
      <c r="Q40" s="103"/>
      <c r="R40" s="112"/>
      <c r="S40" s="112"/>
      <c r="T40" s="112"/>
      <c r="U40" s="112"/>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row>
    <row r="41" spans="1:53" ht="15" customHeight="1" x14ac:dyDescent="0.35">
      <c r="A41" s="172"/>
      <c r="B41" s="263"/>
      <c r="C41" s="263"/>
      <c r="D41" s="304"/>
      <c r="E41" s="307"/>
      <c r="F41" s="216"/>
      <c r="G41" s="113" t="s">
        <v>339</v>
      </c>
      <c r="H41" s="113" t="s">
        <v>339</v>
      </c>
      <c r="I41" s="113" t="s">
        <v>339</v>
      </c>
      <c r="J41" s="113" t="s">
        <v>339</v>
      </c>
      <c r="K41" s="113" t="s">
        <v>339</v>
      </c>
      <c r="L41" s="113" t="s">
        <v>339</v>
      </c>
      <c r="M41" s="113" t="s">
        <v>339</v>
      </c>
      <c r="N41" s="113" t="s">
        <v>339</v>
      </c>
      <c r="O41" s="113" t="s">
        <v>339</v>
      </c>
      <c r="P41" s="113" t="s">
        <v>339</v>
      </c>
      <c r="Q41" s="113" t="s">
        <v>339</v>
      </c>
      <c r="R41" s="113" t="s">
        <v>339</v>
      </c>
      <c r="S41" s="113" t="s">
        <v>339</v>
      </c>
      <c r="T41" s="113" t="s">
        <v>339</v>
      </c>
      <c r="U41" s="113" t="s">
        <v>339</v>
      </c>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row>
    <row r="42" spans="1:53" ht="15.75" customHeight="1" x14ac:dyDescent="0.35">
      <c r="A42" s="172"/>
      <c r="B42" s="263" t="s">
        <v>351</v>
      </c>
      <c r="C42" s="263"/>
      <c r="D42" s="303" t="s">
        <v>262</v>
      </c>
      <c r="E42" s="305" t="str">
        <f>IF(D16="Please select","Please select 'Functional Unit' above",D16)</f>
        <v>kWth</v>
      </c>
      <c r="F42" s="306"/>
      <c r="G42" s="192">
        <v>7.74</v>
      </c>
      <c r="H42" s="112"/>
      <c r="I42" s="112"/>
      <c r="J42" s="112"/>
      <c r="K42" s="112"/>
      <c r="L42" s="192">
        <v>6.19</v>
      </c>
      <c r="M42" s="205">
        <v>6.97</v>
      </c>
      <c r="N42" s="112"/>
      <c r="O42" s="112"/>
      <c r="P42" s="112"/>
      <c r="Q42" s="203">
        <v>15.87</v>
      </c>
      <c r="R42" s="204">
        <v>17.850000000000001</v>
      </c>
      <c r="S42" s="112"/>
      <c r="T42" s="112"/>
      <c r="U42" s="112"/>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row>
    <row r="43" spans="1:53" ht="15" customHeight="1" x14ac:dyDescent="0.35">
      <c r="A43" s="172"/>
      <c r="B43" s="263"/>
      <c r="C43" s="263"/>
      <c r="D43" s="304"/>
      <c r="E43" s="307"/>
      <c r="F43" s="216"/>
      <c r="G43" s="113" t="s">
        <v>352</v>
      </c>
      <c r="H43" s="113" t="s">
        <v>339</v>
      </c>
      <c r="I43" s="113" t="s">
        <v>339</v>
      </c>
      <c r="J43" s="113" t="s">
        <v>339</v>
      </c>
      <c r="K43" s="113" t="s">
        <v>339</v>
      </c>
      <c r="L43" s="113" t="s">
        <v>352</v>
      </c>
      <c r="M43" s="113" t="s">
        <v>352</v>
      </c>
      <c r="N43" s="113" t="s">
        <v>339</v>
      </c>
      <c r="O43" s="113" t="s">
        <v>339</v>
      </c>
      <c r="P43" s="113" t="s">
        <v>339</v>
      </c>
      <c r="Q43" s="113" t="s">
        <v>352</v>
      </c>
      <c r="R43" s="113" t="s">
        <v>352</v>
      </c>
      <c r="S43" s="113" t="s">
        <v>339</v>
      </c>
      <c r="T43" s="113" t="s">
        <v>339</v>
      </c>
      <c r="U43" s="113" t="s">
        <v>339</v>
      </c>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row>
    <row r="44" spans="1:53" ht="15.75" customHeight="1" x14ac:dyDescent="0.35">
      <c r="A44" s="172"/>
      <c r="B44" s="263" t="s">
        <v>353</v>
      </c>
      <c r="C44" s="263"/>
      <c r="D44" s="303" t="s">
        <v>262</v>
      </c>
      <c r="E44" s="305" t="s">
        <v>197</v>
      </c>
      <c r="F44" s="306"/>
      <c r="G44" s="103"/>
      <c r="H44" s="112"/>
      <c r="I44" s="112"/>
      <c r="J44" s="112"/>
      <c r="K44" s="112"/>
      <c r="L44" s="103"/>
      <c r="M44" s="112"/>
      <c r="N44" s="112"/>
      <c r="O44" s="112"/>
      <c r="P44" s="112"/>
      <c r="Q44" s="103"/>
      <c r="R44" s="112"/>
      <c r="S44" s="112"/>
      <c r="T44" s="112"/>
      <c r="U44" s="112"/>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row>
    <row r="45" spans="1:53" ht="15" customHeight="1" x14ac:dyDescent="0.35">
      <c r="A45" s="172"/>
      <c r="B45" s="263"/>
      <c r="C45" s="263"/>
      <c r="D45" s="304"/>
      <c r="E45" s="307"/>
      <c r="F45" s="216"/>
      <c r="G45" s="113" t="s">
        <v>339</v>
      </c>
      <c r="H45" s="113" t="s">
        <v>339</v>
      </c>
      <c r="I45" s="113" t="s">
        <v>339</v>
      </c>
      <c r="J45" s="113" t="s">
        <v>339</v>
      </c>
      <c r="K45" s="113" t="s">
        <v>339</v>
      </c>
      <c r="L45" s="113" t="s">
        <v>339</v>
      </c>
      <c r="M45" s="113" t="s">
        <v>339</v>
      </c>
      <c r="N45" s="113" t="s">
        <v>339</v>
      </c>
      <c r="O45" s="113" t="s">
        <v>339</v>
      </c>
      <c r="P45" s="113" t="s">
        <v>339</v>
      </c>
      <c r="Q45" s="113" t="s">
        <v>339</v>
      </c>
      <c r="R45" s="113" t="s">
        <v>339</v>
      </c>
      <c r="S45" s="113" t="s">
        <v>339</v>
      </c>
      <c r="T45" s="113" t="s">
        <v>339</v>
      </c>
      <c r="U45" s="113" t="s">
        <v>339</v>
      </c>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row>
    <row r="46" spans="1:53" ht="75" customHeight="1" x14ac:dyDescent="0.35">
      <c r="A46" s="172"/>
      <c r="B46" s="308" t="s">
        <v>354</v>
      </c>
      <c r="C46" s="308"/>
      <c r="D46" s="309" t="s">
        <v>484</v>
      </c>
      <c r="E46" s="284"/>
      <c r="F46" s="284"/>
      <c r="G46" s="284"/>
      <c r="H46" s="284"/>
      <c r="I46" s="284"/>
      <c r="J46" s="284"/>
      <c r="K46" s="284"/>
      <c r="L46" s="284"/>
      <c r="M46" s="284"/>
      <c r="N46" s="284"/>
      <c r="O46" s="284"/>
      <c r="P46" s="284"/>
      <c r="Q46" s="284"/>
      <c r="R46" s="284"/>
      <c r="S46" s="284"/>
      <c r="T46" s="284"/>
      <c r="U46" s="284"/>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BA46" s="120" t="str">
        <f>D46</f>
        <v xml:space="preserve">The investment costs include only the additional installations needed for the co-processing of the bio-oil in an existing refinery, hence the costs of the pre-existing FCC system is excluded. The new installations would consist mainly in new feed nozzles, a dedicated pipeline for the bio-oil (more acidic than vacuum gas oil) and a new feedstock tank. Since the co-processing is assumed to take place in an existing refinery, the additional fixed operational costs would be mainly related to maintenance, which was considered to be around 2% of the investment costs. No feedstock costs were included. 
Medium-term costs reductions for co-processing pyrolysis bio-oil were considered to be the same as those estimated for pyrolysis bio-oil production, which can be in the range of 10-20% (IEA, 2020). No long-term reduction costs were found in the literature for this technology. </v>
      </c>
    </row>
    <row r="47" spans="1:53" ht="21" customHeight="1" x14ac:dyDescent="0.35">
      <c r="A47" s="172"/>
      <c r="B47" s="285" t="s">
        <v>109</v>
      </c>
      <c r="C47" s="285"/>
      <c r="D47" s="285"/>
      <c r="E47" s="285"/>
      <c r="F47" s="285"/>
      <c r="G47" s="285"/>
      <c r="H47" s="285"/>
      <c r="I47" s="285"/>
      <c r="J47" s="285"/>
      <c r="K47" s="285"/>
      <c r="L47" s="285"/>
      <c r="M47" s="285"/>
      <c r="N47" s="285"/>
      <c r="O47" s="285"/>
      <c r="P47" s="285"/>
      <c r="Q47" s="285"/>
      <c r="R47" s="285"/>
      <c r="S47" s="285"/>
      <c r="T47" s="285"/>
      <c r="U47" s="285"/>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row>
    <row r="48" spans="1:53" ht="15.75" customHeight="1" x14ac:dyDescent="0.35">
      <c r="A48" s="172"/>
      <c r="B48" s="270" t="s">
        <v>355</v>
      </c>
      <c r="C48" s="271"/>
      <c r="D48" s="287" t="s">
        <v>356</v>
      </c>
      <c r="E48" s="287"/>
      <c r="F48" s="287" t="s">
        <v>341</v>
      </c>
      <c r="G48" s="280" t="s">
        <v>342</v>
      </c>
      <c r="H48" s="280"/>
      <c r="I48" s="280"/>
      <c r="J48" s="280"/>
      <c r="K48" s="280"/>
      <c r="L48" s="281">
        <v>2030</v>
      </c>
      <c r="M48" s="281"/>
      <c r="N48" s="281"/>
      <c r="O48" s="281"/>
      <c r="P48" s="281"/>
      <c r="Q48" s="280">
        <v>2050</v>
      </c>
      <c r="R48" s="280"/>
      <c r="S48" s="280"/>
      <c r="T48" s="280"/>
      <c r="U48" s="280"/>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row>
    <row r="49" spans="1:53" x14ac:dyDescent="0.35">
      <c r="A49" s="172"/>
      <c r="B49" s="272"/>
      <c r="C49" s="273"/>
      <c r="D49" s="287"/>
      <c r="E49" s="287"/>
      <c r="F49" s="287"/>
      <c r="G49" s="200" t="s">
        <v>334</v>
      </c>
      <c r="H49" s="200" t="s">
        <v>335</v>
      </c>
      <c r="I49" s="200" t="s">
        <v>336</v>
      </c>
      <c r="J49" s="200" t="s">
        <v>337</v>
      </c>
      <c r="K49" s="200" t="s">
        <v>338</v>
      </c>
      <c r="L49" s="201" t="s">
        <v>334</v>
      </c>
      <c r="M49" s="201" t="s">
        <v>335</v>
      </c>
      <c r="N49" s="201" t="s">
        <v>336</v>
      </c>
      <c r="O49" s="201" t="s">
        <v>337</v>
      </c>
      <c r="P49" s="201" t="s">
        <v>338</v>
      </c>
      <c r="Q49" s="200" t="s">
        <v>334</v>
      </c>
      <c r="R49" s="200" t="s">
        <v>335</v>
      </c>
      <c r="S49" s="200" t="s">
        <v>336</v>
      </c>
      <c r="T49" s="200" t="s">
        <v>337</v>
      </c>
      <c r="U49" s="200" t="s">
        <v>338</v>
      </c>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row>
    <row r="50" spans="1:53" ht="15.75" customHeight="1" x14ac:dyDescent="0.35">
      <c r="A50" s="172"/>
      <c r="B50" s="288" t="s">
        <v>357</v>
      </c>
      <c r="C50" s="289"/>
      <c r="D50" s="283" t="s">
        <v>218</v>
      </c>
      <c r="E50" s="283"/>
      <c r="F50" s="300" t="s">
        <v>150</v>
      </c>
      <c r="G50" s="103">
        <v>-1</v>
      </c>
      <c r="H50" s="112"/>
      <c r="I50" s="112"/>
      <c r="J50" s="112"/>
      <c r="K50" s="112"/>
      <c r="L50" s="103"/>
      <c r="M50" s="112"/>
      <c r="N50" s="112"/>
      <c r="O50" s="112"/>
      <c r="P50" s="112"/>
      <c r="Q50" s="103"/>
      <c r="R50" s="112"/>
      <c r="S50" s="112"/>
      <c r="T50" s="112"/>
      <c r="U50" s="112"/>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row>
    <row r="51" spans="1:53" x14ac:dyDescent="0.35">
      <c r="A51" s="172"/>
      <c r="B51" s="290"/>
      <c r="C51" s="291"/>
      <c r="D51" s="283"/>
      <c r="E51" s="283"/>
      <c r="F51" s="300"/>
      <c r="G51" s="114" t="s">
        <v>463</v>
      </c>
      <c r="H51" s="113" t="s">
        <v>339</v>
      </c>
      <c r="I51" s="113" t="s">
        <v>339</v>
      </c>
      <c r="J51" s="113" t="s">
        <v>339</v>
      </c>
      <c r="K51" s="113" t="s">
        <v>339</v>
      </c>
      <c r="L51" s="114" t="s">
        <v>339</v>
      </c>
      <c r="M51" s="113" t="s">
        <v>339</v>
      </c>
      <c r="N51" s="113" t="s">
        <v>339</v>
      </c>
      <c r="O51" s="113" t="s">
        <v>339</v>
      </c>
      <c r="P51" s="113" t="s">
        <v>339</v>
      </c>
      <c r="Q51" s="114" t="s">
        <v>339</v>
      </c>
      <c r="R51" s="113" t="s">
        <v>339</v>
      </c>
      <c r="S51" s="113" t="s">
        <v>339</v>
      </c>
      <c r="T51" s="113" t="s">
        <v>339</v>
      </c>
      <c r="U51" s="113" t="s">
        <v>339</v>
      </c>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row>
    <row r="52" spans="1:53" ht="15" customHeight="1" x14ac:dyDescent="0.35">
      <c r="A52" s="172"/>
      <c r="B52" s="290"/>
      <c r="C52" s="291"/>
      <c r="D52" s="283" t="s">
        <v>321</v>
      </c>
      <c r="E52" s="283"/>
      <c r="F52" s="300" t="s">
        <v>150</v>
      </c>
      <c r="G52" s="203">
        <v>0.98</v>
      </c>
      <c r="H52" s="112"/>
      <c r="I52" s="112"/>
      <c r="J52" s="112"/>
      <c r="K52" s="112"/>
      <c r="L52" s="103"/>
      <c r="M52" s="112"/>
      <c r="N52" s="112"/>
      <c r="O52" s="112"/>
      <c r="P52" s="112"/>
      <c r="Q52" s="103"/>
      <c r="R52" s="112"/>
      <c r="S52" s="112"/>
      <c r="T52" s="112"/>
      <c r="U52" s="112"/>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row>
    <row r="53" spans="1:53" x14ac:dyDescent="0.35">
      <c r="A53" s="172"/>
      <c r="B53" s="290"/>
      <c r="C53" s="291"/>
      <c r="D53" s="283"/>
      <c r="E53" s="283"/>
      <c r="F53" s="300"/>
      <c r="G53" s="114" t="s">
        <v>463</v>
      </c>
      <c r="H53" s="113" t="s">
        <v>339</v>
      </c>
      <c r="I53" s="113" t="s">
        <v>339</v>
      </c>
      <c r="J53" s="113" t="s">
        <v>339</v>
      </c>
      <c r="K53" s="113" t="s">
        <v>339</v>
      </c>
      <c r="L53" s="113" t="s">
        <v>339</v>
      </c>
      <c r="M53" s="113" t="s">
        <v>339</v>
      </c>
      <c r="N53" s="113" t="s">
        <v>339</v>
      </c>
      <c r="O53" s="113" t="s">
        <v>339</v>
      </c>
      <c r="P53" s="113" t="s">
        <v>339</v>
      </c>
      <c r="Q53" s="113" t="s">
        <v>339</v>
      </c>
      <c r="R53" s="113" t="s">
        <v>339</v>
      </c>
      <c r="S53" s="113" t="s">
        <v>339</v>
      </c>
      <c r="T53" s="113" t="s">
        <v>339</v>
      </c>
      <c r="U53" s="113" t="s">
        <v>339</v>
      </c>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row>
    <row r="54" spans="1:53" x14ac:dyDescent="0.35">
      <c r="A54" s="172"/>
      <c r="B54" s="290"/>
      <c r="C54" s="291"/>
      <c r="D54" s="283" t="s">
        <v>322</v>
      </c>
      <c r="E54" s="283"/>
      <c r="F54" s="300" t="s">
        <v>150</v>
      </c>
      <c r="G54" s="203">
        <v>23.45</v>
      </c>
      <c r="H54" s="112"/>
      <c r="I54" s="112"/>
      <c r="J54" s="112"/>
      <c r="K54" s="112"/>
      <c r="L54" s="103"/>
      <c r="M54" s="112"/>
      <c r="N54" s="112"/>
      <c r="O54" s="112"/>
      <c r="P54" s="112"/>
      <c r="Q54" s="103"/>
      <c r="R54" s="112"/>
      <c r="S54" s="112"/>
      <c r="T54" s="112"/>
      <c r="U54" s="112"/>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row>
    <row r="55" spans="1:53" x14ac:dyDescent="0.35">
      <c r="A55" s="172"/>
      <c r="B55" s="290"/>
      <c r="C55" s="291"/>
      <c r="D55" s="283"/>
      <c r="E55" s="283"/>
      <c r="F55" s="300"/>
      <c r="G55" s="114" t="s">
        <v>463</v>
      </c>
      <c r="H55" s="113" t="s">
        <v>339</v>
      </c>
      <c r="I55" s="113" t="s">
        <v>339</v>
      </c>
      <c r="J55" s="113" t="s">
        <v>339</v>
      </c>
      <c r="K55" s="113" t="s">
        <v>339</v>
      </c>
      <c r="L55" s="113" t="s">
        <v>339</v>
      </c>
      <c r="M55" s="113" t="s">
        <v>339</v>
      </c>
      <c r="N55" s="113" t="s">
        <v>339</v>
      </c>
      <c r="O55" s="113" t="s">
        <v>339</v>
      </c>
      <c r="P55" s="113" t="s">
        <v>339</v>
      </c>
      <c r="Q55" s="113" t="s">
        <v>339</v>
      </c>
      <c r="R55" s="113" t="s">
        <v>339</v>
      </c>
      <c r="S55" s="113" t="s">
        <v>339</v>
      </c>
      <c r="T55" s="113" t="s">
        <v>339</v>
      </c>
      <c r="U55" s="113" t="s">
        <v>339</v>
      </c>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row>
    <row r="56" spans="1:53" x14ac:dyDescent="0.35">
      <c r="A56" s="172"/>
      <c r="B56" s="290"/>
      <c r="C56" s="291"/>
      <c r="D56" s="283" t="s">
        <v>317</v>
      </c>
      <c r="E56" s="283"/>
      <c r="F56" s="300" t="s">
        <v>150</v>
      </c>
      <c r="G56" s="185">
        <v>1.2999999999999999E-3</v>
      </c>
      <c r="H56" s="112"/>
      <c r="I56" s="112"/>
      <c r="J56" s="112"/>
      <c r="K56" s="112"/>
      <c r="L56" s="103"/>
      <c r="M56" s="112"/>
      <c r="N56" s="112"/>
      <c r="O56" s="112"/>
      <c r="P56" s="112"/>
      <c r="Q56" s="103"/>
      <c r="R56" s="112"/>
      <c r="S56" s="112"/>
      <c r="T56" s="112"/>
      <c r="U56" s="112"/>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row>
    <row r="57" spans="1:53" x14ac:dyDescent="0.35">
      <c r="A57" s="172"/>
      <c r="B57" s="290"/>
      <c r="C57" s="291"/>
      <c r="D57" s="283"/>
      <c r="E57" s="283"/>
      <c r="F57" s="300"/>
      <c r="G57" s="113" t="s">
        <v>467</v>
      </c>
      <c r="H57" s="113" t="s">
        <v>339</v>
      </c>
      <c r="I57" s="113" t="s">
        <v>339</v>
      </c>
      <c r="J57" s="113" t="s">
        <v>339</v>
      </c>
      <c r="K57" s="113" t="s">
        <v>339</v>
      </c>
      <c r="L57" s="113" t="s">
        <v>339</v>
      </c>
      <c r="M57" s="113" t="s">
        <v>339</v>
      </c>
      <c r="N57" s="113" t="s">
        <v>339</v>
      </c>
      <c r="O57" s="113" t="s">
        <v>339</v>
      </c>
      <c r="P57" s="113" t="s">
        <v>339</v>
      </c>
      <c r="Q57" s="113" t="s">
        <v>339</v>
      </c>
      <c r="R57" s="113" t="s">
        <v>339</v>
      </c>
      <c r="S57" s="113" t="s">
        <v>339</v>
      </c>
      <c r="T57" s="113" t="s">
        <v>339</v>
      </c>
      <c r="U57" s="113" t="s">
        <v>339</v>
      </c>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row>
    <row r="58" spans="1:53" x14ac:dyDescent="0.35">
      <c r="A58" s="172"/>
      <c r="B58" s="290"/>
      <c r="C58" s="291"/>
      <c r="D58" s="283" t="s">
        <v>282</v>
      </c>
      <c r="E58" s="283"/>
      <c r="F58" s="300" t="s">
        <v>150</v>
      </c>
      <c r="G58" s="185">
        <v>0.06</v>
      </c>
      <c r="H58" s="112"/>
      <c r="I58" s="112"/>
      <c r="J58" s="112"/>
      <c r="K58" s="112"/>
      <c r="L58" s="103"/>
      <c r="M58" s="112"/>
      <c r="N58" s="112"/>
      <c r="O58" s="112"/>
      <c r="P58" s="112"/>
      <c r="Q58" s="103"/>
      <c r="R58" s="112"/>
      <c r="S58" s="112"/>
      <c r="T58" s="112"/>
      <c r="U58" s="112"/>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row>
    <row r="59" spans="1:53" x14ac:dyDescent="0.35">
      <c r="A59" s="172"/>
      <c r="B59" s="290"/>
      <c r="C59" s="291"/>
      <c r="D59" s="283"/>
      <c r="E59" s="283"/>
      <c r="F59" s="300"/>
      <c r="G59" s="113" t="s">
        <v>467</v>
      </c>
      <c r="H59" s="113" t="s">
        <v>339</v>
      </c>
      <c r="I59" s="113" t="s">
        <v>339</v>
      </c>
      <c r="J59" s="113" t="s">
        <v>339</v>
      </c>
      <c r="K59" s="113" t="s">
        <v>339</v>
      </c>
      <c r="L59" s="113" t="s">
        <v>339</v>
      </c>
      <c r="M59" s="113" t="s">
        <v>339</v>
      </c>
      <c r="N59" s="113" t="s">
        <v>339</v>
      </c>
      <c r="O59" s="113" t="s">
        <v>339</v>
      </c>
      <c r="P59" s="113" t="s">
        <v>339</v>
      </c>
      <c r="Q59" s="113" t="s">
        <v>339</v>
      </c>
      <c r="R59" s="113" t="s">
        <v>339</v>
      </c>
      <c r="S59" s="113" t="s">
        <v>339</v>
      </c>
      <c r="T59" s="113" t="s">
        <v>339</v>
      </c>
      <c r="U59" s="113" t="s">
        <v>339</v>
      </c>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row>
    <row r="60" spans="1:53" x14ac:dyDescent="0.35">
      <c r="A60" s="172"/>
      <c r="B60" s="290"/>
      <c r="C60" s="291"/>
      <c r="D60" s="283" t="s">
        <v>314</v>
      </c>
      <c r="E60" s="283"/>
      <c r="F60" s="300" t="s">
        <v>150</v>
      </c>
      <c r="G60" s="192">
        <v>-22.24</v>
      </c>
      <c r="H60" s="112"/>
      <c r="I60" s="112"/>
      <c r="J60" s="112"/>
      <c r="K60" s="112"/>
      <c r="L60" s="103"/>
      <c r="M60" s="112"/>
      <c r="N60" s="112"/>
      <c r="O60" s="112"/>
      <c r="P60" s="112"/>
      <c r="Q60" s="103"/>
      <c r="R60" s="112"/>
      <c r="S60" s="112"/>
      <c r="T60" s="112"/>
      <c r="U60" s="112"/>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row>
    <row r="61" spans="1:53" x14ac:dyDescent="0.35">
      <c r="A61" s="172"/>
      <c r="B61" s="292"/>
      <c r="C61" s="293"/>
      <c r="D61" s="283"/>
      <c r="E61" s="283"/>
      <c r="F61" s="300"/>
      <c r="G61" s="113" t="s">
        <v>467</v>
      </c>
      <c r="H61" s="113" t="s">
        <v>339</v>
      </c>
      <c r="I61" s="113" t="s">
        <v>339</v>
      </c>
      <c r="J61" s="113" t="s">
        <v>339</v>
      </c>
      <c r="K61" s="113" t="s">
        <v>339</v>
      </c>
      <c r="L61" s="113" t="s">
        <v>339</v>
      </c>
      <c r="M61" s="113" t="s">
        <v>339</v>
      </c>
      <c r="N61" s="113" t="s">
        <v>339</v>
      </c>
      <c r="O61" s="113" t="s">
        <v>339</v>
      </c>
      <c r="P61" s="113" t="s">
        <v>339</v>
      </c>
      <c r="Q61" s="113" t="s">
        <v>339</v>
      </c>
      <c r="R61" s="113" t="s">
        <v>339</v>
      </c>
      <c r="S61" s="113" t="s">
        <v>339</v>
      </c>
      <c r="T61" s="113" t="s">
        <v>339</v>
      </c>
      <c r="U61" s="113" t="s">
        <v>339</v>
      </c>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row>
    <row r="62" spans="1:53" ht="60" customHeight="1" x14ac:dyDescent="0.35">
      <c r="A62" s="172"/>
      <c r="B62" s="263" t="s">
        <v>358</v>
      </c>
      <c r="C62" s="263"/>
      <c r="D62" s="284" t="s">
        <v>481</v>
      </c>
      <c r="E62" s="284"/>
      <c r="F62" s="284"/>
      <c r="G62" s="284"/>
      <c r="H62" s="284"/>
      <c r="I62" s="284"/>
      <c r="J62" s="284"/>
      <c r="K62" s="284"/>
      <c r="L62" s="284"/>
      <c r="M62" s="284"/>
      <c r="N62" s="284"/>
      <c r="O62" s="284"/>
      <c r="P62" s="284"/>
      <c r="Q62" s="284"/>
      <c r="R62" s="284"/>
      <c r="S62" s="284"/>
      <c r="T62" s="284"/>
      <c r="U62" s="284"/>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BA62" s="120" t="str">
        <f>D62</f>
        <v>The yields are based on low heating values (LHV) and the bio-oil LHV was considered to be 16 MJ/kg (Venderbosch, R., 2017). As in a conventional FCC unit, the energy for the cracking reactions is provided by coke burning, this coke is produced in the process itself and it deposits in the catalyst. Around 6%wt of the total feed becomes coke. The main output is the biofuels mix, which is composed by bio gas, bio LPG, bio gasoline, bio diesel and bio heavy fuel oil (HFO). The oil products output is also a mix of fuel gas, LPG,  gasoline, diesel and HFO. The ratio in the bio mix is expected to be roughly the same as in the conventional FCC (gas: 3 wt%, LPG: 15 %wt, gasoline: 45 wt%, diesel: 21 wt% and HFO: 16wt%), for this reason, the yields in 2030 were assumed to be the same as the values for 2020.</v>
      </c>
    </row>
    <row r="63" spans="1:53" ht="21" customHeight="1" x14ac:dyDescent="0.35">
      <c r="A63" s="172"/>
      <c r="B63" s="301" t="s">
        <v>359</v>
      </c>
      <c r="C63" s="302"/>
      <c r="D63" s="302"/>
      <c r="E63" s="302"/>
      <c r="F63" s="302"/>
      <c r="G63" s="302"/>
      <c r="H63" s="302"/>
      <c r="I63" s="302"/>
      <c r="J63" s="302"/>
      <c r="K63" s="302"/>
      <c r="L63" s="302"/>
      <c r="M63" s="302"/>
      <c r="N63" s="302"/>
      <c r="O63" s="302"/>
      <c r="P63" s="302"/>
      <c r="Q63" s="302"/>
      <c r="R63" s="302"/>
      <c r="S63" s="302"/>
      <c r="T63" s="302"/>
      <c r="U63" s="302"/>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row>
    <row r="64" spans="1:53" ht="16.5" customHeight="1" x14ac:dyDescent="0.35">
      <c r="A64" s="172"/>
      <c r="B64" s="288" t="s">
        <v>360</v>
      </c>
      <c r="C64" s="289"/>
      <c r="D64" s="294" t="s">
        <v>361</v>
      </c>
      <c r="E64" s="295"/>
      <c r="F64" s="298" t="s">
        <v>341</v>
      </c>
      <c r="G64" s="280" t="s">
        <v>342</v>
      </c>
      <c r="H64" s="280"/>
      <c r="I64" s="280"/>
      <c r="J64" s="280"/>
      <c r="K64" s="280"/>
      <c r="L64" s="281">
        <v>2030</v>
      </c>
      <c r="M64" s="281"/>
      <c r="N64" s="281"/>
      <c r="O64" s="281"/>
      <c r="P64" s="281"/>
      <c r="Q64" s="280">
        <v>2050</v>
      </c>
      <c r="R64" s="280"/>
      <c r="S64" s="280"/>
      <c r="T64" s="280"/>
      <c r="U64" s="280"/>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row>
    <row r="65" spans="1:53" x14ac:dyDescent="0.35">
      <c r="A65" s="172"/>
      <c r="B65" s="290"/>
      <c r="C65" s="291"/>
      <c r="D65" s="296"/>
      <c r="E65" s="297"/>
      <c r="F65" s="299"/>
      <c r="G65" s="200" t="s">
        <v>334</v>
      </c>
      <c r="H65" s="200" t="s">
        <v>335</v>
      </c>
      <c r="I65" s="200" t="s">
        <v>336</v>
      </c>
      <c r="J65" s="200" t="s">
        <v>337</v>
      </c>
      <c r="K65" s="200" t="s">
        <v>338</v>
      </c>
      <c r="L65" s="201" t="s">
        <v>334</v>
      </c>
      <c r="M65" s="201" t="s">
        <v>335</v>
      </c>
      <c r="N65" s="201" t="s">
        <v>336</v>
      </c>
      <c r="O65" s="201" t="s">
        <v>337</v>
      </c>
      <c r="P65" s="201" t="s">
        <v>338</v>
      </c>
      <c r="Q65" s="200" t="s">
        <v>334</v>
      </c>
      <c r="R65" s="200" t="s">
        <v>335</v>
      </c>
      <c r="S65" s="200" t="s">
        <v>336</v>
      </c>
      <c r="T65" s="200" t="s">
        <v>337</v>
      </c>
      <c r="U65" s="200" t="s">
        <v>338</v>
      </c>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row>
    <row r="66" spans="1:53" ht="15.75" customHeight="1" x14ac:dyDescent="0.35">
      <c r="A66" s="172"/>
      <c r="B66" s="290"/>
      <c r="C66" s="291"/>
      <c r="D66" s="283" t="s">
        <v>346</v>
      </c>
      <c r="E66" s="283"/>
      <c r="F66" s="282" t="s">
        <v>346</v>
      </c>
      <c r="G66" s="103"/>
      <c r="H66" s="112"/>
      <c r="I66" s="112"/>
      <c r="J66" s="112"/>
      <c r="K66" s="112"/>
      <c r="L66" s="103"/>
      <c r="M66" s="112"/>
      <c r="N66" s="112"/>
      <c r="O66" s="112"/>
      <c r="P66" s="112"/>
      <c r="Q66" s="103"/>
      <c r="R66" s="112"/>
      <c r="S66" s="112"/>
      <c r="T66" s="112"/>
      <c r="U66" s="112"/>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row>
    <row r="67" spans="1:53" x14ac:dyDescent="0.35">
      <c r="A67" s="172"/>
      <c r="B67" s="290"/>
      <c r="C67" s="291"/>
      <c r="D67" s="283"/>
      <c r="E67" s="283"/>
      <c r="F67" s="282"/>
      <c r="G67" s="114" t="s">
        <v>339</v>
      </c>
      <c r="H67" s="113" t="s">
        <v>339</v>
      </c>
      <c r="I67" s="113" t="s">
        <v>339</v>
      </c>
      <c r="J67" s="113" t="s">
        <v>339</v>
      </c>
      <c r="K67" s="113" t="s">
        <v>339</v>
      </c>
      <c r="L67" s="114" t="s">
        <v>339</v>
      </c>
      <c r="M67" s="113" t="s">
        <v>339</v>
      </c>
      <c r="N67" s="113" t="s">
        <v>339</v>
      </c>
      <c r="O67" s="113" t="s">
        <v>339</v>
      </c>
      <c r="P67" s="113" t="s">
        <v>339</v>
      </c>
      <c r="Q67" s="114" t="s">
        <v>339</v>
      </c>
      <c r="R67" s="113" t="s">
        <v>339</v>
      </c>
      <c r="S67" s="113" t="s">
        <v>339</v>
      </c>
      <c r="T67" s="113" t="s">
        <v>339</v>
      </c>
      <c r="U67" s="113" t="s">
        <v>339</v>
      </c>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row>
    <row r="68" spans="1:53" x14ac:dyDescent="0.35">
      <c r="A68" s="172"/>
      <c r="B68" s="290"/>
      <c r="C68" s="291"/>
      <c r="D68" s="283" t="s">
        <v>346</v>
      </c>
      <c r="E68" s="283"/>
      <c r="F68" s="282" t="s">
        <v>346</v>
      </c>
      <c r="G68" s="103"/>
      <c r="H68" s="112"/>
      <c r="I68" s="112"/>
      <c r="J68" s="112"/>
      <c r="K68" s="112"/>
      <c r="L68" s="103"/>
      <c r="M68" s="112"/>
      <c r="N68" s="112"/>
      <c r="O68" s="112"/>
      <c r="P68" s="112"/>
      <c r="Q68" s="103"/>
      <c r="R68" s="112"/>
      <c r="S68" s="112"/>
      <c r="T68" s="112"/>
      <c r="U68" s="112"/>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row>
    <row r="69" spans="1:53" x14ac:dyDescent="0.35">
      <c r="A69" s="172"/>
      <c r="B69" s="292"/>
      <c r="C69" s="293"/>
      <c r="D69" s="283"/>
      <c r="E69" s="283"/>
      <c r="F69" s="282"/>
      <c r="G69" s="113" t="s">
        <v>339</v>
      </c>
      <c r="H69" s="113" t="s">
        <v>339</v>
      </c>
      <c r="I69" s="113" t="s">
        <v>339</v>
      </c>
      <c r="J69" s="113" t="s">
        <v>339</v>
      </c>
      <c r="K69" s="113" t="s">
        <v>339</v>
      </c>
      <c r="L69" s="113" t="s">
        <v>339</v>
      </c>
      <c r="M69" s="113" t="s">
        <v>339</v>
      </c>
      <c r="N69" s="113" t="s">
        <v>339</v>
      </c>
      <c r="O69" s="113" t="s">
        <v>339</v>
      </c>
      <c r="P69" s="113" t="s">
        <v>339</v>
      </c>
      <c r="Q69" s="113" t="s">
        <v>339</v>
      </c>
      <c r="R69" s="113" t="s">
        <v>339</v>
      </c>
      <c r="S69" s="113" t="s">
        <v>339</v>
      </c>
      <c r="T69" s="113" t="s">
        <v>339</v>
      </c>
      <c r="U69" s="113" t="s">
        <v>339</v>
      </c>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row>
    <row r="70" spans="1:53" ht="40.5" customHeight="1" x14ac:dyDescent="0.35">
      <c r="A70" s="172"/>
      <c r="B70" s="263" t="s">
        <v>362</v>
      </c>
      <c r="C70" s="263"/>
      <c r="D70" s="284" t="s">
        <v>363</v>
      </c>
      <c r="E70" s="284"/>
      <c r="F70" s="284"/>
      <c r="G70" s="284"/>
      <c r="H70" s="284"/>
      <c r="I70" s="284"/>
      <c r="J70" s="284"/>
      <c r="K70" s="284"/>
      <c r="L70" s="284"/>
      <c r="M70" s="284"/>
      <c r="N70" s="284"/>
      <c r="O70" s="284"/>
      <c r="P70" s="284"/>
      <c r="Q70" s="284"/>
      <c r="R70" s="284"/>
      <c r="S70" s="284"/>
      <c r="T70" s="284"/>
      <c r="U70" s="284"/>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BA70" s="120" t="str">
        <f>D70</f>
        <v>Explain here</v>
      </c>
    </row>
    <row r="71" spans="1:53" ht="21" customHeight="1" x14ac:dyDescent="0.35">
      <c r="A71" s="172"/>
      <c r="B71" s="285" t="s">
        <v>364</v>
      </c>
      <c r="C71" s="285"/>
      <c r="D71" s="285"/>
      <c r="E71" s="285"/>
      <c r="F71" s="285"/>
      <c r="G71" s="285"/>
      <c r="H71" s="285"/>
      <c r="I71" s="285"/>
      <c r="J71" s="285"/>
      <c r="K71" s="285"/>
      <c r="L71" s="285"/>
      <c r="M71" s="285"/>
      <c r="N71" s="285"/>
      <c r="O71" s="285"/>
      <c r="P71" s="285"/>
      <c r="Q71" s="285"/>
      <c r="R71" s="285"/>
      <c r="S71" s="285"/>
      <c r="T71" s="285"/>
      <c r="U71" s="285"/>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row>
    <row r="72" spans="1:53" ht="16.5" customHeight="1" x14ac:dyDescent="0.35">
      <c r="A72" s="172"/>
      <c r="B72" s="286" t="s">
        <v>121</v>
      </c>
      <c r="C72" s="286"/>
      <c r="D72" s="287" t="s">
        <v>365</v>
      </c>
      <c r="E72" s="287"/>
      <c r="F72" s="287" t="s">
        <v>341</v>
      </c>
      <c r="G72" s="280" t="s">
        <v>342</v>
      </c>
      <c r="H72" s="280"/>
      <c r="I72" s="280"/>
      <c r="J72" s="280"/>
      <c r="K72" s="280"/>
      <c r="L72" s="281">
        <v>2030</v>
      </c>
      <c r="M72" s="281"/>
      <c r="N72" s="281"/>
      <c r="O72" s="281"/>
      <c r="P72" s="281"/>
      <c r="Q72" s="280">
        <v>2050</v>
      </c>
      <c r="R72" s="280"/>
      <c r="S72" s="280"/>
      <c r="T72" s="280"/>
      <c r="U72" s="280"/>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row>
    <row r="73" spans="1:53" ht="15.75" customHeight="1" x14ac:dyDescent="0.35">
      <c r="A73" s="172"/>
      <c r="B73" s="286"/>
      <c r="C73" s="286"/>
      <c r="D73" s="287"/>
      <c r="E73" s="287"/>
      <c r="F73" s="287"/>
      <c r="G73" s="200" t="s">
        <v>334</v>
      </c>
      <c r="H73" s="200" t="s">
        <v>335</v>
      </c>
      <c r="I73" s="200" t="s">
        <v>336</v>
      </c>
      <c r="J73" s="200" t="s">
        <v>337</v>
      </c>
      <c r="K73" s="200" t="s">
        <v>338</v>
      </c>
      <c r="L73" s="201" t="s">
        <v>334</v>
      </c>
      <c r="M73" s="201" t="s">
        <v>335</v>
      </c>
      <c r="N73" s="201" t="s">
        <v>336</v>
      </c>
      <c r="O73" s="201" t="s">
        <v>337</v>
      </c>
      <c r="P73" s="201" t="s">
        <v>338</v>
      </c>
      <c r="Q73" s="200" t="s">
        <v>334</v>
      </c>
      <c r="R73" s="200" t="s">
        <v>335</v>
      </c>
      <c r="S73" s="200" t="s">
        <v>336</v>
      </c>
      <c r="T73" s="200" t="s">
        <v>337</v>
      </c>
      <c r="U73" s="200" t="s">
        <v>338</v>
      </c>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row>
    <row r="74" spans="1:53" ht="15.75" customHeight="1" x14ac:dyDescent="0.35">
      <c r="A74" s="172"/>
      <c r="B74" s="286"/>
      <c r="C74" s="286"/>
      <c r="D74" s="283" t="s">
        <v>207</v>
      </c>
      <c r="E74" s="283"/>
      <c r="F74" s="282" t="s">
        <v>138</v>
      </c>
      <c r="G74" s="103">
        <v>122.5</v>
      </c>
      <c r="H74" s="112"/>
      <c r="I74" s="112"/>
      <c r="J74" s="112"/>
      <c r="K74" s="112"/>
      <c r="L74" s="103"/>
      <c r="M74" s="112"/>
      <c r="N74" s="112"/>
      <c r="O74" s="112"/>
      <c r="P74" s="112"/>
      <c r="Q74" s="103"/>
      <c r="R74" s="112"/>
      <c r="S74" s="112"/>
      <c r="T74" s="112"/>
      <c r="U74" s="112"/>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row>
    <row r="75" spans="1:53" ht="15.75" customHeight="1" x14ac:dyDescent="0.35">
      <c r="A75" s="172"/>
      <c r="B75" s="286"/>
      <c r="C75" s="286"/>
      <c r="D75" s="283"/>
      <c r="E75" s="283"/>
      <c r="F75" s="282"/>
      <c r="G75" s="114" t="s">
        <v>366</v>
      </c>
      <c r="H75" s="113" t="s">
        <v>339</v>
      </c>
      <c r="I75" s="113" t="s">
        <v>339</v>
      </c>
      <c r="J75" s="113" t="s">
        <v>339</v>
      </c>
      <c r="K75" s="113" t="s">
        <v>339</v>
      </c>
      <c r="L75" s="114" t="s">
        <v>339</v>
      </c>
      <c r="M75" s="113" t="s">
        <v>339</v>
      </c>
      <c r="N75" s="113" t="s">
        <v>339</v>
      </c>
      <c r="O75" s="113" t="s">
        <v>339</v>
      </c>
      <c r="P75" s="113" t="s">
        <v>339</v>
      </c>
      <c r="Q75" s="114" t="s">
        <v>339</v>
      </c>
      <c r="R75" s="113" t="s">
        <v>339</v>
      </c>
      <c r="S75" s="113" t="s">
        <v>339</v>
      </c>
      <c r="T75" s="113" t="s">
        <v>339</v>
      </c>
      <c r="U75" s="113" t="s">
        <v>339</v>
      </c>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row>
    <row r="76" spans="1:53" ht="15.75" customHeight="1" x14ac:dyDescent="0.35">
      <c r="A76" s="172"/>
      <c r="B76" s="286"/>
      <c r="C76" s="286"/>
      <c r="D76" s="283" t="s">
        <v>256</v>
      </c>
      <c r="E76" s="283"/>
      <c r="F76" s="282" t="s">
        <v>138</v>
      </c>
      <c r="G76" s="103">
        <v>13.61</v>
      </c>
      <c r="H76" s="112"/>
      <c r="I76" s="112"/>
      <c r="J76" s="112"/>
      <c r="K76" s="112"/>
      <c r="L76" s="103"/>
      <c r="M76" s="112"/>
      <c r="N76" s="112"/>
      <c r="O76" s="112"/>
      <c r="P76" s="112"/>
      <c r="Q76" s="103"/>
      <c r="R76" s="112"/>
      <c r="S76" s="112"/>
      <c r="T76" s="112"/>
      <c r="U76" s="112"/>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row>
    <row r="77" spans="1:53" ht="15.75" customHeight="1" x14ac:dyDescent="0.35">
      <c r="A77" s="172"/>
      <c r="B77" s="286"/>
      <c r="C77" s="286"/>
      <c r="D77" s="283"/>
      <c r="E77" s="283"/>
      <c r="F77" s="282"/>
      <c r="G77" s="113" t="s">
        <v>366</v>
      </c>
      <c r="H77" s="113" t="s">
        <v>339</v>
      </c>
      <c r="I77" s="113" t="s">
        <v>339</v>
      </c>
      <c r="J77" s="113" t="s">
        <v>339</v>
      </c>
      <c r="K77" s="113" t="s">
        <v>339</v>
      </c>
      <c r="L77" s="113" t="s">
        <v>339</v>
      </c>
      <c r="M77" s="113" t="s">
        <v>339</v>
      </c>
      <c r="N77" s="113" t="s">
        <v>339</v>
      </c>
      <c r="O77" s="113" t="s">
        <v>339</v>
      </c>
      <c r="P77" s="113" t="s">
        <v>339</v>
      </c>
      <c r="Q77" s="113" t="s">
        <v>339</v>
      </c>
      <c r="R77" s="113" t="s">
        <v>339</v>
      </c>
      <c r="S77" s="113" t="s">
        <v>339</v>
      </c>
      <c r="T77" s="113" t="s">
        <v>339</v>
      </c>
      <c r="U77" s="113" t="s">
        <v>339</v>
      </c>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row>
    <row r="78" spans="1:53" ht="15.75" customHeight="1" x14ac:dyDescent="0.35">
      <c r="A78" s="172"/>
      <c r="B78" s="286"/>
      <c r="C78" s="286"/>
      <c r="D78" s="283" t="s">
        <v>191</v>
      </c>
      <c r="E78" s="283"/>
      <c r="F78" s="282" t="s">
        <v>191</v>
      </c>
      <c r="G78" s="103"/>
      <c r="H78" s="112"/>
      <c r="I78" s="112"/>
      <c r="J78" s="112"/>
      <c r="K78" s="112"/>
      <c r="L78" s="103"/>
      <c r="M78" s="112"/>
      <c r="N78" s="112"/>
      <c r="O78" s="112"/>
      <c r="P78" s="112"/>
      <c r="Q78" s="103"/>
      <c r="R78" s="112"/>
      <c r="S78" s="112"/>
      <c r="T78" s="112"/>
      <c r="U78" s="112"/>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row>
    <row r="79" spans="1:53" ht="15.75" customHeight="1" x14ac:dyDescent="0.35">
      <c r="A79" s="172"/>
      <c r="B79" s="286"/>
      <c r="C79" s="286"/>
      <c r="D79" s="283"/>
      <c r="E79" s="283"/>
      <c r="F79" s="282"/>
      <c r="G79" s="113" t="s">
        <v>339</v>
      </c>
      <c r="H79" s="113" t="s">
        <v>339</v>
      </c>
      <c r="I79" s="113" t="s">
        <v>339</v>
      </c>
      <c r="J79" s="113" t="s">
        <v>339</v>
      </c>
      <c r="K79" s="113" t="s">
        <v>339</v>
      </c>
      <c r="L79" s="113" t="s">
        <v>339</v>
      </c>
      <c r="M79" s="113" t="s">
        <v>339</v>
      </c>
      <c r="N79" s="113" t="s">
        <v>339</v>
      </c>
      <c r="O79" s="113" t="s">
        <v>339</v>
      </c>
      <c r="P79" s="113" t="s">
        <v>339</v>
      </c>
      <c r="Q79" s="113" t="s">
        <v>339</v>
      </c>
      <c r="R79" s="113" t="s">
        <v>339</v>
      </c>
      <c r="S79" s="113" t="s">
        <v>339</v>
      </c>
      <c r="T79" s="113" t="s">
        <v>339</v>
      </c>
      <c r="U79" s="113" t="s">
        <v>339</v>
      </c>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row>
    <row r="80" spans="1:53" ht="15.75" customHeight="1" x14ac:dyDescent="0.35">
      <c r="A80" s="172"/>
      <c r="B80" s="286"/>
      <c r="C80" s="286"/>
      <c r="D80" s="283" t="s">
        <v>191</v>
      </c>
      <c r="E80" s="283"/>
      <c r="F80" s="282" t="s">
        <v>191</v>
      </c>
      <c r="G80" s="103"/>
      <c r="H80" s="112"/>
      <c r="I80" s="112"/>
      <c r="J80" s="112"/>
      <c r="K80" s="112"/>
      <c r="L80" s="103"/>
      <c r="M80" s="112"/>
      <c r="N80" s="112"/>
      <c r="O80" s="112"/>
      <c r="P80" s="112"/>
      <c r="Q80" s="103"/>
      <c r="R80" s="112"/>
      <c r="S80" s="112"/>
      <c r="T80" s="112"/>
      <c r="U80" s="112"/>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row>
    <row r="81" spans="1:53" ht="16.5" customHeight="1" x14ac:dyDescent="0.35">
      <c r="A81" s="172"/>
      <c r="B81" s="286"/>
      <c r="C81" s="286"/>
      <c r="D81" s="283"/>
      <c r="E81" s="283"/>
      <c r="F81" s="282"/>
      <c r="G81" s="113" t="s">
        <v>339</v>
      </c>
      <c r="H81" s="113" t="s">
        <v>339</v>
      </c>
      <c r="I81" s="113" t="s">
        <v>339</v>
      </c>
      <c r="J81" s="113" t="s">
        <v>339</v>
      </c>
      <c r="K81" s="113" t="s">
        <v>339</v>
      </c>
      <c r="L81" s="113" t="s">
        <v>339</v>
      </c>
      <c r="M81" s="113" t="s">
        <v>339</v>
      </c>
      <c r="N81" s="113" t="s">
        <v>339</v>
      </c>
      <c r="O81" s="113" t="s">
        <v>339</v>
      </c>
      <c r="P81" s="113" t="s">
        <v>339</v>
      </c>
      <c r="Q81" s="113" t="s">
        <v>339</v>
      </c>
      <c r="R81" s="113" t="s">
        <v>339</v>
      </c>
      <c r="S81" s="113" t="s">
        <v>339</v>
      </c>
      <c r="T81" s="113" t="s">
        <v>339</v>
      </c>
      <c r="U81" s="113" t="s">
        <v>339</v>
      </c>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row>
    <row r="82" spans="1:53" ht="99" customHeight="1" x14ac:dyDescent="0.35">
      <c r="A82" s="172"/>
      <c r="B82" s="263" t="s">
        <v>367</v>
      </c>
      <c r="C82" s="263"/>
      <c r="D82" s="264" t="s">
        <v>480</v>
      </c>
      <c r="E82" s="265"/>
      <c r="F82" s="265"/>
      <c r="G82" s="265"/>
      <c r="H82" s="265"/>
      <c r="I82" s="265"/>
      <c r="J82" s="265"/>
      <c r="K82" s="265"/>
      <c r="L82" s="265"/>
      <c r="M82" s="265"/>
      <c r="N82" s="265"/>
      <c r="O82" s="265"/>
      <c r="P82" s="265"/>
      <c r="Q82" s="265"/>
      <c r="R82" s="265"/>
      <c r="S82" s="265"/>
      <c r="T82" s="265"/>
      <c r="U82" s="266"/>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BA82" s="120" t="str">
        <f>D82</f>
        <v>Emissions expressed in kton CO2/PJ of biofuels mix. The coke produced in a FCC unit is used as fuel for the process. In a co-processing system, part of this coke is bio sourced, therefore, there are biogenic CO2 emissions. The calculations were based on the yields obtained by the brazilian demo-plant when 10%wt of co-processing takes place (Pinho et al., 2015), which around 6%wt of the feedstock is converted to coke (fossil+ biocoke). It was assumed a liner relationship between the co-processing percentage and the yield for bio-coke, i.e. for a 10%wt co-processing of bio-oil, 10%wt of the total coke produced was considered to be bio-based. The emission factor value considered for the coke was 97.5 kg CO2/GJ coke (RVO, 2019).</v>
      </c>
    </row>
    <row r="83" spans="1:53" ht="21" customHeight="1" x14ac:dyDescent="0.35">
      <c r="A83" s="172"/>
      <c r="B83" s="267" t="s">
        <v>368</v>
      </c>
      <c r="C83" s="268"/>
      <c r="D83" s="268"/>
      <c r="E83" s="268"/>
      <c r="F83" s="268"/>
      <c r="G83" s="268"/>
      <c r="H83" s="268"/>
      <c r="I83" s="268"/>
      <c r="J83" s="268"/>
      <c r="K83" s="268"/>
      <c r="L83" s="268"/>
      <c r="M83" s="268"/>
      <c r="N83" s="268"/>
      <c r="O83" s="268"/>
      <c r="P83" s="268"/>
      <c r="Q83" s="268"/>
      <c r="R83" s="268"/>
      <c r="S83" s="268"/>
      <c r="T83" s="268"/>
      <c r="U83" s="269"/>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row>
    <row r="84" spans="1:53" ht="15.75" customHeight="1" x14ac:dyDescent="0.35">
      <c r="A84" s="172"/>
      <c r="B84" s="270" t="s">
        <v>369</v>
      </c>
      <c r="C84" s="271"/>
      <c r="D84" s="274" t="s">
        <v>341</v>
      </c>
      <c r="E84" s="275"/>
      <c r="F84" s="276"/>
      <c r="G84" s="280" t="s">
        <v>342</v>
      </c>
      <c r="H84" s="280"/>
      <c r="I84" s="280"/>
      <c r="J84" s="280"/>
      <c r="K84" s="280"/>
      <c r="L84" s="281">
        <v>2030</v>
      </c>
      <c r="M84" s="281"/>
      <c r="N84" s="281"/>
      <c r="O84" s="281"/>
      <c r="P84" s="281"/>
      <c r="Q84" s="280">
        <v>2050</v>
      </c>
      <c r="R84" s="280"/>
      <c r="S84" s="280"/>
      <c r="T84" s="280"/>
      <c r="U84" s="280"/>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row>
    <row r="85" spans="1:53" x14ac:dyDescent="0.35">
      <c r="A85" s="172"/>
      <c r="B85" s="272"/>
      <c r="C85" s="273"/>
      <c r="D85" s="277"/>
      <c r="E85" s="278"/>
      <c r="F85" s="279"/>
      <c r="G85" s="200" t="s">
        <v>334</v>
      </c>
      <c r="H85" s="200" t="s">
        <v>335</v>
      </c>
      <c r="I85" s="200" t="s">
        <v>336</v>
      </c>
      <c r="J85" s="200" t="s">
        <v>337</v>
      </c>
      <c r="K85" s="200" t="s">
        <v>338</v>
      </c>
      <c r="L85" s="201" t="s">
        <v>334</v>
      </c>
      <c r="M85" s="201" t="s">
        <v>335</v>
      </c>
      <c r="N85" s="201" t="s">
        <v>336</v>
      </c>
      <c r="O85" s="201" t="s">
        <v>337</v>
      </c>
      <c r="P85" s="201" t="s">
        <v>338</v>
      </c>
      <c r="Q85" s="200" t="s">
        <v>334</v>
      </c>
      <c r="R85" s="200" t="s">
        <v>335</v>
      </c>
      <c r="S85" s="200" t="s">
        <v>336</v>
      </c>
      <c r="T85" s="200" t="s">
        <v>337</v>
      </c>
      <c r="U85" s="200" t="s">
        <v>338</v>
      </c>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row>
    <row r="86" spans="1:53" x14ac:dyDescent="0.35">
      <c r="A86" s="172"/>
      <c r="B86" s="258" t="s">
        <v>370</v>
      </c>
      <c r="C86" s="259"/>
      <c r="D86" s="262" t="s">
        <v>346</v>
      </c>
      <c r="E86" s="262"/>
      <c r="F86" s="262"/>
      <c r="G86" s="103"/>
      <c r="H86" s="112"/>
      <c r="I86" s="112"/>
      <c r="J86" s="112"/>
      <c r="K86" s="112"/>
      <c r="L86" s="103"/>
      <c r="M86" s="112"/>
      <c r="N86" s="112"/>
      <c r="O86" s="112"/>
      <c r="P86" s="112"/>
      <c r="Q86" s="103"/>
      <c r="R86" s="112"/>
      <c r="S86" s="112"/>
      <c r="T86" s="112"/>
      <c r="U86" s="112"/>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row>
    <row r="87" spans="1:53" x14ac:dyDescent="0.35">
      <c r="A87" s="172"/>
      <c r="B87" s="260"/>
      <c r="C87" s="261"/>
      <c r="D87" s="262"/>
      <c r="E87" s="262"/>
      <c r="F87" s="262"/>
      <c r="G87" s="114" t="s">
        <v>339</v>
      </c>
      <c r="H87" s="113" t="s">
        <v>339</v>
      </c>
      <c r="I87" s="113" t="s">
        <v>339</v>
      </c>
      <c r="J87" s="113" t="s">
        <v>339</v>
      </c>
      <c r="K87" s="113" t="s">
        <v>339</v>
      </c>
      <c r="L87" s="114" t="s">
        <v>339</v>
      </c>
      <c r="M87" s="113" t="s">
        <v>339</v>
      </c>
      <c r="N87" s="113" t="s">
        <v>339</v>
      </c>
      <c r="O87" s="113" t="s">
        <v>339</v>
      </c>
      <c r="P87" s="113" t="s">
        <v>339</v>
      </c>
      <c r="Q87" s="114" t="s">
        <v>339</v>
      </c>
      <c r="R87" s="113" t="s">
        <v>339</v>
      </c>
      <c r="S87" s="113" t="s">
        <v>339</v>
      </c>
      <c r="T87" s="113" t="s">
        <v>339</v>
      </c>
      <c r="U87" s="113" t="s">
        <v>339</v>
      </c>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row>
    <row r="88" spans="1:53" x14ac:dyDescent="0.35">
      <c r="A88" s="172"/>
      <c r="B88" s="258" t="s">
        <v>370</v>
      </c>
      <c r="C88" s="259"/>
      <c r="D88" s="262" t="s">
        <v>346</v>
      </c>
      <c r="E88" s="262"/>
      <c r="F88" s="262"/>
      <c r="G88" s="103"/>
      <c r="H88" s="112"/>
      <c r="I88" s="112"/>
      <c r="J88" s="112"/>
      <c r="K88" s="112"/>
      <c r="L88" s="103"/>
      <c r="M88" s="112"/>
      <c r="N88" s="112"/>
      <c r="O88" s="112"/>
      <c r="P88" s="112"/>
      <c r="Q88" s="103"/>
      <c r="R88" s="112"/>
      <c r="S88" s="112"/>
      <c r="T88" s="112"/>
      <c r="U88" s="112"/>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row>
    <row r="89" spans="1:53" x14ac:dyDescent="0.35">
      <c r="A89" s="172"/>
      <c r="B89" s="260"/>
      <c r="C89" s="261"/>
      <c r="D89" s="262"/>
      <c r="E89" s="262"/>
      <c r="F89" s="262"/>
      <c r="G89" s="113" t="s">
        <v>339</v>
      </c>
      <c r="H89" s="113" t="s">
        <v>339</v>
      </c>
      <c r="I89" s="113" t="s">
        <v>339</v>
      </c>
      <c r="J89" s="113" t="s">
        <v>339</v>
      </c>
      <c r="K89" s="113" t="s">
        <v>339</v>
      </c>
      <c r="L89" s="113" t="s">
        <v>339</v>
      </c>
      <c r="M89" s="113" t="s">
        <v>339</v>
      </c>
      <c r="N89" s="113" t="s">
        <v>339</v>
      </c>
      <c r="O89" s="113" t="s">
        <v>339</v>
      </c>
      <c r="P89" s="113" t="s">
        <v>339</v>
      </c>
      <c r="Q89" s="113" t="s">
        <v>339</v>
      </c>
      <c r="R89" s="113" t="s">
        <v>339</v>
      </c>
      <c r="S89" s="113" t="s">
        <v>339</v>
      </c>
      <c r="T89" s="113" t="s">
        <v>339</v>
      </c>
      <c r="U89" s="113" t="s">
        <v>339</v>
      </c>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row>
    <row r="90" spans="1:53" x14ac:dyDescent="0.35">
      <c r="A90" s="172"/>
      <c r="B90" s="258" t="s">
        <v>370</v>
      </c>
      <c r="C90" s="259"/>
      <c r="D90" s="262" t="s">
        <v>346</v>
      </c>
      <c r="E90" s="262"/>
      <c r="F90" s="262"/>
      <c r="G90" s="103"/>
      <c r="H90" s="112"/>
      <c r="I90" s="112"/>
      <c r="J90" s="112"/>
      <c r="K90" s="112"/>
      <c r="L90" s="103"/>
      <c r="M90" s="112"/>
      <c r="N90" s="112"/>
      <c r="O90" s="112"/>
      <c r="P90" s="112"/>
      <c r="Q90" s="103"/>
      <c r="R90" s="112"/>
      <c r="S90" s="112"/>
      <c r="T90" s="112"/>
      <c r="U90" s="112"/>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row>
    <row r="91" spans="1:53" x14ac:dyDescent="0.35">
      <c r="A91" s="172"/>
      <c r="B91" s="260"/>
      <c r="C91" s="261"/>
      <c r="D91" s="262"/>
      <c r="E91" s="262"/>
      <c r="F91" s="262"/>
      <c r="G91" s="113" t="s">
        <v>339</v>
      </c>
      <c r="H91" s="113" t="s">
        <v>339</v>
      </c>
      <c r="I91" s="113" t="s">
        <v>339</v>
      </c>
      <c r="J91" s="113" t="s">
        <v>339</v>
      </c>
      <c r="K91" s="113" t="s">
        <v>339</v>
      </c>
      <c r="L91" s="113" t="s">
        <v>339</v>
      </c>
      <c r="M91" s="113" t="s">
        <v>339</v>
      </c>
      <c r="N91" s="113" t="s">
        <v>339</v>
      </c>
      <c r="O91" s="113" t="s">
        <v>339</v>
      </c>
      <c r="P91" s="113" t="s">
        <v>339</v>
      </c>
      <c r="Q91" s="113" t="s">
        <v>339</v>
      </c>
      <c r="R91" s="113" t="s">
        <v>339</v>
      </c>
      <c r="S91" s="113" t="s">
        <v>339</v>
      </c>
      <c r="T91" s="113" t="s">
        <v>339</v>
      </c>
      <c r="U91" s="113" t="s">
        <v>339</v>
      </c>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row>
    <row r="92" spans="1:53" x14ac:dyDescent="0.35">
      <c r="A92" s="172"/>
      <c r="B92" s="258" t="s">
        <v>370</v>
      </c>
      <c r="C92" s="259"/>
      <c r="D92" s="262" t="s">
        <v>346</v>
      </c>
      <c r="E92" s="262"/>
      <c r="F92" s="262"/>
      <c r="G92" s="103"/>
      <c r="H92" s="112"/>
      <c r="I92" s="112"/>
      <c r="J92" s="112"/>
      <c r="K92" s="112"/>
      <c r="L92" s="103"/>
      <c r="M92" s="112"/>
      <c r="N92" s="112"/>
      <c r="O92" s="112"/>
      <c r="P92" s="112"/>
      <c r="Q92" s="103"/>
      <c r="R92" s="112"/>
      <c r="S92" s="112"/>
      <c r="T92" s="112"/>
      <c r="U92" s="112"/>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row>
    <row r="93" spans="1:53" x14ac:dyDescent="0.35">
      <c r="A93" s="172"/>
      <c r="B93" s="260"/>
      <c r="C93" s="261"/>
      <c r="D93" s="262"/>
      <c r="E93" s="262"/>
      <c r="F93" s="262"/>
      <c r="G93" s="113" t="s">
        <v>339</v>
      </c>
      <c r="H93" s="113" t="s">
        <v>339</v>
      </c>
      <c r="I93" s="113" t="s">
        <v>339</v>
      </c>
      <c r="J93" s="113" t="s">
        <v>339</v>
      </c>
      <c r="K93" s="113" t="s">
        <v>339</v>
      </c>
      <c r="L93" s="113" t="s">
        <v>339</v>
      </c>
      <c r="M93" s="113" t="s">
        <v>339</v>
      </c>
      <c r="N93" s="113" t="s">
        <v>339</v>
      </c>
      <c r="O93" s="113" t="s">
        <v>339</v>
      </c>
      <c r="P93" s="113" t="s">
        <v>339</v>
      </c>
      <c r="Q93" s="113" t="s">
        <v>339</v>
      </c>
      <c r="R93" s="113" t="s">
        <v>339</v>
      </c>
      <c r="S93" s="113" t="s">
        <v>339</v>
      </c>
      <c r="T93" s="113" t="s">
        <v>339</v>
      </c>
      <c r="U93" s="113" t="s">
        <v>339</v>
      </c>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row>
    <row r="94" spans="1:53" ht="36.75" customHeight="1" x14ac:dyDescent="0.35">
      <c r="A94" s="172"/>
      <c r="B94" s="263" t="s">
        <v>347</v>
      </c>
      <c r="C94" s="263"/>
      <c r="D94" s="264" t="s">
        <v>363</v>
      </c>
      <c r="E94" s="265"/>
      <c r="F94" s="265"/>
      <c r="G94" s="265"/>
      <c r="H94" s="265"/>
      <c r="I94" s="265"/>
      <c r="J94" s="265"/>
      <c r="K94" s="265"/>
      <c r="L94" s="265"/>
      <c r="M94" s="265"/>
      <c r="N94" s="265"/>
      <c r="O94" s="265"/>
      <c r="P94" s="265"/>
      <c r="Q94" s="265"/>
      <c r="R94" s="265"/>
      <c r="S94" s="265"/>
      <c r="T94" s="265"/>
      <c r="U94" s="266"/>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row>
    <row r="95" spans="1:53" ht="21" customHeight="1" x14ac:dyDescent="0.35">
      <c r="A95" s="172"/>
      <c r="B95" s="267" t="s">
        <v>130</v>
      </c>
      <c r="C95" s="268"/>
      <c r="D95" s="268"/>
      <c r="E95" s="268"/>
      <c r="F95" s="268"/>
      <c r="G95" s="268"/>
      <c r="H95" s="268"/>
      <c r="I95" s="268"/>
      <c r="J95" s="268"/>
      <c r="K95" s="268"/>
      <c r="L95" s="268"/>
      <c r="M95" s="268"/>
      <c r="N95" s="268"/>
      <c r="O95" s="268"/>
      <c r="P95" s="268"/>
      <c r="Q95" s="268"/>
      <c r="R95" s="268"/>
      <c r="S95" s="268"/>
      <c r="T95" s="268"/>
      <c r="U95" s="269"/>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row>
    <row r="96" spans="1:53" ht="15" customHeight="1" x14ac:dyDescent="0.35">
      <c r="A96" s="172"/>
      <c r="B96" s="90">
        <v>1</v>
      </c>
      <c r="C96" s="245" t="s">
        <v>470</v>
      </c>
      <c r="D96" s="245"/>
      <c r="E96" s="245"/>
      <c r="F96" s="245"/>
      <c r="G96" s="245"/>
      <c r="H96" s="245"/>
      <c r="I96" s="245"/>
      <c r="J96" s="245"/>
      <c r="K96" s="245"/>
      <c r="L96" s="245"/>
      <c r="M96" s="245"/>
      <c r="N96" s="245"/>
      <c r="O96" s="245"/>
      <c r="P96" s="245"/>
      <c r="Q96" s="245"/>
      <c r="R96" s="245"/>
      <c r="S96" s="245"/>
      <c r="T96" s="245"/>
      <c r="U96" s="245"/>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BA96" s="120" t="str">
        <f>C96</f>
        <v xml:space="preserve">Pinho, Andrea de Rezendo et al. "Co-processing raw bio-oil and gasoil in an FCC unit.", Fuel Processing Technology 131, 2015
</v>
      </c>
    </row>
    <row r="97" spans="1:53" ht="15" customHeight="1" x14ac:dyDescent="0.35">
      <c r="A97" s="172"/>
      <c r="B97" s="90">
        <v>2</v>
      </c>
      <c r="C97" s="245" t="s">
        <v>332</v>
      </c>
      <c r="D97" s="245"/>
      <c r="E97" s="245"/>
      <c r="F97" s="245"/>
      <c r="G97" s="245"/>
      <c r="H97" s="245"/>
      <c r="I97" s="245"/>
      <c r="J97" s="245"/>
      <c r="K97" s="245"/>
      <c r="L97" s="245"/>
      <c r="M97" s="245"/>
      <c r="N97" s="245"/>
      <c r="O97" s="245"/>
      <c r="P97" s="245"/>
      <c r="Q97" s="245"/>
      <c r="R97" s="245"/>
      <c r="S97" s="245"/>
      <c r="T97" s="245"/>
      <c r="U97" s="245"/>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BA97" s="120" t="str">
        <f t="shared" ref="BA97:BA106" si="0">C97</f>
        <v>Lammens, Tijs. "Advanced Biofuels from Fast Pyrolysis Bio-Oil". ETIP Bioenergy Workshop Emerging Technologies 4 June 2018, Brussels</v>
      </c>
    </row>
    <row r="98" spans="1:53" ht="15" customHeight="1" x14ac:dyDescent="0.35">
      <c r="A98" s="172"/>
      <c r="B98" s="90">
        <v>3</v>
      </c>
      <c r="C98" s="245" t="s">
        <v>451</v>
      </c>
      <c r="D98" s="245"/>
      <c r="E98" s="245"/>
      <c r="F98" s="245"/>
      <c r="G98" s="245"/>
      <c r="H98" s="245"/>
      <c r="I98" s="245"/>
      <c r="J98" s="245"/>
      <c r="K98" s="245"/>
      <c r="L98" s="245"/>
      <c r="M98" s="245"/>
      <c r="N98" s="245"/>
      <c r="O98" s="245"/>
      <c r="P98" s="245"/>
      <c r="Q98" s="245"/>
      <c r="R98" s="245"/>
      <c r="S98" s="245"/>
      <c r="T98" s="245"/>
      <c r="U98" s="245"/>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BA98" s="120" t="str">
        <f t="shared" si="0"/>
        <v>BTG-BTL website, access 2019. https://www.btg-btl.com/en/company/projects/pyrocell1</v>
      </c>
    </row>
    <row r="99" spans="1:53" ht="15" customHeight="1" x14ac:dyDescent="0.35">
      <c r="A99" s="172"/>
      <c r="B99" s="90">
        <v>4</v>
      </c>
      <c r="C99" s="245" t="s">
        <v>471</v>
      </c>
      <c r="D99" s="245"/>
      <c r="E99" s="245"/>
      <c r="F99" s="245"/>
      <c r="G99" s="245"/>
      <c r="H99" s="245"/>
      <c r="I99" s="245"/>
      <c r="J99" s="245"/>
      <c r="K99" s="245"/>
      <c r="L99" s="245"/>
      <c r="M99" s="245"/>
      <c r="N99" s="245"/>
      <c r="O99" s="245"/>
      <c r="P99" s="245"/>
      <c r="Q99" s="245"/>
      <c r="R99" s="245"/>
      <c r="S99" s="245"/>
      <c r="T99" s="245"/>
      <c r="U99" s="245"/>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BA99" s="120" t="str">
        <f t="shared" si="0"/>
        <v>Sub Group of Advanced Biofuels (SGAB). "Building up the future: cost of biofuel",  European Comission, 2017</v>
      </c>
    </row>
    <row r="100" spans="1:53" ht="15" customHeight="1" x14ac:dyDescent="0.35">
      <c r="A100" s="172"/>
      <c r="B100" s="90">
        <v>5</v>
      </c>
      <c r="C100" s="245" t="s">
        <v>472</v>
      </c>
      <c r="D100" s="245"/>
      <c r="E100" s="245"/>
      <c r="F100" s="245"/>
      <c r="G100" s="245"/>
      <c r="H100" s="245"/>
      <c r="I100" s="245"/>
      <c r="J100" s="245"/>
      <c r="K100" s="245"/>
      <c r="L100" s="245"/>
      <c r="M100" s="245"/>
      <c r="N100" s="245"/>
      <c r="O100" s="245"/>
      <c r="P100" s="245"/>
      <c r="Q100" s="245"/>
      <c r="R100" s="245"/>
      <c r="S100" s="245"/>
      <c r="T100" s="245"/>
      <c r="U100" s="245"/>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BA100" s="120" t="str">
        <f t="shared" si="0"/>
        <v>Meyers, R. A . Handbook of Petroleum Refining Processes, third edition, 2004</v>
      </c>
    </row>
    <row r="101" spans="1:53" ht="15" customHeight="1" x14ac:dyDescent="0.35">
      <c r="A101" s="172"/>
      <c r="B101" s="90">
        <v>6</v>
      </c>
      <c r="C101" s="245" t="s">
        <v>473</v>
      </c>
      <c r="D101" s="245"/>
      <c r="E101" s="245"/>
      <c r="F101" s="245"/>
      <c r="G101" s="245"/>
      <c r="H101" s="245"/>
      <c r="I101" s="245"/>
      <c r="J101" s="245"/>
      <c r="K101" s="245"/>
      <c r="L101" s="245"/>
      <c r="M101" s="245"/>
      <c r="N101" s="245"/>
      <c r="O101" s="245"/>
      <c r="P101" s="245"/>
      <c r="Q101" s="245"/>
      <c r="R101" s="245"/>
      <c r="S101" s="245"/>
      <c r="T101" s="245"/>
      <c r="U101" s="245"/>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BA101" s="120" t="str">
        <f t="shared" si="0"/>
        <v>Lammens, T.,  Talebi, G., Gbordzoe, E. "Co-Processing Fast Pyrolysis Bio-Oil in FCC Units: Principle and FAQ", BTG-BTL website, 2019</v>
      </c>
    </row>
    <row r="102" spans="1:53" ht="30" customHeight="1" x14ac:dyDescent="0.35">
      <c r="A102" s="172"/>
      <c r="B102" s="90">
        <v>7</v>
      </c>
      <c r="C102" s="245" t="s">
        <v>452</v>
      </c>
      <c r="D102" s="245"/>
      <c r="E102" s="245"/>
      <c r="F102" s="245"/>
      <c r="G102" s="245"/>
      <c r="H102" s="245"/>
      <c r="I102" s="245"/>
      <c r="J102" s="245"/>
      <c r="K102" s="245"/>
      <c r="L102" s="245"/>
      <c r="M102" s="245"/>
      <c r="N102" s="245"/>
      <c r="O102" s="245"/>
      <c r="P102" s="245"/>
      <c r="Q102" s="245"/>
      <c r="R102" s="245"/>
      <c r="S102" s="245"/>
      <c r="T102" s="245"/>
      <c r="U102" s="245"/>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BA102" s="120" t="str">
        <f t="shared" si="0"/>
        <v>Spekreijse, J., Lammens, T., Parisi, C., Ronzon, T., Vis, M., Insights into the European market of bio-based chemicals. Analysis based on ten key product categories, EUR 29581 EN, Publications Office of the European Union, Luxembourg, 2019, ISBN 978-92-79-98420-4, doi:10.2760/549564, JRC112989</v>
      </c>
    </row>
    <row r="103" spans="1:53" x14ac:dyDescent="0.35">
      <c r="A103" s="172"/>
      <c r="B103" s="90">
        <v>8</v>
      </c>
      <c r="C103" s="245" t="s">
        <v>474</v>
      </c>
      <c r="D103" s="245"/>
      <c r="E103" s="245"/>
      <c r="F103" s="245"/>
      <c r="G103" s="245"/>
      <c r="H103" s="245"/>
      <c r="I103" s="245"/>
      <c r="J103" s="245"/>
      <c r="K103" s="245"/>
      <c r="L103" s="245"/>
      <c r="M103" s="245"/>
      <c r="N103" s="245"/>
      <c r="O103" s="245"/>
      <c r="P103" s="245"/>
      <c r="Q103" s="245"/>
      <c r="R103" s="245"/>
      <c r="S103" s="245"/>
      <c r="T103" s="245"/>
      <c r="U103" s="245"/>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BA103" s="120" t="str">
        <f t="shared" si="0"/>
        <v>Venderbosch, Robbie. "Fast pyrolysis -  A shortcut to refineries". BTG-BTL &amp; Bio4Fuels February 10 2017</v>
      </c>
    </row>
    <row r="104" spans="1:53" x14ac:dyDescent="0.35">
      <c r="A104" s="172"/>
      <c r="B104" s="90">
        <v>9</v>
      </c>
      <c r="C104" s="245" t="s">
        <v>475</v>
      </c>
      <c r="D104" s="245"/>
      <c r="E104" s="245"/>
      <c r="F104" s="245"/>
      <c r="G104" s="245"/>
      <c r="H104" s="245"/>
      <c r="I104" s="245"/>
      <c r="J104" s="245"/>
      <c r="K104" s="245"/>
      <c r="L104" s="245"/>
      <c r="M104" s="245"/>
      <c r="N104" s="245"/>
      <c r="O104" s="245"/>
      <c r="P104" s="245"/>
      <c r="Q104" s="245"/>
      <c r="R104" s="245"/>
      <c r="S104" s="245"/>
      <c r="T104" s="245"/>
      <c r="U104" s="245"/>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BA104" s="120" t="str">
        <f t="shared" si="0"/>
        <v>Oliveira, Carina. "Factsheet: Production of pyrolysis bio-oil from solid biomass via fast pyrolysis process", Energy.NL website, 2020</v>
      </c>
    </row>
    <row r="105" spans="1:53" x14ac:dyDescent="0.35">
      <c r="A105" s="172"/>
      <c r="B105" s="90">
        <v>10</v>
      </c>
      <c r="C105" s="245" t="s">
        <v>476</v>
      </c>
      <c r="D105" s="245"/>
      <c r="E105" s="245"/>
      <c r="F105" s="245"/>
      <c r="G105" s="245"/>
      <c r="H105" s="245"/>
      <c r="I105" s="245"/>
      <c r="J105" s="245"/>
      <c r="K105" s="245"/>
      <c r="L105" s="245"/>
      <c r="M105" s="245"/>
      <c r="N105" s="245"/>
      <c r="O105" s="245"/>
      <c r="P105" s="245"/>
      <c r="Q105" s="245"/>
      <c r="R105" s="245"/>
      <c r="S105" s="245"/>
      <c r="T105" s="245"/>
      <c r="U105" s="245"/>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BA105" s="120" t="str">
        <f t="shared" si="0"/>
        <v>RVO, "Nederlandse lijst van energiedragers en standaard CO2 emissiefactoren, versie januari 2019", 2019</v>
      </c>
    </row>
    <row r="106" spans="1:53" x14ac:dyDescent="0.35">
      <c r="A106" s="172"/>
      <c r="B106" s="246">
        <v>11</v>
      </c>
      <c r="C106" s="249" t="s">
        <v>477</v>
      </c>
      <c r="D106" s="250"/>
      <c r="E106" s="250"/>
      <c r="F106" s="250"/>
      <c r="G106" s="250"/>
      <c r="H106" s="250"/>
      <c r="I106" s="250"/>
      <c r="J106" s="250"/>
      <c r="K106" s="250"/>
      <c r="L106" s="250"/>
      <c r="M106" s="250"/>
      <c r="N106" s="250"/>
      <c r="O106" s="250"/>
      <c r="P106" s="250"/>
      <c r="Q106" s="250"/>
      <c r="R106" s="250"/>
      <c r="S106" s="250"/>
      <c r="T106" s="250"/>
      <c r="U106" s="251"/>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BA106" s="120" t="str">
        <f t="shared" si="0"/>
        <v>Advanced Biofuels – Potential for Cost Reduction, IEA Bioenergy, 2020</v>
      </c>
    </row>
    <row r="107" spans="1:53" x14ac:dyDescent="0.35">
      <c r="A107" s="172"/>
      <c r="B107" s="247"/>
      <c r="C107" s="252"/>
      <c r="D107" s="253"/>
      <c r="E107" s="253"/>
      <c r="F107" s="253"/>
      <c r="G107" s="253"/>
      <c r="H107" s="253"/>
      <c r="I107" s="253"/>
      <c r="J107" s="253"/>
      <c r="K107" s="253"/>
      <c r="L107" s="253"/>
      <c r="M107" s="253"/>
      <c r="N107" s="253"/>
      <c r="O107" s="253"/>
      <c r="P107" s="253"/>
      <c r="Q107" s="253"/>
      <c r="R107" s="253"/>
      <c r="S107" s="253"/>
      <c r="T107" s="253"/>
      <c r="U107" s="254"/>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row>
    <row r="108" spans="1:53" x14ac:dyDescent="0.35">
      <c r="A108" s="172"/>
      <c r="B108" s="248"/>
      <c r="C108" s="255"/>
      <c r="D108" s="256"/>
      <c r="E108" s="256"/>
      <c r="F108" s="256"/>
      <c r="G108" s="256"/>
      <c r="H108" s="256"/>
      <c r="I108" s="256"/>
      <c r="J108" s="256"/>
      <c r="K108" s="256"/>
      <c r="L108" s="256"/>
      <c r="M108" s="256"/>
      <c r="N108" s="256"/>
      <c r="O108" s="256"/>
      <c r="P108" s="256"/>
      <c r="Q108" s="256"/>
      <c r="R108" s="256"/>
      <c r="S108" s="256"/>
      <c r="T108" s="256"/>
      <c r="U108" s="257"/>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row>
  </sheetData>
  <mergeCells count="153">
    <mergeCell ref="F22:F24"/>
    <mergeCell ref="F25:F26"/>
    <mergeCell ref="B94:C94"/>
    <mergeCell ref="D94:U94"/>
    <mergeCell ref="D86:F87"/>
    <mergeCell ref="D88:F89"/>
    <mergeCell ref="D90:F91"/>
    <mergeCell ref="D92:F93"/>
    <mergeCell ref="B86:C87"/>
    <mergeCell ref="B88:C89"/>
    <mergeCell ref="B90:C91"/>
    <mergeCell ref="B92:C93"/>
    <mergeCell ref="L48:P48"/>
    <mergeCell ref="B47:U47"/>
    <mergeCell ref="Q36:U36"/>
    <mergeCell ref="G36:K36"/>
    <mergeCell ref="L36:P36"/>
    <mergeCell ref="F52:F53"/>
    <mergeCell ref="D54:E55"/>
    <mergeCell ref="F54:F55"/>
    <mergeCell ref="D60:E61"/>
    <mergeCell ref="D46:U46"/>
    <mergeCell ref="B36:F37"/>
    <mergeCell ref="D38:D39"/>
    <mergeCell ref="C105:U105"/>
    <mergeCell ref="B32:C32"/>
    <mergeCell ref="F60:F61"/>
    <mergeCell ref="D27:K27"/>
    <mergeCell ref="D32:K32"/>
    <mergeCell ref="D33:K33"/>
    <mergeCell ref="D34:K34"/>
    <mergeCell ref="F48:F49"/>
    <mergeCell ref="D48:E49"/>
    <mergeCell ref="G72:K72"/>
    <mergeCell ref="L72:P72"/>
    <mergeCell ref="Q72:U72"/>
    <mergeCell ref="G84:K84"/>
    <mergeCell ref="L84:P84"/>
    <mergeCell ref="Q84:U84"/>
    <mergeCell ref="B27:C27"/>
    <mergeCell ref="D40:D41"/>
    <mergeCell ref="E40:F41"/>
    <mergeCell ref="D42:D43"/>
    <mergeCell ref="E42:F43"/>
    <mergeCell ref="D44:D45"/>
    <mergeCell ref="E44:F45"/>
    <mergeCell ref="C104:U104"/>
    <mergeCell ref="B64:C69"/>
    <mergeCell ref="E38:F39"/>
    <mergeCell ref="D68:E69"/>
    <mergeCell ref="F68:F69"/>
    <mergeCell ref="B48:C49"/>
    <mergeCell ref="B50:C61"/>
    <mergeCell ref="C106:U108"/>
    <mergeCell ref="F74:F75"/>
    <mergeCell ref="D16:K17"/>
    <mergeCell ref="B18:C18"/>
    <mergeCell ref="D18:F18"/>
    <mergeCell ref="B16:C17"/>
    <mergeCell ref="B33:C33"/>
    <mergeCell ref="B31:C31"/>
    <mergeCell ref="B28:C28"/>
    <mergeCell ref="B25:C26"/>
    <mergeCell ref="Q64:U64"/>
    <mergeCell ref="D66:E67"/>
    <mergeCell ref="F66:F67"/>
    <mergeCell ref="B62:C62"/>
    <mergeCell ref="Q48:U48"/>
    <mergeCell ref="D50:E51"/>
    <mergeCell ref="F50:F51"/>
    <mergeCell ref="D52:E53"/>
    <mergeCell ref="B46:C46"/>
    <mergeCell ref="G48:K48"/>
    <mergeCell ref="B34:C34"/>
    <mergeCell ref="D19:F20"/>
    <mergeCell ref="D64:E65"/>
    <mergeCell ref="F64:F65"/>
    <mergeCell ref="B19:C20"/>
    <mergeCell ref="B38:C39"/>
    <mergeCell ref="B40:C41"/>
    <mergeCell ref="B42:C43"/>
    <mergeCell ref="B44:C45"/>
    <mergeCell ref="B35:U35"/>
    <mergeCell ref="D31:K31"/>
    <mergeCell ref="D28:K28"/>
    <mergeCell ref="G21:K21"/>
    <mergeCell ref="Q21:U21"/>
    <mergeCell ref="B22:C24"/>
    <mergeCell ref="D22:E24"/>
    <mergeCell ref="B21:C21"/>
    <mergeCell ref="D21:E21"/>
    <mergeCell ref="L21:P21"/>
    <mergeCell ref="D29:K29"/>
    <mergeCell ref="D30:K30"/>
    <mergeCell ref="B29:C29"/>
    <mergeCell ref="B30:C30"/>
    <mergeCell ref="B82:C82"/>
    <mergeCell ref="D80:E81"/>
    <mergeCell ref="F80:F81"/>
    <mergeCell ref="D78:E79"/>
    <mergeCell ref="F78:F79"/>
    <mergeCell ref="D76:E77"/>
    <mergeCell ref="F76:F77"/>
    <mergeCell ref="D74:E75"/>
    <mergeCell ref="B70:C70"/>
    <mergeCell ref="G64:K64"/>
    <mergeCell ref="L64:P64"/>
    <mergeCell ref="B84:C85"/>
    <mergeCell ref="D70:U70"/>
    <mergeCell ref="B4:K4"/>
    <mergeCell ref="B15:K15"/>
    <mergeCell ref="D5:K5"/>
    <mergeCell ref="D6:K6"/>
    <mergeCell ref="D8:K8"/>
    <mergeCell ref="D9:K9"/>
    <mergeCell ref="D10:K10"/>
    <mergeCell ref="D11:K11"/>
    <mergeCell ref="D12:K12"/>
    <mergeCell ref="D13:K13"/>
    <mergeCell ref="D14:K14"/>
    <mergeCell ref="B5:C5"/>
    <mergeCell ref="B13:C14"/>
    <mergeCell ref="B6:C6"/>
    <mergeCell ref="B12:C12"/>
    <mergeCell ref="B10:C10"/>
    <mergeCell ref="B11:C11"/>
    <mergeCell ref="B8:C9"/>
    <mergeCell ref="D7:K7"/>
    <mergeCell ref="B7:C7"/>
    <mergeCell ref="D56:E57"/>
    <mergeCell ref="F56:F57"/>
    <mergeCell ref="D58:E59"/>
    <mergeCell ref="F58:F59"/>
    <mergeCell ref="B106:B108"/>
    <mergeCell ref="D25:E26"/>
    <mergeCell ref="C99:U99"/>
    <mergeCell ref="C100:U100"/>
    <mergeCell ref="C101:U101"/>
    <mergeCell ref="C102:U102"/>
    <mergeCell ref="C103:U103"/>
    <mergeCell ref="C96:U96"/>
    <mergeCell ref="C97:U97"/>
    <mergeCell ref="C98:U98"/>
    <mergeCell ref="D84:F85"/>
    <mergeCell ref="B83:U83"/>
    <mergeCell ref="B95:U95"/>
    <mergeCell ref="B71:U71"/>
    <mergeCell ref="D72:E73"/>
    <mergeCell ref="F72:F73"/>
    <mergeCell ref="B72:C81"/>
    <mergeCell ref="D82:U82"/>
    <mergeCell ref="D62:U62"/>
    <mergeCell ref="B63:U63"/>
  </mergeCells>
  <conditionalFormatting sqref="D8">
    <cfRule type="containsText" dxfId="534" priority="241" operator="containsText" text="Please select">
      <formula>NOT(ISERROR(SEARCH("Please select",D8)))</formula>
    </cfRule>
  </conditionalFormatting>
  <conditionalFormatting sqref="D9 L9:O9">
    <cfRule type="containsText" dxfId="533" priority="240" operator="containsText" text="Other (specify here)">
      <formula>NOT(ISERROR(SEARCH("Other (specify here)",D9)))</formula>
    </cfRule>
  </conditionalFormatting>
  <conditionalFormatting sqref="D10">
    <cfRule type="containsText" dxfId="532" priority="239" operator="containsText" text="Please select">
      <formula>NOT(ISERROR(SEARCH("Please select",D10)))</formula>
    </cfRule>
  </conditionalFormatting>
  <conditionalFormatting sqref="L11:O11">
    <cfRule type="containsText" dxfId="531" priority="238" operator="containsText" text="Specify here">
      <formula>NOT(ISERROR(SEARCH("Specify here",L11)))</formula>
    </cfRule>
  </conditionalFormatting>
  <conditionalFormatting sqref="D12 L12:O12">
    <cfRule type="containsText" dxfId="530" priority="237" operator="containsText" text="Specify here">
      <formula>NOT(ISERROR(SEARCH("Specify here",D12)))</formula>
    </cfRule>
  </conditionalFormatting>
  <conditionalFormatting sqref="D6 L6:O7">
    <cfRule type="containsText" dxfId="529" priority="236" operator="containsText" text="DD-MM-YYYY">
      <formula>NOT(ISERROR(SEARCH("DD-MM-YYYY",D6)))</formula>
    </cfRule>
  </conditionalFormatting>
  <conditionalFormatting sqref="D13 L13:O13">
    <cfRule type="containsText" dxfId="528" priority="233" operator="containsText" text="Select the observed or expected TRL level in 2020">
      <formula>NOT(ISERROR(SEARCH("Select the observed or expected TRL level in 2020",D13)))</formula>
    </cfRule>
    <cfRule type="containsText" dxfId="527" priority="235" operator="containsText" text="Specify here the observed or expected TRL level in 2020">
      <formula>NOT(ISERROR(SEARCH("Specify here the observed or expected TRL level in 2020",D13)))</formula>
    </cfRule>
  </conditionalFormatting>
  <conditionalFormatting sqref="D14 L14:O14">
    <cfRule type="containsText" dxfId="526" priority="234" operator="containsText" text="Explain here">
      <formula>NOT(ISERROR(SEARCH("Explain here",D14)))</formula>
    </cfRule>
  </conditionalFormatting>
  <conditionalFormatting sqref="D33 D31">
    <cfRule type="containsText" dxfId="525" priority="232" operator="containsText" text="Please select">
      <formula>NOT(ISERROR(SEARCH("Please select",D31)))</formula>
    </cfRule>
  </conditionalFormatting>
  <conditionalFormatting sqref="D31 L31:O31">
    <cfRule type="containsText" dxfId="524" priority="228" operator="containsText" text="Specify here">
      <formula>NOT(ISERROR(SEARCH("Specify here",D31)))</formula>
    </cfRule>
  </conditionalFormatting>
  <conditionalFormatting sqref="L28:O29">
    <cfRule type="containsText" dxfId="523" priority="227" operator="containsText" text="Specify here">
      <formula>NOT(ISERROR(SEARCH("Specify here",L28)))</formula>
    </cfRule>
  </conditionalFormatting>
  <conditionalFormatting sqref="L27:O29">
    <cfRule type="containsText" dxfId="522" priority="226" operator="containsText" text="Specify here">
      <formula>NOT(ISERROR(SEARCH("Specify here",L27)))</formula>
    </cfRule>
  </conditionalFormatting>
  <conditionalFormatting sqref="L32:O32">
    <cfRule type="containsText" dxfId="521" priority="225" operator="containsText" text="Specify here">
      <formula>NOT(ISERROR(SEARCH("Specify here",L32)))</formula>
    </cfRule>
  </conditionalFormatting>
  <conditionalFormatting sqref="L34:O34">
    <cfRule type="containsText" dxfId="520" priority="224" operator="containsText" text="Explain here (e.g. other technical dimensions, region covered for potential such as NL or EU)">
      <formula>NOT(ISERROR(SEARCH("Explain here (e.g. other technical dimensions, region covered for potential such as NL or EU)",L34)))</formula>
    </cfRule>
  </conditionalFormatting>
  <conditionalFormatting sqref="L5:O5">
    <cfRule type="containsText" dxfId="519" priority="221" operator="containsText" text="Specify technology option name here">
      <formula>NOT(ISERROR(SEARCH("Specify technology option name here",L5)))</formula>
    </cfRule>
  </conditionalFormatting>
  <conditionalFormatting sqref="D19">
    <cfRule type="containsText" dxfId="518" priority="219" operator="containsText" text="Select Functional Unit above">
      <formula>NOT(ISERROR(SEARCH("Select Functional Unit above",D19)))</formula>
    </cfRule>
  </conditionalFormatting>
  <conditionalFormatting sqref="D50">
    <cfRule type="containsText" dxfId="517" priority="190" operator="containsText" text="Select">
      <formula>NOT(ISERROR(SEARCH("Select",D50)))</formula>
    </cfRule>
  </conditionalFormatting>
  <conditionalFormatting sqref="D78">
    <cfRule type="containsText" dxfId="516" priority="171" operator="containsText" text="Select">
      <formula>NOT(ISERROR(SEARCH("Select",D78)))</formula>
    </cfRule>
  </conditionalFormatting>
  <conditionalFormatting sqref="D80">
    <cfRule type="containsText" dxfId="515" priority="170" operator="containsText" text="Select">
      <formula>NOT(ISERROR(SEARCH("Select",D80)))</formula>
    </cfRule>
  </conditionalFormatting>
  <conditionalFormatting sqref="D66">
    <cfRule type="containsText" dxfId="514" priority="176" operator="containsText" text="Select">
      <formula>NOT(ISERROR(SEARCH("Select",D66)))</formula>
    </cfRule>
  </conditionalFormatting>
  <conditionalFormatting sqref="F50:F55 F60:F61">
    <cfRule type="containsText" dxfId="513" priority="186" operator="containsText" text="Please select">
      <formula>NOT(ISERROR(SEARCH("Please select",F50)))</formula>
    </cfRule>
  </conditionalFormatting>
  <conditionalFormatting sqref="D70">
    <cfRule type="containsText" dxfId="512" priority="174" operator="containsText" text="Explain here">
      <formula>NOT(ISERROR(SEARCH("Explain here",D70)))</formula>
    </cfRule>
  </conditionalFormatting>
  <conditionalFormatting sqref="D74">
    <cfRule type="containsText" dxfId="511" priority="173" operator="containsText" text="Select">
      <formula>NOT(ISERROR(SEARCH("Select",D74)))</formula>
    </cfRule>
  </conditionalFormatting>
  <conditionalFormatting sqref="F74:F81">
    <cfRule type="containsText" dxfId="510" priority="169" operator="containsText" text="Please select">
      <formula>NOT(ISERROR(SEARCH("Please select",F74)))</formula>
    </cfRule>
  </conditionalFormatting>
  <conditionalFormatting sqref="D82">
    <cfRule type="containsText" dxfId="509" priority="168" operator="containsText" text="Explain here">
      <formula>NOT(ISERROR(SEARCH("Explain here",D82)))</formula>
    </cfRule>
  </conditionalFormatting>
  <conditionalFormatting sqref="D86">
    <cfRule type="containsText" dxfId="508" priority="161" operator="containsText" text="Specify here">
      <formula>NOT(ISERROR(SEARCH("Specify here",D86)))</formula>
    </cfRule>
  </conditionalFormatting>
  <conditionalFormatting sqref="B103 B105">
    <cfRule type="containsText" dxfId="507" priority="160" operator="containsText" text="Specify data sources and references here">
      <formula>NOT(ISERROR(SEARCH("Specify data sources and references here",B103)))</formula>
    </cfRule>
  </conditionalFormatting>
  <conditionalFormatting sqref="D28">
    <cfRule type="containsText" dxfId="506" priority="159" operator="containsText" text="Please select">
      <formula>NOT(ISERROR(SEARCH("Please select",D28)))</formula>
    </cfRule>
  </conditionalFormatting>
  <conditionalFormatting sqref="D28">
    <cfRule type="containsText" dxfId="505" priority="158" operator="containsText" text="Specify here">
      <formula>NOT(ISERROR(SEARCH("Specify here",D28)))</formula>
    </cfRule>
  </conditionalFormatting>
  <conditionalFormatting sqref="D27:D28">
    <cfRule type="containsText" dxfId="504" priority="156" operator="containsText" text="Specify here (if not specified, value will be 1)">
      <formula>NOT(ISERROR(SEARCH("Specify here (if not specified, value will be 1)",D27)))</formula>
    </cfRule>
  </conditionalFormatting>
  <conditionalFormatting sqref="D32">
    <cfRule type="containsText" dxfId="503" priority="155" operator="containsText" text="Please select">
      <formula>NOT(ISERROR(SEARCH("Please select",D32)))</formula>
    </cfRule>
  </conditionalFormatting>
  <conditionalFormatting sqref="D32">
    <cfRule type="containsText" dxfId="502" priority="154" operator="containsText" text="Specify here">
      <formula>NOT(ISERROR(SEARCH("Specify here",D32)))</formula>
    </cfRule>
  </conditionalFormatting>
  <conditionalFormatting sqref="G41:K41 G43:K43 G45:K45 G39:K39">
    <cfRule type="containsText" dxfId="501" priority="153" operator="containsText" text="Reference">
      <formula>NOT(ISERROR(SEARCH("Reference",G39)))</formula>
    </cfRule>
  </conditionalFormatting>
  <conditionalFormatting sqref="L41:P41 L43:P43 L45:P45 L39:P39">
    <cfRule type="containsText" dxfId="500" priority="152" operator="containsText" text="Reference">
      <formula>NOT(ISERROR(SEARCH("Reference",L39)))</formula>
    </cfRule>
  </conditionalFormatting>
  <conditionalFormatting sqref="Q41:U41 Q43:U43 Q45:U45 Q39:U39">
    <cfRule type="containsText" dxfId="499" priority="151" operator="containsText" text="Reference">
      <formula>NOT(ISERROR(SEARCH("Reference",Q39)))</formula>
    </cfRule>
  </conditionalFormatting>
  <conditionalFormatting sqref="E38">
    <cfRule type="containsText" dxfId="498" priority="150" operator="containsText" text="Please select 'Functional Unit' above">
      <formula>NOT(ISERROR(SEARCH("Please select 'Functional Unit' above",E38)))</formula>
    </cfRule>
  </conditionalFormatting>
  <conditionalFormatting sqref="H53:K53 H55:K55 H61:K61 H51:K51">
    <cfRule type="containsText" dxfId="497" priority="146" operator="containsText" text="Reference">
      <formula>NOT(ISERROR(SEARCH("Reference",H51)))</formula>
    </cfRule>
  </conditionalFormatting>
  <conditionalFormatting sqref="M53:P53 M55:P55 M61:P61 M51:P51">
    <cfRule type="containsText" dxfId="496" priority="145" operator="containsText" text="Reference">
      <formula>NOT(ISERROR(SEARCH("Reference",M51)))</formula>
    </cfRule>
  </conditionalFormatting>
  <conditionalFormatting sqref="R53:U53 R55:U55 R61:U61 R51:U51">
    <cfRule type="containsText" dxfId="495" priority="144" operator="containsText" text="Reference">
      <formula>NOT(ISERROR(SEARCH("Reference",R51)))</formula>
    </cfRule>
  </conditionalFormatting>
  <conditionalFormatting sqref="H77:K77 H79:K79 H81:K81 H75:K75">
    <cfRule type="containsText" dxfId="494" priority="140" operator="containsText" text="Reference">
      <formula>NOT(ISERROR(SEARCH("Reference",H75)))</formula>
    </cfRule>
  </conditionalFormatting>
  <conditionalFormatting sqref="M77:P77 M79:P79 M81:P81 M75:P75">
    <cfRule type="containsText" dxfId="493" priority="139" operator="containsText" text="Reference">
      <formula>NOT(ISERROR(SEARCH("Reference",M75)))</formula>
    </cfRule>
  </conditionalFormatting>
  <conditionalFormatting sqref="R77:U77 R79:U79 R81:U81 R75:U75">
    <cfRule type="containsText" dxfId="492" priority="138" operator="containsText" text="Reference">
      <formula>NOT(ISERROR(SEARCH("Reference",R75)))</formula>
    </cfRule>
  </conditionalFormatting>
  <conditionalFormatting sqref="G69:K69 H67:K67">
    <cfRule type="containsText" dxfId="491" priority="137" operator="containsText" text="Reference">
      <formula>NOT(ISERROR(SEARCH("Reference",G67)))</formula>
    </cfRule>
  </conditionalFormatting>
  <conditionalFormatting sqref="L69:P69 M67:P67">
    <cfRule type="containsText" dxfId="490" priority="136" operator="containsText" text="Reference">
      <formula>NOT(ISERROR(SEARCH("Reference",L67)))</formula>
    </cfRule>
  </conditionalFormatting>
  <conditionalFormatting sqref="Q69:U69 R67:U67">
    <cfRule type="containsText" dxfId="489" priority="135" operator="containsText" text="Reference">
      <formula>NOT(ISERROR(SEARCH("Reference",Q67)))</formula>
    </cfRule>
  </conditionalFormatting>
  <conditionalFormatting sqref="H87:K87">
    <cfRule type="containsText" dxfId="488" priority="134" operator="containsText" text="Reference">
      <formula>NOT(ISERROR(SEARCH("Reference",H87)))</formula>
    </cfRule>
  </conditionalFormatting>
  <conditionalFormatting sqref="M87:P87">
    <cfRule type="containsText" dxfId="487" priority="133" operator="containsText" text="Reference">
      <formula>NOT(ISERROR(SEARCH("Reference",M87)))</formula>
    </cfRule>
  </conditionalFormatting>
  <conditionalFormatting sqref="R87:U87">
    <cfRule type="containsText" dxfId="486" priority="132" operator="containsText" text="Reference">
      <formula>NOT(ISERROR(SEARCH("Reference",R87)))</formula>
    </cfRule>
  </conditionalFormatting>
  <conditionalFormatting sqref="D5">
    <cfRule type="containsText" dxfId="485" priority="131" operator="containsText" text="Please select">
      <formula>NOT(ISERROR(SEARCH("Please select",D5)))</formula>
    </cfRule>
  </conditionalFormatting>
  <conditionalFormatting sqref="D5">
    <cfRule type="containsText" dxfId="484" priority="130" operator="containsText" text="Specify here">
      <formula>NOT(ISERROR(SEARCH("Specify here",D5)))</formula>
    </cfRule>
  </conditionalFormatting>
  <conditionalFormatting sqref="D11">
    <cfRule type="containsText" dxfId="483" priority="129" operator="containsText" text="Please select">
      <formula>NOT(ISERROR(SEARCH("Please select",D11)))</formula>
    </cfRule>
  </conditionalFormatting>
  <conditionalFormatting sqref="D16">
    <cfRule type="containsText" dxfId="482" priority="127" operator="containsText" text="Please select">
      <formula>NOT(ISERROR(SEARCH("Please select",D16)))</formula>
    </cfRule>
    <cfRule type="containsText" dxfId="481" priority="128" operator="containsText" text="Please select 'Functional Unit' above">
      <formula>NOT(ISERROR(SEARCH("Please select 'Functional Unit' above",D16)))</formula>
    </cfRule>
  </conditionalFormatting>
  <conditionalFormatting sqref="D29">
    <cfRule type="containsText" dxfId="480" priority="125" operator="containsText" text="Please select">
      <formula>NOT(ISERROR(SEARCH("Please select",D29)))</formula>
    </cfRule>
  </conditionalFormatting>
  <conditionalFormatting sqref="E40 E42 E44">
    <cfRule type="containsText" dxfId="479" priority="121" operator="containsText" text="Please select 'Functional Unit' above">
      <formula>NOT(ISERROR(SEARCH("Please select 'Functional Unit' above",E40)))</formula>
    </cfRule>
  </conditionalFormatting>
  <conditionalFormatting sqref="L53 L55 L61 L51">
    <cfRule type="containsText" dxfId="478" priority="119" operator="containsText" text="Reference">
      <formula>NOT(ISERROR(SEARCH("Reference",L51)))</formula>
    </cfRule>
  </conditionalFormatting>
  <conditionalFormatting sqref="Q53 Q55 Q61 Q51">
    <cfRule type="containsText" dxfId="477" priority="118" operator="containsText" text="Reference">
      <formula>NOT(ISERROR(SEARCH("Reference",Q51)))</formula>
    </cfRule>
  </conditionalFormatting>
  <conditionalFormatting sqref="D68">
    <cfRule type="containsText" dxfId="476" priority="117" operator="containsText" text="Select">
      <formula>NOT(ISERROR(SEARCH("Select",D68)))</formula>
    </cfRule>
  </conditionalFormatting>
  <conditionalFormatting sqref="D66:F69">
    <cfRule type="containsText" dxfId="475" priority="116" operator="containsText" text="Specify here">
      <formula>NOT(ISERROR(SEARCH("Specify here",D66)))</formula>
    </cfRule>
  </conditionalFormatting>
  <conditionalFormatting sqref="G67">
    <cfRule type="containsText" dxfId="474" priority="115" operator="containsText" text="Reference">
      <formula>NOT(ISERROR(SEARCH("Reference",G67)))</formula>
    </cfRule>
  </conditionalFormatting>
  <conditionalFormatting sqref="L67">
    <cfRule type="containsText" dxfId="473" priority="114" operator="containsText" text="Reference">
      <formula>NOT(ISERROR(SEARCH("Reference",L67)))</formula>
    </cfRule>
  </conditionalFormatting>
  <conditionalFormatting sqref="Q67">
    <cfRule type="containsText" dxfId="472" priority="113" operator="containsText" text="Reference">
      <formula>NOT(ISERROR(SEARCH("Reference",Q67)))</formula>
    </cfRule>
  </conditionalFormatting>
  <conditionalFormatting sqref="G77 G79 G81 G75">
    <cfRule type="containsText" dxfId="471" priority="112" operator="containsText" text="Reference">
      <formula>NOT(ISERROR(SEARCH("Reference",G75)))</formula>
    </cfRule>
  </conditionalFormatting>
  <conditionalFormatting sqref="L77 L79 L81 L75">
    <cfRule type="containsText" dxfId="470" priority="111" operator="containsText" text="Reference">
      <formula>NOT(ISERROR(SEARCH("Reference",L75)))</formula>
    </cfRule>
  </conditionalFormatting>
  <conditionalFormatting sqref="Q77 Q79 Q81 Q75">
    <cfRule type="containsText" dxfId="469" priority="110" operator="containsText" text="Reference">
      <formula>NOT(ISERROR(SEARCH("Reference",Q75)))</formula>
    </cfRule>
  </conditionalFormatting>
  <conditionalFormatting sqref="B104">
    <cfRule type="containsText" dxfId="468" priority="108" operator="containsText" text="Specify data sources and references here">
      <formula>NOT(ISERROR(SEARCH("Specify data sources and references here",B104)))</formula>
    </cfRule>
  </conditionalFormatting>
  <conditionalFormatting sqref="C106:U108">
    <cfRule type="containsText" dxfId="467" priority="106" operator="containsText" text="Add other sources here">
      <formula>NOT(ISERROR(SEARCH("Add other sources here",C106)))</formula>
    </cfRule>
  </conditionalFormatting>
  <conditionalFormatting sqref="D22">
    <cfRule type="containsText" dxfId="466" priority="103" operator="containsText" text="Please select the region">
      <formula>NOT(ISERROR(SEARCH("Please select the region",D22)))</formula>
    </cfRule>
  </conditionalFormatting>
  <conditionalFormatting sqref="D25">
    <cfRule type="containsText" dxfId="465" priority="102" operator="containsText" text="Specify here the market">
      <formula>NOT(ISERROR(SEARCH("Specify here the market",D25)))</formula>
    </cfRule>
  </conditionalFormatting>
  <conditionalFormatting sqref="G20:K20">
    <cfRule type="containsText" dxfId="464" priority="101" operator="containsText" text="Reference">
      <formula>NOT(ISERROR(SEARCH("Reference",G20)))</formula>
    </cfRule>
  </conditionalFormatting>
  <conditionalFormatting sqref="H24:K24">
    <cfRule type="containsText" dxfId="463" priority="100" operator="containsText" text="Reference">
      <formula>NOT(ISERROR(SEARCH("Reference",H24)))</formula>
    </cfRule>
  </conditionalFormatting>
  <conditionalFormatting sqref="G26:K26">
    <cfRule type="containsText" dxfId="462" priority="99" operator="containsText" text="Reference">
      <formula>NOT(ISERROR(SEARCH("Reference",G26)))</formula>
    </cfRule>
  </conditionalFormatting>
  <conditionalFormatting sqref="G39:U39 G41:U41 G45:U45 H51:U51 H53:U53 H55:U55 H61:U61 G67:U67 G69:U69 G75:U75 G77:U77 G79:U79 G81:U81 H87:K87 M87:P87 R87:U87 G43:U43">
    <cfRule type="containsText" dxfId="461" priority="98" operator="containsText" text="Reference">
      <formula>NOT(ISERROR(SEARCH("Reference",G39)))</formula>
    </cfRule>
  </conditionalFormatting>
  <conditionalFormatting sqref="L26:P26 M24:P24">
    <cfRule type="containsText" dxfId="460" priority="97" operator="containsText" text="Reference">
      <formula>NOT(ISERROR(SEARCH("Reference",L24)))</formula>
    </cfRule>
  </conditionalFormatting>
  <conditionalFormatting sqref="Q26:U26 Q24:U24">
    <cfRule type="containsText" dxfId="459" priority="96" operator="containsText" text="Reference">
      <formula>NOT(ISERROR(SEARCH("Reference",Q24)))</formula>
    </cfRule>
  </conditionalFormatting>
  <conditionalFormatting sqref="M24:U24 L26:U26">
    <cfRule type="containsText" dxfId="458" priority="95" operator="containsText" text="Reference">
      <formula>NOT(ISERROR(SEARCH("Reference",L24)))</formula>
    </cfRule>
  </conditionalFormatting>
  <conditionalFormatting sqref="D30">
    <cfRule type="containsText" dxfId="457" priority="92" operator="containsText" text="Please select">
      <formula>NOT(ISERROR(SEARCH("Please select",D30)))</formula>
    </cfRule>
  </conditionalFormatting>
  <conditionalFormatting sqref="D30">
    <cfRule type="containsText" dxfId="456" priority="91" operator="containsText" text="Specify here">
      <formula>NOT(ISERROR(SEARCH("Specify here",D30)))</formula>
    </cfRule>
  </conditionalFormatting>
  <conditionalFormatting sqref="H89:K89 M89:P89 R89:U89">
    <cfRule type="containsText" dxfId="455" priority="86" operator="containsText" text="Reference">
      <formula>NOT(ISERROR(SEARCH("Reference",H89)))</formula>
    </cfRule>
  </conditionalFormatting>
  <conditionalFormatting sqref="H91:K91 M91:P91 R91:U91">
    <cfRule type="containsText" dxfId="454" priority="81" operator="containsText" text="Reference">
      <formula>NOT(ISERROR(SEARCH("Reference",H91)))</formula>
    </cfRule>
  </conditionalFormatting>
  <conditionalFormatting sqref="H93:K93 M93:P93 R93:U93">
    <cfRule type="containsText" dxfId="453" priority="76" operator="containsText" text="Reference">
      <formula>NOT(ISERROR(SEARCH("Reference",H93)))</formula>
    </cfRule>
  </conditionalFormatting>
  <conditionalFormatting sqref="H89:K89">
    <cfRule type="containsText" dxfId="452" priority="89" operator="containsText" text="Reference">
      <formula>NOT(ISERROR(SEARCH("Reference",H89)))</formula>
    </cfRule>
  </conditionalFormatting>
  <conditionalFormatting sqref="M89:P89">
    <cfRule type="containsText" dxfId="451" priority="88" operator="containsText" text="Reference">
      <formula>NOT(ISERROR(SEARCH("Reference",M89)))</formula>
    </cfRule>
  </conditionalFormatting>
  <conditionalFormatting sqref="R89:U89">
    <cfRule type="containsText" dxfId="450" priority="87" operator="containsText" text="Reference">
      <formula>NOT(ISERROR(SEARCH("Reference",R89)))</formula>
    </cfRule>
  </conditionalFormatting>
  <conditionalFormatting sqref="H91:K91">
    <cfRule type="containsText" dxfId="449" priority="84" operator="containsText" text="Reference">
      <formula>NOT(ISERROR(SEARCH("Reference",H91)))</formula>
    </cfRule>
  </conditionalFormatting>
  <conditionalFormatting sqref="M91:P91">
    <cfRule type="containsText" dxfId="448" priority="83" operator="containsText" text="Reference">
      <formula>NOT(ISERROR(SEARCH("Reference",M91)))</formula>
    </cfRule>
  </conditionalFormatting>
  <conditionalFormatting sqref="R91:U91">
    <cfRule type="containsText" dxfId="447" priority="82" operator="containsText" text="Reference">
      <formula>NOT(ISERROR(SEARCH("Reference",R91)))</formula>
    </cfRule>
  </conditionalFormatting>
  <conditionalFormatting sqref="H93:K93">
    <cfRule type="containsText" dxfId="446" priority="79" operator="containsText" text="Reference">
      <formula>NOT(ISERROR(SEARCH("Reference",H93)))</formula>
    </cfRule>
  </conditionalFormatting>
  <conditionalFormatting sqref="M93:P93">
    <cfRule type="containsText" dxfId="445" priority="78" operator="containsText" text="Reference">
      <formula>NOT(ISERROR(SEARCH("Reference",M93)))</formula>
    </cfRule>
  </conditionalFormatting>
  <conditionalFormatting sqref="R93:U93">
    <cfRule type="containsText" dxfId="444" priority="77" operator="containsText" text="Reference">
      <formula>NOT(ISERROR(SEARCH("Reference",R93)))</formula>
    </cfRule>
  </conditionalFormatting>
  <conditionalFormatting sqref="B86">
    <cfRule type="containsText" dxfId="443" priority="71" operator="containsText" text="Add here">
      <formula>NOT(ISERROR(SEARCH("Add here",B86)))</formula>
    </cfRule>
  </conditionalFormatting>
  <conditionalFormatting sqref="B88">
    <cfRule type="containsText" dxfId="442" priority="70" operator="containsText" text="Add here">
      <formula>NOT(ISERROR(SEARCH("Add here",B88)))</formula>
    </cfRule>
  </conditionalFormatting>
  <conditionalFormatting sqref="B90">
    <cfRule type="containsText" dxfId="441" priority="69" operator="containsText" text="Add here">
      <formula>NOT(ISERROR(SEARCH("Add here",B90)))</formula>
    </cfRule>
  </conditionalFormatting>
  <conditionalFormatting sqref="B92">
    <cfRule type="containsText" dxfId="440" priority="68" operator="containsText" text="Add here">
      <formula>NOT(ISERROR(SEARCH("Add here",B92)))</formula>
    </cfRule>
  </conditionalFormatting>
  <conditionalFormatting sqref="G89 G91 G93 G87">
    <cfRule type="containsText" dxfId="439" priority="64" operator="containsText" text="Reference">
      <formula>NOT(ISERROR(SEARCH("Reference",G87)))</formula>
    </cfRule>
  </conditionalFormatting>
  <conditionalFormatting sqref="G87 G89 G91 G93">
    <cfRule type="containsText" dxfId="438" priority="63" operator="containsText" text="Reference">
      <formula>NOT(ISERROR(SEARCH("Reference",G87)))</formula>
    </cfRule>
  </conditionalFormatting>
  <conditionalFormatting sqref="L89 L91 L93 L87">
    <cfRule type="containsText" dxfId="437" priority="62" operator="containsText" text="Reference">
      <formula>NOT(ISERROR(SEARCH("Reference",L87)))</formula>
    </cfRule>
  </conditionalFormatting>
  <conditionalFormatting sqref="L87 L89 L91 L93">
    <cfRule type="containsText" dxfId="436" priority="61" operator="containsText" text="Reference">
      <formula>NOT(ISERROR(SEARCH("Reference",L87)))</formula>
    </cfRule>
  </conditionalFormatting>
  <conditionalFormatting sqref="Q89 Q91 Q93 Q87">
    <cfRule type="containsText" dxfId="435" priority="60" operator="containsText" text="Reference">
      <formula>NOT(ISERROR(SEARCH("Reference",Q87)))</formula>
    </cfRule>
  </conditionalFormatting>
  <conditionalFormatting sqref="Q87 Q89 Q91 Q93">
    <cfRule type="containsText" dxfId="434" priority="59" operator="containsText" text="Reference">
      <formula>NOT(ISERROR(SEARCH("Reference",Q87)))</formula>
    </cfRule>
  </conditionalFormatting>
  <conditionalFormatting sqref="D94">
    <cfRule type="containsText" dxfId="433" priority="58" operator="containsText" text="Explain here">
      <formula>NOT(ISERROR(SEARCH("Explain here",D94)))</formula>
    </cfRule>
  </conditionalFormatting>
  <conditionalFormatting sqref="D88">
    <cfRule type="containsText" dxfId="432" priority="57" operator="containsText" text="Specify here">
      <formula>NOT(ISERROR(SEARCH("Specify here",D88)))</formula>
    </cfRule>
  </conditionalFormatting>
  <conditionalFormatting sqref="D90">
    <cfRule type="containsText" dxfId="431" priority="56" operator="containsText" text="Specify here">
      <formula>NOT(ISERROR(SEARCH("Specify here",D90)))</formula>
    </cfRule>
  </conditionalFormatting>
  <conditionalFormatting sqref="D92">
    <cfRule type="containsText" dxfId="430" priority="55" operator="containsText" text="Specify here">
      <formula>NOT(ISERROR(SEARCH("Specify here",D92)))</formula>
    </cfRule>
  </conditionalFormatting>
  <conditionalFormatting sqref="E42:F43">
    <cfRule type="containsText" dxfId="429" priority="54" operator="containsText" text="Please select">
      <formula>NOT(ISERROR(SEARCH("Please select",E42)))</formula>
    </cfRule>
  </conditionalFormatting>
  <conditionalFormatting sqref="F22">
    <cfRule type="containsText" dxfId="428" priority="53" operator="containsText" text="Please select">
      <formula>NOT(ISERROR(SEARCH("Please select",F22)))</formula>
    </cfRule>
  </conditionalFormatting>
  <conditionalFormatting sqref="F25">
    <cfRule type="containsText" dxfId="427" priority="52" operator="containsText" text="Select Functional Unit above">
      <formula>NOT(ISERROR(SEARCH("Select Functional Unit above",F25)))</formula>
    </cfRule>
  </conditionalFormatting>
  <conditionalFormatting sqref="E44:F45">
    <cfRule type="cellIs" dxfId="426" priority="51" operator="equal">
      <formula>"Please select based on chosen Functional Unit"</formula>
    </cfRule>
  </conditionalFormatting>
  <conditionalFormatting sqref="D7">
    <cfRule type="containsText" dxfId="425" priority="50" operator="containsText" text="Please select">
      <formula>NOT(ISERROR(SEARCH("Please select",D7)))</formula>
    </cfRule>
  </conditionalFormatting>
  <conditionalFormatting sqref="D7">
    <cfRule type="containsText" dxfId="424" priority="49" operator="containsText" text="Specify here">
      <formula>NOT(ISERROR(SEARCH("Specify here",D7)))</formula>
    </cfRule>
  </conditionalFormatting>
  <conditionalFormatting sqref="L43">
    <cfRule type="containsText" dxfId="423" priority="48" operator="containsText" text="Reference">
      <formula>NOT(ISERROR(SEARCH("Reference",L43)))</formula>
    </cfRule>
  </conditionalFormatting>
  <conditionalFormatting sqref="Q43">
    <cfRule type="containsText" dxfId="422" priority="47" operator="containsText" text="Reference">
      <formula>NOT(ISERROR(SEARCH("Reference",Q43)))</formula>
    </cfRule>
  </conditionalFormatting>
  <conditionalFormatting sqref="Q43">
    <cfRule type="containsText" dxfId="421" priority="46" operator="containsText" text="Reference">
      <formula>NOT(ISERROR(SEARCH("Reference",Q43)))</formula>
    </cfRule>
  </conditionalFormatting>
  <conditionalFormatting sqref="D60">
    <cfRule type="containsText" dxfId="420" priority="33" operator="containsText" text="Select">
      <formula>NOT(ISERROR(SEARCH("Select",D60)))</formula>
    </cfRule>
  </conditionalFormatting>
  <conditionalFormatting sqref="F56:F57">
    <cfRule type="containsText" dxfId="419" priority="44" operator="containsText" text="Please select">
      <formula>NOT(ISERROR(SEARCH("Please select",F56)))</formula>
    </cfRule>
  </conditionalFormatting>
  <conditionalFormatting sqref="H57:K57">
    <cfRule type="containsText" dxfId="418" priority="43" operator="containsText" text="Reference">
      <formula>NOT(ISERROR(SEARCH("Reference",H57)))</formula>
    </cfRule>
  </conditionalFormatting>
  <conditionalFormatting sqref="M57:P57">
    <cfRule type="containsText" dxfId="417" priority="42" operator="containsText" text="Reference">
      <formula>NOT(ISERROR(SEARCH("Reference",M57)))</formula>
    </cfRule>
  </conditionalFormatting>
  <conditionalFormatting sqref="R57:U57">
    <cfRule type="containsText" dxfId="416" priority="41" operator="containsText" text="Reference">
      <formula>NOT(ISERROR(SEARCH("Reference",R57)))</formula>
    </cfRule>
  </conditionalFormatting>
  <conditionalFormatting sqref="L57">
    <cfRule type="containsText" dxfId="415" priority="39" operator="containsText" text="Reference">
      <formula>NOT(ISERROR(SEARCH("Reference",L57)))</formula>
    </cfRule>
  </conditionalFormatting>
  <conditionalFormatting sqref="Q57">
    <cfRule type="containsText" dxfId="414" priority="38" operator="containsText" text="Reference">
      <formula>NOT(ISERROR(SEARCH("Reference",Q57)))</formula>
    </cfRule>
  </conditionalFormatting>
  <conditionalFormatting sqref="H57:U57">
    <cfRule type="containsText" dxfId="413" priority="37" operator="containsText" text="Reference">
      <formula>NOT(ISERROR(SEARCH("Reference",H57)))</formula>
    </cfRule>
  </conditionalFormatting>
  <conditionalFormatting sqref="D52">
    <cfRule type="containsText" dxfId="412" priority="36" operator="containsText" text="Select">
      <formula>NOT(ISERROR(SEARCH("Select",D52)))</formula>
    </cfRule>
  </conditionalFormatting>
  <conditionalFormatting sqref="D54">
    <cfRule type="containsText" dxfId="411" priority="35" operator="containsText" text="Select">
      <formula>NOT(ISERROR(SEARCH("Select",D54)))</formula>
    </cfRule>
  </conditionalFormatting>
  <conditionalFormatting sqref="D56">
    <cfRule type="containsText" dxfId="410" priority="34" operator="containsText" text="Select">
      <formula>NOT(ISERROR(SEARCH("Select",D56)))</formula>
    </cfRule>
  </conditionalFormatting>
  <conditionalFormatting sqref="F58:F59">
    <cfRule type="containsText" dxfId="409" priority="32" operator="containsText" text="Please select">
      <formula>NOT(ISERROR(SEARCH("Please select",F58)))</formula>
    </cfRule>
  </conditionalFormatting>
  <conditionalFormatting sqref="H59:K59">
    <cfRule type="containsText" dxfId="408" priority="31" operator="containsText" text="Reference">
      <formula>NOT(ISERROR(SEARCH("Reference",H59)))</formula>
    </cfRule>
  </conditionalFormatting>
  <conditionalFormatting sqref="M59:P59">
    <cfRule type="containsText" dxfId="407" priority="30" operator="containsText" text="Reference">
      <formula>NOT(ISERROR(SEARCH("Reference",M59)))</formula>
    </cfRule>
  </conditionalFormatting>
  <conditionalFormatting sqref="R59:U59">
    <cfRule type="containsText" dxfId="406" priority="29" operator="containsText" text="Reference">
      <formula>NOT(ISERROR(SEARCH("Reference",R59)))</formula>
    </cfRule>
  </conditionalFormatting>
  <conditionalFormatting sqref="L59">
    <cfRule type="containsText" dxfId="405" priority="27" operator="containsText" text="Reference">
      <formula>NOT(ISERROR(SEARCH("Reference",L59)))</formula>
    </cfRule>
  </conditionalFormatting>
  <conditionalFormatting sqref="Q59">
    <cfRule type="containsText" dxfId="404" priority="26" operator="containsText" text="Reference">
      <formula>NOT(ISERROR(SEARCH("Reference",Q59)))</formula>
    </cfRule>
  </conditionalFormatting>
  <conditionalFormatting sqref="H59:U59">
    <cfRule type="containsText" dxfId="403" priority="25" operator="containsText" text="Reference">
      <formula>NOT(ISERROR(SEARCH("Reference",H59)))</formula>
    </cfRule>
  </conditionalFormatting>
  <conditionalFormatting sqref="D58">
    <cfRule type="containsText" dxfId="402" priority="24" operator="containsText" text="Select">
      <formula>NOT(ISERROR(SEARCH("Select",D58)))</formula>
    </cfRule>
  </conditionalFormatting>
  <conditionalFormatting sqref="D76">
    <cfRule type="containsText" dxfId="401" priority="23" operator="containsText" text="Select">
      <formula>NOT(ISERROR(SEARCH("Select",D76)))</formula>
    </cfRule>
  </conditionalFormatting>
  <conditionalFormatting sqref="B96 B101 B98:B99">
    <cfRule type="containsText" dxfId="400" priority="22" operator="containsText" text="Specify data sources and references here">
      <formula>NOT(ISERROR(SEARCH("Specify data sources and references here",B96)))</formula>
    </cfRule>
  </conditionalFormatting>
  <conditionalFormatting sqref="B97 B100 B102">
    <cfRule type="containsText" dxfId="399" priority="21" operator="containsText" text="Specify data sources and references here">
      <formula>NOT(ISERROR(SEARCH("Specify data sources and references here",B97)))</formula>
    </cfRule>
  </conditionalFormatting>
  <conditionalFormatting sqref="D34">
    <cfRule type="containsText" dxfId="398" priority="19"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D46">
    <cfRule type="containsText" dxfId="397" priority="18" operator="containsText" text="Explain here (e.g. other costs)">
      <formula>NOT(ISERROR(SEARCH("Explain here (e.g. other costs)",D46)))</formula>
    </cfRule>
  </conditionalFormatting>
  <conditionalFormatting sqref="D62">
    <cfRule type="containsText" dxfId="396" priority="17" operator="containsText" text="Explain here (e.g. flexible in and out)">
      <formula>NOT(ISERROR(SEARCH("Explain here (e.g. flexible in and out)",D62)))</formula>
    </cfRule>
  </conditionalFormatting>
  <conditionalFormatting sqref="G24">
    <cfRule type="containsText" dxfId="395" priority="16" operator="containsText" text="Reference">
      <formula>NOT(ISERROR(SEARCH("Reference",G24)))</formula>
    </cfRule>
  </conditionalFormatting>
  <conditionalFormatting sqref="L24">
    <cfRule type="containsText" dxfId="394" priority="15" operator="containsText" text="Reference">
      <formula>NOT(ISERROR(SEARCH("Reference",L24)))</formula>
    </cfRule>
  </conditionalFormatting>
  <conditionalFormatting sqref="L24">
    <cfRule type="containsText" dxfId="393" priority="14" operator="containsText" text="Reference">
      <formula>NOT(ISERROR(SEARCH("Reference",L24)))</formula>
    </cfRule>
  </conditionalFormatting>
  <conditionalFormatting sqref="G51">
    <cfRule type="containsText" dxfId="392" priority="13" operator="containsText" text="Reference">
      <formula>NOT(ISERROR(SEARCH("Reference",G51)))</formula>
    </cfRule>
  </conditionalFormatting>
  <conditionalFormatting sqref="G51">
    <cfRule type="containsText" dxfId="391" priority="12" operator="containsText" text="Reference">
      <formula>NOT(ISERROR(SEARCH("Reference",G51)))</formula>
    </cfRule>
  </conditionalFormatting>
  <conditionalFormatting sqref="G53">
    <cfRule type="containsText" dxfId="390" priority="11" operator="containsText" text="Reference">
      <formula>NOT(ISERROR(SEARCH("Reference",G53)))</formula>
    </cfRule>
  </conditionalFormatting>
  <conditionalFormatting sqref="G53">
    <cfRule type="containsText" dxfId="389" priority="10" operator="containsText" text="Reference">
      <formula>NOT(ISERROR(SEARCH("Reference",G53)))</formula>
    </cfRule>
  </conditionalFormatting>
  <conditionalFormatting sqref="G55">
    <cfRule type="containsText" dxfId="388" priority="9" operator="containsText" text="Reference">
      <formula>NOT(ISERROR(SEARCH("Reference",G55)))</formula>
    </cfRule>
  </conditionalFormatting>
  <conditionalFormatting sqref="G55">
    <cfRule type="containsText" dxfId="387" priority="8" operator="containsText" text="Reference">
      <formula>NOT(ISERROR(SEARCH("Reference",G55)))</formula>
    </cfRule>
  </conditionalFormatting>
  <conditionalFormatting sqref="G57">
    <cfRule type="containsText" dxfId="386" priority="7" operator="containsText" text="Reference">
      <formula>NOT(ISERROR(SEARCH("Reference",G57)))</formula>
    </cfRule>
  </conditionalFormatting>
  <conditionalFormatting sqref="G57">
    <cfRule type="containsText" dxfId="385" priority="6" operator="containsText" text="Reference">
      <formula>NOT(ISERROR(SEARCH("Reference",G57)))</formula>
    </cfRule>
  </conditionalFormatting>
  <conditionalFormatting sqref="G59">
    <cfRule type="containsText" dxfId="384" priority="5" operator="containsText" text="Reference">
      <formula>NOT(ISERROR(SEARCH("Reference",G59)))</formula>
    </cfRule>
  </conditionalFormatting>
  <conditionalFormatting sqref="G59">
    <cfRule type="containsText" dxfId="383" priority="4" operator="containsText" text="Reference">
      <formula>NOT(ISERROR(SEARCH("Reference",G59)))</formula>
    </cfRule>
  </conditionalFormatting>
  <conditionalFormatting sqref="G61">
    <cfRule type="containsText" dxfId="382" priority="3" operator="containsText" text="Reference">
      <formula>NOT(ISERROR(SEARCH("Reference",G61)))</formula>
    </cfRule>
  </conditionalFormatting>
  <conditionalFormatting sqref="G61">
    <cfRule type="containsText" dxfId="381" priority="2" operator="containsText" text="Reference">
      <formula>NOT(ISERROR(SEARCH("Reference",G61)))</formula>
    </cfRule>
  </conditionalFormatting>
  <conditionalFormatting sqref="C96:U96">
    <cfRule type="containsText" dxfId="380" priority="1" operator="containsText" text="Specify complete references and data sources used here">
      <formula>NOT(ISERROR(SEARCH("Specify complete references and data sources used here",C96)))</formula>
    </cfRule>
  </conditionalFormatting>
  <dataValidations count="2">
    <dataValidation allowBlank="1" showInputMessage="1" showErrorMessage="1" prompt="More details are found in 'READ ME' tab" sqref="D14" xr:uid="{B4D7B7FC-E8D7-4C1B-974F-5315503DC18D}"/>
    <dataValidation type="list" allowBlank="1" showInputMessage="1" showErrorMessage="1" sqref="L33:O33" xr:uid="{9901DC60-A1E1-4973-90BC-3DD1AF773D91}">
      <formula1>$X$6:$X$9</formula1>
    </dataValidation>
  </dataValidations>
  <pageMargins left="0.7" right="0.7" top="0.75" bottom="0.75" header="0.3" footer="0.3"/>
  <pageSetup paperSize="9" scale="31" orientation="landscape"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prompt="More details are found in 'READ ME' tab" xr:uid="{3B2EFD59-C82A-4C21-BC7E-5967DA275EBD}">
          <x14:formula1>
            <xm:f>'READ ME'!$C$26:$C$34</xm:f>
          </x14:formula1>
          <xm:sqref>D13</xm:sqref>
        </x14:dataValidation>
        <x14:dataValidation type="list" allowBlank="1" showInputMessage="1" showErrorMessage="1" xr:uid="{F2D99DDC-1834-4945-A4B5-BD6659E600DE}">
          <x14:formula1>
            <xm:f>List!$Z$6:$Z$8</xm:f>
          </x14:formula1>
          <xm:sqref>D33</xm:sqref>
        </x14:dataValidation>
        <x14:dataValidation type="list" allowBlank="1" showInputMessage="1" showErrorMessage="1" xr:uid="{FCF60EDD-8723-4377-A8DE-0FD5E2B16B26}">
          <x14:formula1>
            <xm:f>List!$D$3:$D$17</xm:f>
          </x14:formula1>
          <xm:sqref>D11</xm:sqref>
        </x14:dataValidation>
        <x14:dataValidation type="list" allowBlank="1" showInputMessage="1" showErrorMessage="1" xr:uid="{76FA057E-DA0C-4011-B7C0-B5F22923686A}">
          <x14:formula1>
            <xm:f>List!$T$3:$T$6</xm:f>
          </x14:formula1>
          <xm:sqref>F74:F81</xm:sqref>
        </x14:dataValidation>
        <x14:dataValidation type="list" allowBlank="1" showInputMessage="1" showErrorMessage="1" xr:uid="{5C14CD96-F0E1-44BA-B106-C1D8217234AF}">
          <x14:formula1>
            <xm:f>List!$H$3:$H$10</xm:f>
          </x14:formula1>
          <xm:sqref>D29</xm:sqref>
        </x14:dataValidation>
        <x14:dataValidation type="list" allowBlank="1" showInputMessage="1" showErrorMessage="1" xr:uid="{514D6F72-5CFB-457A-96D1-251F32E68A05}">
          <x14:formula1>
            <xm:f>List!$F$3:$F$18</xm:f>
          </x14:formula1>
          <xm:sqref>D16:K17 F22</xm:sqref>
        </x14:dataValidation>
        <x14:dataValidation type="list" allowBlank="1" showInputMessage="1" showErrorMessage="1" xr:uid="{CF760670-593A-41D1-8C54-DCBEC36DBEBD}">
          <x14:formula1>
            <xm:f>List!$Z$2:$Z$4</xm:f>
          </x14:formula1>
          <xm:sqref>D10:K10</xm:sqref>
        </x14:dataValidation>
        <x14:dataValidation type="list" allowBlank="1" showInputMessage="1" showErrorMessage="1" xr:uid="{EDECACFC-8F15-4C64-B465-E09030EB7C87}">
          <x14:formula1>
            <xm:f>List!$R$3:$R$13</xm:f>
          </x14:formula1>
          <xm:sqref>D78:E81</xm:sqref>
        </x14:dataValidation>
        <x14:dataValidation type="list" allowBlank="1" showInputMessage="1" showErrorMessage="1" xr:uid="{6024F62B-4B5B-4E7B-B1C0-DD051F3161C6}">
          <x14:formula1>
            <xm:f>List!$Z$10:$Z$13</xm:f>
          </x14:formula1>
          <xm:sqref>D22:E24</xm:sqref>
        </x14:dataValidation>
        <x14:dataValidation type="list" allowBlank="1" showInputMessage="1" showErrorMessage="1" xr:uid="{324BA640-E1AE-435C-AD75-952525A1E97F}">
          <x14:formula1>
            <xm:f>List!$B$3:$B$27</xm:f>
          </x14:formula1>
          <xm:sqref>D8:K8</xm:sqref>
        </x14:dataValidation>
        <x14:dataValidation type="list" allowBlank="1" showInputMessage="1" showErrorMessage="1" xr:uid="{9A44C8FE-1B60-45F6-9D14-74E0B3D49EEB}">
          <x14:formula1>
            <xm:f>List!$J$3:$J$6</xm:f>
          </x14:formula1>
          <xm:sqref>E44:F45</xm:sqref>
        </x14:dataValidation>
        <x14:dataValidation type="list" allowBlank="1" showInputMessage="1" showErrorMessage="1" xr:uid="{BD3BACC7-D684-40EE-8504-235A8AB7AA54}">
          <x14:formula1>
            <xm:f>List!$Z$15:$Z$16</xm:f>
          </x14:formula1>
          <xm:sqref>D38:D45</xm:sqref>
        </x14:dataValidation>
        <x14:dataValidation type="list" allowBlank="1" showInputMessage="1" showErrorMessage="1" xr:uid="{B0DBFE3B-5AB8-4599-A340-DC1026EACFA2}">
          <x14:formula1>
            <xm:f>List!$L$2:$L$74</xm:f>
          </x14:formula1>
          <xm:sqref>D50:E61</xm:sqref>
        </x14:dataValidation>
        <x14:dataValidation type="list" allowBlank="1" showInputMessage="1" showErrorMessage="1" xr:uid="{9CE8EA8D-5631-4390-81B7-06316A1962B3}">
          <x14:formula1>
            <xm:f>List!$R$3:$R$14</xm:f>
          </x14:formula1>
          <xm:sqref>D74:E77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dimension ref="A1:AB48"/>
  <sheetViews>
    <sheetView topLeftCell="C36" zoomScale="80" zoomScaleNormal="80" workbookViewId="0">
      <selection activeCell="H57" sqref="H57"/>
    </sheetView>
  </sheetViews>
  <sheetFormatPr defaultRowHeight="15.5" x14ac:dyDescent="0.35"/>
  <cols>
    <col min="1" max="1" width="25.5" customWidth="1"/>
    <col min="6" max="6" width="15.58203125" customWidth="1"/>
    <col min="7" max="7" width="17.58203125" customWidth="1"/>
    <col min="11" max="11" width="16.5" customWidth="1"/>
    <col min="14" max="14" width="16.83203125" customWidth="1"/>
    <col min="25" max="25" width="12.5" customWidth="1"/>
    <col min="26" max="26" width="11" customWidth="1"/>
  </cols>
  <sheetData>
    <row r="1" spans="1:28" ht="21" x14ac:dyDescent="0.5">
      <c r="A1" s="4" t="s">
        <v>371</v>
      </c>
    </row>
    <row r="2" spans="1:28" x14ac:dyDescent="0.35">
      <c r="A2" s="140" t="s">
        <v>372</v>
      </c>
    </row>
    <row r="6" spans="1:28" x14ac:dyDescent="0.35">
      <c r="B6" t="s">
        <v>373</v>
      </c>
      <c r="C6" t="s">
        <v>374</v>
      </c>
      <c r="D6" t="s">
        <v>375</v>
      </c>
    </row>
    <row r="7" spans="1:28" x14ac:dyDescent="0.35">
      <c r="A7" t="s">
        <v>376</v>
      </c>
      <c r="B7">
        <v>100</v>
      </c>
      <c r="C7">
        <v>100</v>
      </c>
      <c r="D7" t="s">
        <v>377</v>
      </c>
    </row>
    <row r="8" spans="1:28" x14ac:dyDescent="0.35">
      <c r="A8" t="s">
        <v>378</v>
      </c>
      <c r="B8">
        <v>100</v>
      </c>
      <c r="C8">
        <v>300</v>
      </c>
      <c r="D8" t="s">
        <v>377</v>
      </c>
    </row>
    <row r="9" spans="1:28" x14ac:dyDescent="0.35">
      <c r="A9" t="s">
        <v>379</v>
      </c>
      <c r="B9">
        <v>500</v>
      </c>
      <c r="C9">
        <v>600</v>
      </c>
      <c r="D9" t="s">
        <v>377</v>
      </c>
    </row>
    <row r="10" spans="1:28" x14ac:dyDescent="0.35">
      <c r="A10" t="s">
        <v>380</v>
      </c>
      <c r="B10">
        <f>SUM(B7:B9)</f>
        <v>700</v>
      </c>
      <c r="C10">
        <f>SUM(C7:C9)</f>
        <v>1000</v>
      </c>
    </row>
    <row r="11" spans="1:28" x14ac:dyDescent="0.35">
      <c r="M11" t="s">
        <v>381</v>
      </c>
    </row>
    <row r="12" spans="1:28" x14ac:dyDescent="0.35">
      <c r="A12" t="s">
        <v>382</v>
      </c>
      <c r="F12" s="181" t="s">
        <v>383</v>
      </c>
      <c r="K12" s="186" t="s">
        <v>384</v>
      </c>
      <c r="L12" s="376" t="s">
        <v>385</v>
      </c>
      <c r="M12" s="189">
        <v>1.2751677852348992E-3</v>
      </c>
      <c r="N12" t="s">
        <v>386</v>
      </c>
      <c r="V12" t="s">
        <v>387</v>
      </c>
      <c r="W12" t="s">
        <v>388</v>
      </c>
      <c r="Y12" t="s">
        <v>389</v>
      </c>
      <c r="AA12">
        <v>97.5</v>
      </c>
      <c r="AB12" t="s">
        <v>390</v>
      </c>
    </row>
    <row r="13" spans="1:28" x14ac:dyDescent="0.35">
      <c r="A13">
        <v>200</v>
      </c>
      <c r="B13" t="s">
        <v>391</v>
      </c>
      <c r="F13" s="374" t="s">
        <v>392</v>
      </c>
      <c r="G13" t="s">
        <v>322</v>
      </c>
      <c r="H13" s="180">
        <v>1.0233246889536938</v>
      </c>
      <c r="I13" t="s">
        <v>393</v>
      </c>
      <c r="K13" s="186" t="s">
        <v>394</v>
      </c>
      <c r="L13" s="376"/>
      <c r="M13" s="190">
        <v>6.2093959731543621E-2</v>
      </c>
      <c r="N13" t="s">
        <v>386</v>
      </c>
      <c r="U13" t="s">
        <v>395</v>
      </c>
      <c r="V13">
        <v>2.8</v>
      </c>
      <c r="W13" s="180">
        <f>V13/$V$18</f>
        <v>3.0701754385964904E-2</v>
      </c>
      <c r="Y13" t="s">
        <v>396</v>
      </c>
      <c r="Z13" s="180">
        <f>M16*1000000*$AA$12/1000000</f>
        <v>13.610738255033556</v>
      </c>
      <c r="AA13" t="s">
        <v>397</v>
      </c>
    </row>
    <row r="14" spans="1:28" x14ac:dyDescent="0.35">
      <c r="A14" t="s">
        <v>398</v>
      </c>
      <c r="F14" s="374"/>
      <c r="G14" t="s">
        <v>399</v>
      </c>
      <c r="H14" s="178">
        <v>2.0181431065276836E-2</v>
      </c>
      <c r="I14" t="s">
        <v>393</v>
      </c>
      <c r="K14" s="186" t="s">
        <v>322</v>
      </c>
      <c r="L14" s="376"/>
      <c r="M14" s="190">
        <v>23.447223917022573</v>
      </c>
      <c r="N14" t="s">
        <v>386</v>
      </c>
      <c r="U14" t="s">
        <v>291</v>
      </c>
      <c r="V14">
        <v>13.8</v>
      </c>
      <c r="W14" s="180">
        <f t="shared" ref="W14:W17" si="0">V14/$V$18</f>
        <v>0.15131578947368418</v>
      </c>
      <c r="Y14" t="s">
        <v>400</v>
      </c>
      <c r="Z14" s="180">
        <f>M17*1000000*$AA$12/1000000</f>
        <v>122.49664429530199</v>
      </c>
      <c r="AA14" t="s">
        <v>397</v>
      </c>
    </row>
    <row r="15" spans="1:28" x14ac:dyDescent="0.35">
      <c r="A15" s="176">
        <f>365*24*0.9</f>
        <v>7884</v>
      </c>
      <c r="B15" s="176" t="s">
        <v>401</v>
      </c>
      <c r="F15" s="374"/>
      <c r="G15" t="s">
        <v>402</v>
      </c>
      <c r="H15" s="177">
        <v>5.0327443719034105E-5</v>
      </c>
      <c r="I15" t="s">
        <v>393</v>
      </c>
      <c r="K15" s="186" t="s">
        <v>399</v>
      </c>
      <c r="L15" s="376"/>
      <c r="M15" s="190">
        <v>0.97620500305064051</v>
      </c>
      <c r="N15" t="s">
        <v>386</v>
      </c>
      <c r="U15" t="s">
        <v>285</v>
      </c>
      <c r="V15">
        <v>40.6</v>
      </c>
      <c r="W15" s="180">
        <f t="shared" si="0"/>
        <v>0.44517543859649117</v>
      </c>
    </row>
    <row r="16" spans="1:28" x14ac:dyDescent="0.35">
      <c r="A16" t="s">
        <v>57</v>
      </c>
      <c r="F16" s="374"/>
      <c r="G16" t="s">
        <v>282</v>
      </c>
      <c r="H16" s="178">
        <v>2.4506816278342292E-3</v>
      </c>
      <c r="I16" t="s">
        <v>393</v>
      </c>
      <c r="K16" s="187" t="s">
        <v>403</v>
      </c>
      <c r="L16" s="376"/>
      <c r="M16" s="191">
        <f>O16*0.1</f>
        <v>0.1395973154362416</v>
      </c>
      <c r="N16" t="s">
        <v>386</v>
      </c>
      <c r="O16">
        <v>1.3959731543624159</v>
      </c>
      <c r="U16" t="s">
        <v>281</v>
      </c>
      <c r="V16">
        <v>19.600000000000001</v>
      </c>
      <c r="W16" s="180">
        <f t="shared" si="0"/>
        <v>0.21491228070175436</v>
      </c>
    </row>
    <row r="17" spans="1:23" x14ac:dyDescent="0.35">
      <c r="A17" s="176">
        <f>A13*A15/1000</f>
        <v>1576.8</v>
      </c>
      <c r="B17" t="s">
        <v>404</v>
      </c>
      <c r="F17" s="375" t="s">
        <v>405</v>
      </c>
      <c r="G17" t="s">
        <v>395</v>
      </c>
      <c r="H17" s="178">
        <v>2.7651083238312422E-2</v>
      </c>
      <c r="I17" t="s">
        <v>393</v>
      </c>
      <c r="K17" s="187" t="s">
        <v>278</v>
      </c>
      <c r="L17" s="376"/>
      <c r="M17" s="191">
        <f>O16-M16</f>
        <v>1.2563758389261743</v>
      </c>
      <c r="N17" t="s">
        <v>386</v>
      </c>
      <c r="O17" s="179"/>
      <c r="U17" t="s">
        <v>406</v>
      </c>
      <c r="V17">
        <v>14.4</v>
      </c>
      <c r="W17" s="180">
        <f t="shared" si="0"/>
        <v>0.15789473684210523</v>
      </c>
    </row>
    <row r="18" spans="1:23" x14ac:dyDescent="0.35">
      <c r="A18" t="s">
        <v>407</v>
      </c>
      <c r="C18" t="s">
        <v>455</v>
      </c>
      <c r="F18" s="375"/>
      <c r="G18" t="s">
        <v>291</v>
      </c>
      <c r="H18" s="178">
        <v>0.15307867730900798</v>
      </c>
      <c r="I18" t="s">
        <v>393</v>
      </c>
      <c r="K18" s="188" t="s">
        <v>395</v>
      </c>
      <c r="L18" s="377" t="s">
        <v>408</v>
      </c>
      <c r="M18" s="190">
        <v>0.56534472239170219</v>
      </c>
      <c r="N18" t="s">
        <v>386</v>
      </c>
      <c r="V18">
        <f>SUM(V13:V17)</f>
        <v>91.200000000000017</v>
      </c>
    </row>
    <row r="19" spans="1:23" x14ac:dyDescent="0.35">
      <c r="A19">
        <f>A17*0.05</f>
        <v>78.84</v>
      </c>
      <c r="B19" t="s">
        <v>404</v>
      </c>
      <c r="C19">
        <v>25000</v>
      </c>
      <c r="D19" t="s">
        <v>404</v>
      </c>
      <c r="F19" s="375"/>
      <c r="G19" t="s">
        <v>285</v>
      </c>
      <c r="H19" s="178">
        <v>0.44510146214468066</v>
      </c>
      <c r="I19" t="s">
        <v>393</v>
      </c>
      <c r="K19" s="188" t="s">
        <v>291</v>
      </c>
      <c r="L19" s="377"/>
      <c r="M19" s="190">
        <v>3.2403904820012199</v>
      </c>
      <c r="N19" t="s">
        <v>386</v>
      </c>
    </row>
    <row r="20" spans="1:23" x14ac:dyDescent="0.35">
      <c r="A20" t="s">
        <v>409</v>
      </c>
      <c r="F20" s="375"/>
      <c r="G20" t="s">
        <v>281</v>
      </c>
      <c r="H20" s="178">
        <v>0.20843508138162078</v>
      </c>
      <c r="I20" t="s">
        <v>393</v>
      </c>
      <c r="K20" s="188" t="s">
        <v>285</v>
      </c>
      <c r="L20" s="377"/>
      <c r="M20" s="190">
        <v>10.14765100671141</v>
      </c>
      <c r="N20" t="s">
        <v>386</v>
      </c>
    </row>
    <row r="21" spans="1:23" x14ac:dyDescent="0.35">
      <c r="A21">
        <v>16</v>
      </c>
      <c r="B21" t="s">
        <v>410</v>
      </c>
      <c r="F21" s="375"/>
      <c r="G21" t="s">
        <v>309</v>
      </c>
      <c r="H21" s="178">
        <v>0.14506034247888516</v>
      </c>
      <c r="I21" t="s">
        <v>393</v>
      </c>
      <c r="K21" s="188" t="s">
        <v>281</v>
      </c>
      <c r="L21" s="377"/>
      <c r="M21" s="190">
        <v>4.8718120805369125</v>
      </c>
      <c r="N21" t="s">
        <v>386</v>
      </c>
    </row>
    <row r="22" spans="1:23" x14ac:dyDescent="0.35">
      <c r="A22" t="s">
        <v>411</v>
      </c>
      <c r="F22" s="375"/>
      <c r="G22" t="s">
        <v>412</v>
      </c>
      <c r="H22" s="178">
        <v>4.2759407069555304E-3</v>
      </c>
      <c r="I22" t="s">
        <v>393</v>
      </c>
      <c r="K22" s="188" t="s">
        <v>309</v>
      </c>
      <c r="L22" s="377"/>
      <c r="M22" s="190">
        <v>3.4145820622330687</v>
      </c>
      <c r="N22" t="s">
        <v>386</v>
      </c>
      <c r="O22" s="179">
        <f>SUM(M18:M22)</f>
        <v>22.239780353874313</v>
      </c>
      <c r="P22" t="s">
        <v>386</v>
      </c>
    </row>
    <row r="23" spans="1:23" x14ac:dyDescent="0.35">
      <c r="A23" s="178">
        <f>A21*A19*1000/1000000000</f>
        <v>1.26144E-3</v>
      </c>
      <c r="B23" t="s">
        <v>150</v>
      </c>
      <c r="C23" s="178">
        <f>A21*C19*1000/1000000000</f>
        <v>0.4</v>
      </c>
      <c r="D23" t="s">
        <v>150</v>
      </c>
      <c r="F23" s="375"/>
      <c r="G23" t="s">
        <v>413</v>
      </c>
      <c r="H23" s="178">
        <v>4.2759407069555304E-3</v>
      </c>
      <c r="I23" t="s">
        <v>393</v>
      </c>
      <c r="K23" s="188" t="s">
        <v>412</v>
      </c>
      <c r="L23" s="377"/>
      <c r="M23" s="190">
        <v>0.20683343502135448</v>
      </c>
      <c r="N23" t="s">
        <v>386</v>
      </c>
    </row>
    <row r="24" spans="1:23" x14ac:dyDescent="0.35">
      <c r="A24" s="180">
        <f>A21*A13/3600</f>
        <v>0.88888888888888884</v>
      </c>
      <c r="B24" t="s">
        <v>250</v>
      </c>
      <c r="C24" s="176">
        <f>C23*1000000000/(3600*A15)</f>
        <v>14.09324088167315</v>
      </c>
      <c r="D24" t="s">
        <v>250</v>
      </c>
      <c r="F24" s="375"/>
      <c r="G24" t="s">
        <v>414</v>
      </c>
      <c r="H24" s="178">
        <v>5.5498935429511304E-3</v>
      </c>
      <c r="I24" t="s">
        <v>393</v>
      </c>
      <c r="K24" s="188" t="s">
        <v>413</v>
      </c>
      <c r="L24" s="377"/>
      <c r="M24" s="190">
        <v>0.20683343502135448</v>
      </c>
      <c r="N24" t="s">
        <v>386</v>
      </c>
    </row>
    <row r="25" spans="1:23" x14ac:dyDescent="0.35">
      <c r="F25" s="375"/>
      <c r="G25" t="s">
        <v>415</v>
      </c>
      <c r="H25" s="178">
        <v>2.692959707772878E-3</v>
      </c>
      <c r="I25" t="s">
        <v>393</v>
      </c>
      <c r="K25" s="188" t="s">
        <v>414</v>
      </c>
      <c r="L25" s="377"/>
      <c r="M25" s="190">
        <v>0.26845637583892618</v>
      </c>
      <c r="N25" t="s">
        <v>386</v>
      </c>
    </row>
    <row r="26" spans="1:23" x14ac:dyDescent="0.35">
      <c r="F26" s="375"/>
      <c r="G26" t="s">
        <v>416</v>
      </c>
      <c r="H26" s="178">
        <v>3.8786187828578926E-3</v>
      </c>
      <c r="I26" t="s">
        <v>393</v>
      </c>
      <c r="K26" s="188" t="s">
        <v>415</v>
      </c>
      <c r="L26" s="377"/>
      <c r="M26" s="190">
        <v>0.13026235509456988</v>
      </c>
      <c r="N26" t="s">
        <v>386</v>
      </c>
    </row>
    <row r="27" spans="1:23" x14ac:dyDescent="0.35">
      <c r="A27" t="s">
        <v>453</v>
      </c>
      <c r="B27" t="s">
        <v>454</v>
      </c>
      <c r="K27" s="188" t="s">
        <v>416</v>
      </c>
      <c r="L27" s="377"/>
      <c r="M27" s="190">
        <v>0.18761439902379498</v>
      </c>
      <c r="N27" t="s">
        <v>386</v>
      </c>
    </row>
    <row r="28" spans="1:23" x14ac:dyDescent="0.35">
      <c r="A28">
        <v>2015</v>
      </c>
      <c r="B28">
        <v>100</v>
      </c>
      <c r="F28" t="s">
        <v>456</v>
      </c>
      <c r="H28" s="178"/>
    </row>
    <row r="29" spans="1:23" x14ac:dyDescent="0.35">
      <c r="A29">
        <v>2016</v>
      </c>
      <c r="B29">
        <v>100.32</v>
      </c>
      <c r="F29" s="182" t="s">
        <v>417</v>
      </c>
      <c r="G29" s="182">
        <v>2020</v>
      </c>
      <c r="H29" s="182" t="s">
        <v>457</v>
      </c>
      <c r="I29" s="182" t="s">
        <v>458</v>
      </c>
    </row>
    <row r="30" spans="1:23" ht="31" x14ac:dyDescent="0.35">
      <c r="F30" s="183" t="s">
        <v>418</v>
      </c>
      <c r="G30" s="184">
        <v>0.28303583104485425</v>
      </c>
      <c r="H30" s="184">
        <f>0.283035831044854*0.8</f>
        <v>0.22642866483588323</v>
      </c>
      <c r="I30" s="184">
        <f>G30*0.9</f>
        <v>0.25473224794036881</v>
      </c>
    </row>
    <row r="31" spans="1:23" ht="31" x14ac:dyDescent="0.35">
      <c r="F31" s="183" t="s">
        <v>419</v>
      </c>
      <c r="G31" s="184">
        <f>G30*0.02</f>
        <v>5.6607166208970851E-3</v>
      </c>
      <c r="H31" s="184">
        <f t="shared" ref="H31:I31" si="1">H30*0.02</f>
        <v>4.5285732967176645E-3</v>
      </c>
      <c r="I31" s="184">
        <f t="shared" si="1"/>
        <v>5.0946449588073761E-3</v>
      </c>
    </row>
    <row r="32" spans="1:23" x14ac:dyDescent="0.35">
      <c r="J32">
        <f>1</f>
        <v>1</v>
      </c>
      <c r="K32" t="s">
        <v>420</v>
      </c>
      <c r="L32" s="176">
        <f>J32*1000000000/(3600*A15)</f>
        <v>35.233102204182877</v>
      </c>
      <c r="M32" t="s">
        <v>250</v>
      </c>
    </row>
    <row r="33" spans="6:13" x14ac:dyDescent="0.35">
      <c r="F33" s="182" t="s">
        <v>417</v>
      </c>
      <c r="G33" s="182">
        <v>2020</v>
      </c>
      <c r="H33" s="182" t="s">
        <v>457</v>
      </c>
      <c r="I33" s="182" t="s">
        <v>458</v>
      </c>
    </row>
    <row r="34" spans="6:13" ht="31" x14ac:dyDescent="0.35">
      <c r="F34" s="183" t="s">
        <v>421</v>
      </c>
      <c r="G34" s="184">
        <f t="shared" ref="G34:I34" si="2">G30/$H$14</f>
        <v>14.024566946188052</v>
      </c>
      <c r="H34" s="184">
        <f t="shared" si="2"/>
        <v>11.219653556950433</v>
      </c>
      <c r="I34" s="184">
        <f t="shared" si="2"/>
        <v>12.622110251569246</v>
      </c>
      <c r="J34" s="180">
        <f>G34/$L$32</f>
        <v>0.39805086889348773</v>
      </c>
    </row>
    <row r="35" spans="6:13" ht="31" x14ac:dyDescent="0.35">
      <c r="F35" s="183" t="s">
        <v>422</v>
      </c>
      <c r="G35" s="184">
        <f>G34*0.02</f>
        <v>0.28049133892376105</v>
      </c>
      <c r="H35" s="184">
        <f t="shared" ref="H35" si="3">H34*0.02</f>
        <v>0.22439307113900867</v>
      </c>
      <c r="I35" s="184">
        <f t="shared" ref="I35" si="4">I34*0.02</f>
        <v>0.25244220503138493</v>
      </c>
      <c r="J35" s="180">
        <f>G35/$L$32</f>
        <v>7.9610173778697554E-3</v>
      </c>
    </row>
    <row r="37" spans="6:13" x14ac:dyDescent="0.35">
      <c r="F37" t="s">
        <v>459</v>
      </c>
    </row>
    <row r="38" spans="6:13" x14ac:dyDescent="0.35">
      <c r="J38">
        <f>1</f>
        <v>1</v>
      </c>
      <c r="K38" t="s">
        <v>420</v>
      </c>
      <c r="L38" s="176">
        <f>L32</f>
        <v>35.233102204182877</v>
      </c>
      <c r="M38" t="s">
        <v>250</v>
      </c>
    </row>
    <row r="39" spans="6:13" x14ac:dyDescent="0.35">
      <c r="F39" s="182" t="s">
        <v>417</v>
      </c>
      <c r="G39" s="182">
        <v>2020</v>
      </c>
      <c r="H39" s="182" t="s">
        <v>457</v>
      </c>
      <c r="I39" s="182" t="s">
        <v>458</v>
      </c>
      <c r="J39">
        <v>2020</v>
      </c>
      <c r="K39" t="s">
        <v>460</v>
      </c>
      <c r="L39" t="s">
        <v>461</v>
      </c>
    </row>
    <row r="40" spans="6:13" ht="31" x14ac:dyDescent="0.35">
      <c r="F40" s="183" t="s">
        <v>421</v>
      </c>
      <c r="G40" s="184">
        <f>G34*$B$28/$B$29</f>
        <v>13.979831485434662</v>
      </c>
      <c r="H40" s="184">
        <f t="shared" ref="H40:I41" si="5">H34*$B$28/$B$29</f>
        <v>11.183865188347722</v>
      </c>
      <c r="I40" s="184">
        <f t="shared" si="5"/>
        <v>12.581848336891197</v>
      </c>
      <c r="J40" s="180">
        <f>G40/$L$38</f>
        <v>0.39678116915220074</v>
      </c>
      <c r="K40" s="180">
        <f t="shared" ref="K40:L41" si="6">H40/$L$38</f>
        <v>0.31742493532176036</v>
      </c>
      <c r="L40" s="180">
        <f t="shared" si="6"/>
        <v>0.35710305223698069</v>
      </c>
    </row>
    <row r="41" spans="6:13" ht="31" x14ac:dyDescent="0.35">
      <c r="F41" s="183" t="s">
        <v>422</v>
      </c>
      <c r="G41" s="184">
        <f>G35*$B$28/$B$29</f>
        <v>0.27959662970869326</v>
      </c>
      <c r="H41" s="184">
        <f t="shared" si="5"/>
        <v>0.22367730376695444</v>
      </c>
      <c r="I41" s="184">
        <f t="shared" si="5"/>
        <v>0.25163696673782393</v>
      </c>
      <c r="J41" s="180">
        <f>G41/$L$38</f>
        <v>7.9356233830440142E-3</v>
      </c>
      <c r="K41" s="180">
        <f>H41/$L$38</f>
        <v>6.3484987064352074E-3</v>
      </c>
      <c r="L41" s="180">
        <f t="shared" si="6"/>
        <v>7.142061044739613E-3</v>
      </c>
    </row>
    <row r="44" spans="6:13" x14ac:dyDescent="0.35">
      <c r="J44">
        <f>1</f>
        <v>1</v>
      </c>
      <c r="K44" t="s">
        <v>420</v>
      </c>
      <c r="L44" s="176">
        <f>L38</f>
        <v>35.233102204182877</v>
      </c>
      <c r="M44" t="s">
        <v>250</v>
      </c>
    </row>
    <row r="45" spans="6:13" x14ac:dyDescent="0.35">
      <c r="F45" s="182" t="s">
        <v>417</v>
      </c>
      <c r="G45" s="182">
        <v>2020</v>
      </c>
      <c r="H45" s="182" t="s">
        <v>457</v>
      </c>
      <c r="I45" s="182" t="s">
        <v>458</v>
      </c>
      <c r="J45">
        <v>2020</v>
      </c>
      <c r="K45" t="s">
        <v>460</v>
      </c>
      <c r="L45" t="s">
        <v>461</v>
      </c>
    </row>
    <row r="46" spans="6:13" ht="31" x14ac:dyDescent="0.35">
      <c r="F46" s="183" t="s">
        <v>468</v>
      </c>
      <c r="G46" s="184">
        <f>G40*$M$15</f>
        <v>13.647181437886184</v>
      </c>
      <c r="H46" s="184">
        <f t="shared" ref="H46:I46" si="7">H40*$M$15</f>
        <v>10.91774515030894</v>
      </c>
      <c r="I46" s="184">
        <f t="shared" si="7"/>
        <v>12.282463294097568</v>
      </c>
      <c r="J46" s="180">
        <f>G46/$L$38</f>
        <v>0.38733976244266077</v>
      </c>
      <c r="K46" s="180">
        <f t="shared" ref="K46" si="8">H46/$L$38</f>
        <v>0.30987180995412844</v>
      </c>
      <c r="L46" s="180">
        <f t="shared" ref="L46:L47" si="9">I46/$L$38</f>
        <v>0.34860578619839477</v>
      </c>
    </row>
    <row r="47" spans="6:13" ht="31" x14ac:dyDescent="0.35">
      <c r="F47" s="183" t="s">
        <v>469</v>
      </c>
      <c r="G47" s="184">
        <f>G46*0.02</f>
        <v>0.27294362875772371</v>
      </c>
      <c r="H47" s="184">
        <f t="shared" ref="H47" si="10">H46*0.02</f>
        <v>0.21835490300617882</v>
      </c>
      <c r="I47" s="184">
        <f t="shared" ref="I47" si="11">I46*0.02</f>
        <v>0.24564926588195135</v>
      </c>
      <c r="J47" s="178">
        <f>G47/$L$38</f>
        <v>7.7467952488532166E-3</v>
      </c>
      <c r="K47" s="178">
        <f>H47/$L$38</f>
        <v>6.1974361990825696E-3</v>
      </c>
      <c r="L47" s="178">
        <f t="shared" si="9"/>
        <v>6.9721157239678953E-3</v>
      </c>
    </row>
    <row r="48" spans="6:13" x14ac:dyDescent="0.35">
      <c r="J48" s="178"/>
      <c r="K48" s="178"/>
      <c r="L48" s="178"/>
    </row>
  </sheetData>
  <mergeCells count="4">
    <mergeCell ref="F13:F16"/>
    <mergeCell ref="F17:F26"/>
    <mergeCell ref="L12:L17"/>
    <mergeCell ref="L18:L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92"/>
  <sheetViews>
    <sheetView tabSelected="1" topLeftCell="A7" zoomScale="80" zoomScaleNormal="80" workbookViewId="0">
      <selection activeCell="D10" sqref="D10:O10"/>
    </sheetView>
  </sheetViews>
  <sheetFormatPr defaultColWidth="11" defaultRowHeight="15.5" x14ac:dyDescent="0.35"/>
  <cols>
    <col min="1" max="1" width="4.83203125" customWidth="1"/>
    <col min="2" max="3" width="15.5" customWidth="1"/>
    <col min="4" max="5" width="13.58203125" customWidth="1"/>
    <col min="6" max="6" width="10.83203125" customWidth="1"/>
    <col min="52" max="52" width="131" hidden="1" customWidth="1"/>
  </cols>
  <sheetData>
    <row r="1" spans="1:52" ht="21" x14ac:dyDescent="0.5">
      <c r="B1" s="4" t="s">
        <v>423</v>
      </c>
      <c r="C1" s="2"/>
      <c r="D1" s="2"/>
      <c r="E1" s="2"/>
      <c r="F1" s="2"/>
      <c r="G1" s="2"/>
      <c r="H1" s="2"/>
      <c r="I1" s="2"/>
      <c r="J1" s="2"/>
      <c r="K1" s="2"/>
      <c r="L1" s="2"/>
      <c r="M1" s="2"/>
      <c r="N1" s="2"/>
      <c r="O1" s="2"/>
      <c r="AZ1" s="121"/>
    </row>
    <row r="2" spans="1:52" ht="21" customHeight="1" thickBot="1" x14ac:dyDescent="0.4">
      <c r="A2" s="2"/>
      <c r="B2" s="2"/>
      <c r="C2" s="2"/>
      <c r="D2" s="2"/>
      <c r="E2" s="2"/>
      <c r="F2" s="2"/>
      <c r="G2" s="2"/>
      <c r="H2" s="2"/>
      <c r="I2" s="2"/>
      <c r="J2" s="2"/>
      <c r="K2" s="2"/>
      <c r="L2" s="2"/>
      <c r="M2" s="2"/>
      <c r="N2" s="2"/>
      <c r="O2" s="2"/>
      <c r="P2" s="1"/>
      <c r="Q2" s="1"/>
      <c r="R2" s="1"/>
      <c r="AZ2" s="121"/>
    </row>
    <row r="3" spans="1:52" ht="53.5" customHeight="1" thickBot="1" x14ac:dyDescent="0.4">
      <c r="A3" s="2"/>
      <c r="B3" s="510" t="str">
        <f>IF('Data input'!D5="Specify here"," ",UPPER('Data input'!D5))</f>
        <v>10%WT CO-PROCESSING OF FAST PYROLYSIS BIO-OIL IN A CONVENTIONAL FLUIDIZED CATALYTIC CRACKING UNIT IN AN EXISTING REFINERY</v>
      </c>
      <c r="C3" s="511"/>
      <c r="D3" s="511"/>
      <c r="E3" s="511"/>
      <c r="F3" s="511"/>
      <c r="G3" s="511"/>
      <c r="H3" s="511"/>
      <c r="I3" s="511"/>
      <c r="J3" s="511"/>
      <c r="K3" s="511"/>
      <c r="L3" s="511"/>
      <c r="M3" s="511"/>
      <c r="N3" s="511"/>
      <c r="O3" s="512"/>
      <c r="Q3" s="6"/>
      <c r="R3" s="6"/>
      <c r="S3" s="6"/>
      <c r="T3" s="6"/>
      <c r="U3" s="6"/>
      <c r="V3" s="6"/>
      <c r="W3" s="6"/>
      <c r="X3" s="6"/>
      <c r="AZ3" s="121"/>
    </row>
    <row r="4" spans="1:52" ht="16" thickBot="1" x14ac:dyDescent="0.4">
      <c r="A4" s="2"/>
      <c r="B4" s="513" t="s">
        <v>327</v>
      </c>
      <c r="C4" s="514"/>
      <c r="D4" s="515" t="str">
        <f>IF('Data input'!D6="DD-MM-YYYY"," ",'Data input'!D6)</f>
        <v>23-12-2019 (21-09-2020 updated)</v>
      </c>
      <c r="E4" s="516"/>
      <c r="F4" s="516"/>
      <c r="G4" s="516"/>
      <c r="H4" s="516"/>
      <c r="I4" s="516"/>
      <c r="J4" s="516"/>
      <c r="K4" s="516"/>
      <c r="L4" s="516"/>
      <c r="M4" s="516"/>
      <c r="N4" s="516"/>
      <c r="O4" s="517"/>
      <c r="AZ4" s="121"/>
    </row>
    <row r="5" spans="1:52" ht="16" thickBot="1" x14ac:dyDescent="0.4">
      <c r="A5" s="2"/>
      <c r="B5" s="533" t="s">
        <v>424</v>
      </c>
      <c r="C5" s="534"/>
      <c r="D5" s="535" t="str">
        <f>IF('Data input'!D7="Specify here"," ",'Data input'!D7)</f>
        <v>Carina Oliveira</v>
      </c>
      <c r="E5" s="536"/>
      <c r="F5" s="536"/>
      <c r="G5" s="536"/>
      <c r="H5" s="536"/>
      <c r="I5" s="536"/>
      <c r="J5" s="536"/>
      <c r="K5" s="536"/>
      <c r="L5" s="536"/>
      <c r="M5" s="536"/>
      <c r="N5" s="536"/>
      <c r="O5" s="537"/>
      <c r="AZ5" s="121"/>
    </row>
    <row r="6" spans="1:52" x14ac:dyDescent="0.35">
      <c r="A6" s="2"/>
      <c r="B6" s="489" t="s">
        <v>18</v>
      </c>
      <c r="C6" s="490"/>
      <c r="D6" s="525" t="str">
        <f>IF('Data input'!D8="Please select"," ",'Data input'!D8)</f>
        <v>Industry: Generic</v>
      </c>
      <c r="E6" s="526"/>
      <c r="F6" s="526"/>
      <c r="G6" s="526"/>
      <c r="H6" s="526"/>
      <c r="I6" s="526"/>
      <c r="J6" s="526"/>
      <c r="K6" s="526"/>
      <c r="L6" s="526"/>
      <c r="M6" s="526"/>
      <c r="N6" s="526"/>
      <c r="O6" s="527"/>
      <c r="AZ6" s="121"/>
    </row>
    <row r="7" spans="1:52" ht="16" thickBot="1" x14ac:dyDescent="0.4">
      <c r="A7" s="2"/>
      <c r="B7" s="523"/>
      <c r="C7" s="524"/>
      <c r="D7" s="518" t="str">
        <f>IF('Data input'!D9="Other (specify here)"," ",'Data input'!D9)</f>
        <v xml:space="preserve"> </v>
      </c>
      <c r="E7" s="519"/>
      <c r="F7" s="519"/>
      <c r="G7" s="519"/>
      <c r="H7" s="519"/>
      <c r="I7" s="519"/>
      <c r="J7" s="519"/>
      <c r="K7" s="519"/>
      <c r="L7" s="519"/>
      <c r="M7" s="519"/>
      <c r="N7" s="519"/>
      <c r="O7" s="520"/>
      <c r="AZ7" s="121"/>
    </row>
    <row r="8" spans="1:52" ht="16" thickBot="1" x14ac:dyDescent="0.4">
      <c r="A8" s="2"/>
      <c r="B8" s="521" t="s">
        <v>22</v>
      </c>
      <c r="C8" s="522"/>
      <c r="D8" s="518" t="str">
        <f>IF('Data input'!D10="Please select"," ",'Data input'!D10)</f>
        <v>ETS</v>
      </c>
      <c r="E8" s="519"/>
      <c r="F8" s="519"/>
      <c r="G8" s="519"/>
      <c r="H8" s="519"/>
      <c r="I8" s="519"/>
      <c r="J8" s="519"/>
      <c r="K8" s="519"/>
      <c r="L8" s="519"/>
      <c r="M8" s="519"/>
      <c r="N8" s="519"/>
      <c r="O8" s="520"/>
      <c r="AZ8" s="121"/>
    </row>
    <row r="9" spans="1:52" ht="16" thickBot="1" x14ac:dyDescent="0.4">
      <c r="A9" s="2"/>
      <c r="B9" s="521" t="s">
        <v>24</v>
      </c>
      <c r="C9" s="522"/>
      <c r="D9" s="518" t="str">
        <f>IF('Data input'!D11="Please select"," ",'Data input'!D11)</f>
        <v>Biomass</v>
      </c>
      <c r="E9" s="519"/>
      <c r="F9" s="519"/>
      <c r="G9" s="519"/>
      <c r="H9" s="519"/>
      <c r="I9" s="519"/>
      <c r="J9" s="519"/>
      <c r="K9" s="519"/>
      <c r="L9" s="519"/>
      <c r="M9" s="519"/>
      <c r="N9" s="519"/>
      <c r="O9" s="520"/>
      <c r="U9" s="7"/>
      <c r="AZ9" s="121"/>
    </row>
    <row r="10" spans="1:52" ht="339" customHeight="1" thickBot="1" x14ac:dyDescent="0.4">
      <c r="A10" s="9"/>
      <c r="B10" s="528" t="s">
        <v>27</v>
      </c>
      <c r="C10" s="529"/>
      <c r="D10" s="476" t="str">
        <f>IF('Data input'!D12="Specify here"," ",'Data input'!D12)</f>
        <v>There is the possibility of processing fast pyrolysis bio-oil (FPBO) in existing refineries. The most studied application currently is to co-process the bio-oil together with vacuum gasoil (VGO) in a FCC unit (fluidized catalytic cracking), which is normally present in complex refineries. FPBO is injected into the riser from a separate feed line in order to keep its temperature below 60˚C. In the riser, the FPBO is catalytically cracked together with the VGO (or other regular FCC feed). The biocarbon in the FPBO is distributed across the various FCC products and the coke. The resulting products are a mix of fossil and biofuels,  gasoline and diesel being the main outputs. As in a conventional FCC, the coke deposits on the catalyst, which is burned in the regenerator. This combustion supplies the energy required for the cracking reactions. Worldwide experiments claim that minor changes in the product yields are noticed in the FCC with co-processing up to 10%wt bio-oil. Few additional installations are needed to the refineries due to the acidity of the pyrolysis bio-oil, new pipelines, feed nozzle and storage tank would be necessary. The investment costs reported in this factsheet are, therefore, related only to the new units, e.g., additional costs. Picture was extracted from Lammens, T.,  Talebi, G., Gbordzoe, E. (2019).</v>
      </c>
      <c r="E10" s="477"/>
      <c r="F10" s="477"/>
      <c r="G10" s="477"/>
      <c r="H10" s="477"/>
      <c r="I10" s="477"/>
      <c r="J10" s="477"/>
      <c r="K10" s="477"/>
      <c r="L10" s="477"/>
      <c r="M10" s="477"/>
      <c r="N10" s="477"/>
      <c r="O10" s="478"/>
      <c r="AZ10" s="121" t="str">
        <f>D10</f>
        <v>There is the possibility of processing fast pyrolysis bio-oil (FPBO) in existing refineries. The most studied application currently is to co-process the bio-oil together with vacuum gasoil (VGO) in a FCC unit (fluidized catalytic cracking), which is normally present in complex refineries. FPBO is injected into the riser from a separate feed line in order to keep its temperature below 60˚C. In the riser, the FPBO is catalytically cracked together with the VGO (or other regular FCC feed). The biocarbon in the FPBO is distributed across the various FCC products and the coke. The resulting products are a mix of fossil and biofuels,  gasoline and diesel being the main outputs. As in a conventional FCC, the coke deposits on the catalyst, which is burned in the regenerator. This combustion supplies the energy required for the cracking reactions. Worldwide experiments claim that minor changes in the product yields are noticed in the FCC with co-processing up to 10%wt bio-oil. Few additional installations are needed to the refineries due to the acidity of the pyrolysis bio-oil, new pipelines, feed nozzle and storage tank would be necessary. The investment costs reported in this factsheet are, therefore, related only to the new units, e.g., additional costs. Picture was extracted from Lammens, T.,  Talebi, G., Gbordzoe, E. (2019).</v>
      </c>
    </row>
    <row r="11" spans="1:52" ht="16" thickBot="1" x14ac:dyDescent="0.4">
      <c r="A11" s="2"/>
      <c r="B11" s="117" t="s">
        <v>331</v>
      </c>
      <c r="C11" s="118"/>
      <c r="D11" s="530" t="str">
        <f>IF('Data input'!D13="Select the observed or expected TRL level in 2020"," ",'Data input'!D13)</f>
        <v>TRL 6</v>
      </c>
      <c r="E11" s="531"/>
      <c r="F11" s="531"/>
      <c r="G11" s="531"/>
      <c r="H11" s="531"/>
      <c r="I11" s="531"/>
      <c r="J11" s="531"/>
      <c r="K11" s="531"/>
      <c r="L11" s="531"/>
      <c r="M11" s="531"/>
      <c r="N11" s="531"/>
      <c r="O11" s="532"/>
      <c r="AZ11" s="121"/>
    </row>
    <row r="12" spans="1:52" ht="16" thickBot="1" x14ac:dyDescent="0.4">
      <c r="A12" s="2"/>
      <c r="B12" s="80"/>
      <c r="C12" s="97"/>
      <c r="D12" s="476" t="str">
        <f>IF('Data input'!D14="Explain here (add reference sources)"," ",'Data input'!D14)</f>
        <v>Lammens, T. (2018) indicates that the technology development is currently under demo phase.</v>
      </c>
      <c r="E12" s="477"/>
      <c r="F12" s="477"/>
      <c r="G12" s="477"/>
      <c r="H12" s="477"/>
      <c r="I12" s="477"/>
      <c r="J12" s="477"/>
      <c r="K12" s="477"/>
      <c r="L12" s="477"/>
      <c r="M12" s="477"/>
      <c r="N12" s="477"/>
      <c r="O12" s="478"/>
      <c r="AZ12" s="121" t="str">
        <f>D12</f>
        <v>Lammens, T. (2018) indicates that the technology development is currently under demo phase.</v>
      </c>
    </row>
    <row r="13" spans="1:52" ht="16" thickBot="1" x14ac:dyDescent="0.4">
      <c r="A13" s="2"/>
      <c r="B13" s="538" t="s">
        <v>52</v>
      </c>
      <c r="C13" s="539"/>
      <c r="D13" s="539"/>
      <c r="E13" s="539"/>
      <c r="F13" s="539"/>
      <c r="G13" s="539"/>
      <c r="H13" s="539"/>
      <c r="I13" s="539"/>
      <c r="J13" s="539"/>
      <c r="K13" s="539"/>
      <c r="L13" s="539"/>
      <c r="M13" s="539"/>
      <c r="N13" s="539"/>
      <c r="O13" s="540"/>
      <c r="AZ13" s="121"/>
    </row>
    <row r="14" spans="1:52" x14ac:dyDescent="0.35">
      <c r="A14" s="2"/>
      <c r="B14" s="489"/>
      <c r="C14" s="490"/>
      <c r="D14" s="486" t="s">
        <v>333</v>
      </c>
      <c r="E14" s="487"/>
      <c r="F14" s="488"/>
      <c r="G14" s="485" t="s">
        <v>425</v>
      </c>
      <c r="H14" s="407"/>
      <c r="I14" s="407"/>
      <c r="J14" s="407"/>
      <c r="K14" s="407"/>
      <c r="L14" s="407"/>
      <c r="M14" s="407"/>
      <c r="N14" s="421"/>
      <c r="O14" s="408"/>
      <c r="AZ14" s="121"/>
    </row>
    <row r="15" spans="1:52" x14ac:dyDescent="0.35">
      <c r="A15" s="2"/>
      <c r="B15" s="491" t="s">
        <v>57</v>
      </c>
      <c r="C15" s="492"/>
      <c r="D15" s="502" t="str">
        <f>IF('Data input'!D19="Select Functional Unit above","",'Data input'!D19)</f>
        <v>kWth</v>
      </c>
      <c r="E15" s="503"/>
      <c r="F15" s="504"/>
      <c r="G15" s="450">
        <f>'Data input'!G19</f>
        <v>888.9</v>
      </c>
      <c r="H15" s="451"/>
      <c r="I15" s="451"/>
      <c r="J15" s="451"/>
      <c r="K15" s="451"/>
      <c r="L15" s="451"/>
      <c r="M15" s="451"/>
      <c r="N15" s="452"/>
      <c r="O15" s="453"/>
      <c r="AZ15" s="121"/>
    </row>
    <row r="16" spans="1:52" ht="16" thickBot="1" x14ac:dyDescent="0.4">
      <c r="A16" s="2"/>
      <c r="B16" s="98"/>
      <c r="C16" s="162"/>
      <c r="D16" s="386"/>
      <c r="E16" s="505"/>
      <c r="F16" s="506"/>
      <c r="G16" s="458">
        <f>IF('Data input'!G19="","Min",MIN('Data input'!G19:K19))</f>
        <v>888.9</v>
      </c>
      <c r="H16" s="459"/>
      <c r="I16" s="459"/>
      <c r="J16" s="460" t="s">
        <v>426</v>
      </c>
      <c r="K16" s="460"/>
      <c r="L16" s="460"/>
      <c r="M16" s="459">
        <f>IF('Data input'!G19="","Max",MAX('Data input'!G19:K19))</f>
        <v>888.9</v>
      </c>
      <c r="N16" s="461"/>
      <c r="O16" s="462"/>
      <c r="AZ16" s="121"/>
    </row>
    <row r="17" spans="1:52" x14ac:dyDescent="0.35">
      <c r="A17" s="2"/>
      <c r="B17" s="99"/>
      <c r="C17" s="163"/>
      <c r="D17" s="498" t="str">
        <f>IF('Data input'!D22="Please select the region","",'Data input'!D22)</f>
        <v>Global</v>
      </c>
      <c r="E17" s="499"/>
      <c r="F17" s="463" t="str">
        <f>IF('Data input'!F22="Please select","",'Data input'!F22)</f>
        <v>kWth</v>
      </c>
      <c r="G17" s="413" t="s">
        <v>427</v>
      </c>
      <c r="H17" s="407"/>
      <c r="I17" s="407"/>
      <c r="J17" s="407">
        <v>2030</v>
      </c>
      <c r="K17" s="407"/>
      <c r="L17" s="407"/>
      <c r="M17" s="407">
        <v>2050</v>
      </c>
      <c r="N17" s="407"/>
      <c r="O17" s="408"/>
      <c r="AZ17" s="121"/>
    </row>
    <row r="18" spans="1:52" x14ac:dyDescent="0.35">
      <c r="A18" s="2"/>
      <c r="B18" s="99" t="s">
        <v>62</v>
      </c>
      <c r="C18" s="164"/>
      <c r="D18" s="500"/>
      <c r="E18" s="501"/>
      <c r="F18" s="464"/>
      <c r="G18" s="403">
        <f>'Data input'!G23</f>
        <v>888.9</v>
      </c>
      <c r="H18" s="404"/>
      <c r="I18" s="404"/>
      <c r="J18" s="404">
        <f>'Data input'!L23</f>
        <v>1400</v>
      </c>
      <c r="K18" s="404"/>
      <c r="L18" s="404"/>
      <c r="M18" s="404">
        <f>'Data input'!Q23</f>
        <v>0</v>
      </c>
      <c r="N18" s="404"/>
      <c r="O18" s="412"/>
      <c r="AZ18" s="121"/>
    </row>
    <row r="19" spans="1:52" ht="16" thickBot="1" x14ac:dyDescent="0.4">
      <c r="A19" s="2"/>
      <c r="B19" s="98"/>
      <c r="C19" s="162"/>
      <c r="D19" s="500"/>
      <c r="E19" s="501"/>
      <c r="F19" s="464"/>
      <c r="G19" s="145">
        <f>IF('Data input'!G23="","Min",MIN('Data input'!G23:K23))</f>
        <v>888.9</v>
      </c>
      <c r="H19" s="146" t="s">
        <v>428</v>
      </c>
      <c r="I19" s="147">
        <f>IF('Data input'!G23="","Max",MAX('Data input'!G23:K23))</f>
        <v>888.9</v>
      </c>
      <c r="J19" s="147">
        <f>IF('Data input'!L23="","Min",MIN('Data input'!L23:P23))</f>
        <v>1400</v>
      </c>
      <c r="K19" s="146" t="s">
        <v>428</v>
      </c>
      <c r="L19" s="147">
        <f>IF('Data input'!L23="","Max",MAX('Data input'!L23:P23))</f>
        <v>1400</v>
      </c>
      <c r="M19" s="147" t="str">
        <f>IF('Data input'!Q23="","Min",MIN('Data input'!Q23:U23))</f>
        <v>Min</v>
      </c>
      <c r="N19" s="146" t="s">
        <v>428</v>
      </c>
      <c r="O19" s="165" t="str">
        <f>IF('Data input'!Q23="","Max",MAX('Data input'!Q23:U23))</f>
        <v>Max</v>
      </c>
      <c r="AZ19" s="121"/>
    </row>
    <row r="20" spans="1:52" x14ac:dyDescent="0.35">
      <c r="A20" s="2"/>
      <c r="B20" s="99" t="s">
        <v>343</v>
      </c>
      <c r="C20" s="164"/>
      <c r="D20" s="384" t="str">
        <f>IF('Data input'!D25="Specify here the market","",'Data input'!D25)</f>
        <v/>
      </c>
      <c r="E20" s="385"/>
      <c r="F20" s="388" t="s">
        <v>345</v>
      </c>
      <c r="G20" s="495">
        <f>'Data input'!G25</f>
        <v>0</v>
      </c>
      <c r="H20" s="496"/>
      <c r="I20" s="496"/>
      <c r="J20" s="496">
        <f>'Data input'!L25</f>
        <v>0</v>
      </c>
      <c r="K20" s="496"/>
      <c r="L20" s="496"/>
      <c r="M20" s="496">
        <f>'Data input'!Q25</f>
        <v>0</v>
      </c>
      <c r="N20" s="496"/>
      <c r="O20" s="497"/>
      <c r="AZ20" s="121"/>
    </row>
    <row r="21" spans="1:52" ht="16" thickBot="1" x14ac:dyDescent="0.4">
      <c r="A21" s="2"/>
      <c r="B21" s="99"/>
      <c r="C21" s="164"/>
      <c r="D21" s="386"/>
      <c r="E21" s="387"/>
      <c r="F21" s="389"/>
      <c r="G21" s="166" t="str">
        <f>IF('Data input'!G25="","Min",MIN('Data input'!G25:K25))</f>
        <v>Min</v>
      </c>
      <c r="H21" s="148" t="s">
        <v>428</v>
      </c>
      <c r="I21" s="149" t="str">
        <f>IF('Data input'!G25="","Max",MAX('Data input'!G25:K25))</f>
        <v>Max</v>
      </c>
      <c r="J21" s="148" t="str">
        <f>IF('Data input'!L25="","Min",MIN('Data input'!L25:P25))</f>
        <v>Min</v>
      </c>
      <c r="K21" s="148" t="s">
        <v>428</v>
      </c>
      <c r="L21" s="149" t="str">
        <f>IF('Data input'!L25="","Max",MAX('Data input'!L25:P25))</f>
        <v>Max</v>
      </c>
      <c r="M21" s="148" t="str">
        <f>IF('Data input'!Q25="","Min",MIN('Data input'!Q25:U25))</f>
        <v>Min</v>
      </c>
      <c r="N21" s="148" t="s">
        <v>428</v>
      </c>
      <c r="O21" s="150" t="str">
        <f>IF('Data input'!Q25="","Max",MAX('Data input'!Q25:U25))</f>
        <v>Max</v>
      </c>
      <c r="AZ21" s="121"/>
    </row>
    <row r="22" spans="1:52" ht="16" thickBot="1" x14ac:dyDescent="0.4">
      <c r="A22" s="2"/>
      <c r="B22" s="398" t="s">
        <v>429</v>
      </c>
      <c r="C22" s="399"/>
      <c r="D22" s="465">
        <f>IF('Data input'!D27="Specify here (if not specified, value will be 1)",1,'Data input'!D27)</f>
        <v>0.9</v>
      </c>
      <c r="E22" s="466"/>
      <c r="F22" s="466"/>
      <c r="G22" s="466"/>
      <c r="H22" s="466"/>
      <c r="I22" s="466"/>
      <c r="J22" s="466"/>
      <c r="K22" s="466"/>
      <c r="L22" s="466"/>
      <c r="M22" s="466"/>
      <c r="N22" s="466"/>
      <c r="O22" s="467"/>
      <c r="AZ22" s="121"/>
    </row>
    <row r="23" spans="1:52" ht="16" thickBot="1" x14ac:dyDescent="0.4">
      <c r="A23" s="2"/>
      <c r="B23" s="398" t="s">
        <v>74</v>
      </c>
      <c r="C23" s="399"/>
      <c r="D23" s="468">
        <f>IF('Data input'!D28="Specify here"," ",'Data input'!D28)</f>
        <v>7884</v>
      </c>
      <c r="E23" s="469"/>
      <c r="F23" s="469"/>
      <c r="G23" s="469"/>
      <c r="H23" s="469"/>
      <c r="I23" s="469"/>
      <c r="J23" s="469"/>
      <c r="K23" s="469"/>
      <c r="L23" s="469"/>
      <c r="M23" s="469"/>
      <c r="N23" s="469"/>
      <c r="O23" s="470"/>
      <c r="AZ23" s="121"/>
    </row>
    <row r="24" spans="1:52" ht="16" thickBot="1" x14ac:dyDescent="0.4">
      <c r="A24" s="2"/>
      <c r="B24" s="398" t="s">
        <v>76</v>
      </c>
      <c r="C24" s="399"/>
      <c r="D24" s="126" t="str">
        <f>IF('Data input'!D29="Please select"," ",'Data input'!D29)</f>
        <v>PJ/year</v>
      </c>
      <c r="E24" s="482" t="str">
        <f>IF('Data input'!D30="Specify here"," ",'Data input'!D30)</f>
        <v xml:space="preserve"> </v>
      </c>
      <c r="F24" s="483"/>
      <c r="G24" s="483"/>
      <c r="H24" s="483"/>
      <c r="I24" s="483"/>
      <c r="J24" s="483"/>
      <c r="K24" s="483"/>
      <c r="L24" s="483"/>
      <c r="M24" s="483"/>
      <c r="N24" s="483"/>
      <c r="O24" s="484"/>
      <c r="AZ24" s="121"/>
    </row>
    <row r="25" spans="1:52" ht="16" thickBot="1" x14ac:dyDescent="0.4">
      <c r="A25" s="2"/>
      <c r="B25" s="398" t="s">
        <v>84</v>
      </c>
      <c r="C25" s="399"/>
      <c r="D25" s="465">
        <f>IF('Data input'!D31="Specify here"," ",'Data input'!D31)</f>
        <v>30</v>
      </c>
      <c r="E25" s="466"/>
      <c r="F25" s="466"/>
      <c r="G25" s="466"/>
      <c r="H25" s="466"/>
      <c r="I25" s="466"/>
      <c r="J25" s="466"/>
      <c r="K25" s="466"/>
      <c r="L25" s="466"/>
      <c r="M25" s="466"/>
      <c r="N25" s="466"/>
      <c r="O25" s="467"/>
      <c r="AZ25" s="121"/>
    </row>
    <row r="26" spans="1:52" ht="16" thickBot="1" x14ac:dyDescent="0.4">
      <c r="A26" s="2"/>
      <c r="B26" s="398" t="s">
        <v>86</v>
      </c>
      <c r="C26" s="399"/>
      <c r="D26" s="471">
        <f>IF('Data input'!D32="Specify here"," ",'Data input'!D32)</f>
        <v>0.37</v>
      </c>
      <c r="E26" s="472"/>
      <c r="F26" s="472"/>
      <c r="G26" s="472"/>
      <c r="H26" s="472"/>
      <c r="I26" s="472"/>
      <c r="J26" s="472"/>
      <c r="K26" s="472"/>
      <c r="L26" s="472"/>
      <c r="M26" s="472"/>
      <c r="N26" s="472"/>
      <c r="O26" s="473"/>
      <c r="AZ26" s="121"/>
    </row>
    <row r="27" spans="1:52" ht="16" thickBot="1" x14ac:dyDescent="0.4">
      <c r="A27" s="2"/>
      <c r="B27" s="398" t="s">
        <v>88</v>
      </c>
      <c r="C27" s="399"/>
      <c r="D27" s="479" t="str">
        <f>IF('Data input'!D33="Please select"," ",'Data input'!D33)</f>
        <v>No</v>
      </c>
      <c r="E27" s="480"/>
      <c r="F27" s="480"/>
      <c r="G27" s="480"/>
      <c r="H27" s="480"/>
      <c r="I27" s="480"/>
      <c r="J27" s="480"/>
      <c r="K27" s="480"/>
      <c r="L27" s="480"/>
      <c r="M27" s="480"/>
      <c r="N27" s="480"/>
      <c r="O27" s="481"/>
      <c r="AZ27" s="121"/>
    </row>
    <row r="28" spans="1:52" ht="93.5" thickBot="1" x14ac:dyDescent="0.4">
      <c r="A28" s="2"/>
      <c r="B28" s="474" t="s">
        <v>347</v>
      </c>
      <c r="C28" s="475"/>
      <c r="D28" s="476" t="str">
        <f>IF('Data input'!D34="Explain here (e.g. other technical dimensions, region covered for potential such as NL or EU)"," ",'Data input'!D34)</f>
        <v>Capacity and potential values based on pyrolysis bio-oil intake. Low heating value of the bio-oil was considered to be 16 MJ/kg (Venderbosch, R., 2017). Currently, there is a demo plant in Brazil, with 200 kg/h of input (vacuum gasoil + pyrolysis bio-oil), which is able to co-process up 5 to 10% wt (Pinho et al., 2015). Technip, FMC and BTG-BTL started in 2018 to build bio-oil production in Sweden (PyroCell)  and this pyrolysis bio-oil will be co-processed at Preem’s refinery in Lysekil; the production start-up is scheduled to Q4/2021  (BTG-BTL website, 2019).  The installations needed for the co-processing are composed by well established technologies, therefore, the progress ratio is considered to be driven mainly by the pyrolysis bio-oil production cost. For this reason, the progress ratio was assumed to be the same as the one for pyrolysis bio-oil production via solid biomass (Oliveira, C., 2020).</v>
      </c>
      <c r="E28" s="477"/>
      <c r="F28" s="477"/>
      <c r="G28" s="477"/>
      <c r="H28" s="477"/>
      <c r="I28" s="477"/>
      <c r="J28" s="477"/>
      <c r="K28" s="477"/>
      <c r="L28" s="477"/>
      <c r="M28" s="477"/>
      <c r="N28" s="477"/>
      <c r="O28" s="478"/>
      <c r="AZ28" s="121" t="str">
        <f>D28</f>
        <v>Capacity and potential values based on pyrolysis bio-oil intake. Low heating value of the bio-oil was considered to be 16 MJ/kg (Venderbosch, R., 2017). Currently, there is a demo plant in Brazil, with 200 kg/h of input (vacuum gasoil + pyrolysis bio-oil), which is able to co-process up 5 to 10% wt (Pinho et al., 2015). Technip, FMC and BTG-BTL started in 2018 to build bio-oil production in Sweden (PyroCell)  and this pyrolysis bio-oil will be co-processed at Preem’s refinery in Lysekil; the production start-up is scheduled to Q4/2021  (BTG-BTL website, 2019).  The installations needed for the co-processing are composed by well established technologies, therefore, the progress ratio is considered to be driven mainly by the pyrolysis bio-oil production cost. For this reason, the progress ratio was assumed to be the same as the one for pyrolysis bio-oil production via solid biomass (Oliveira, C., 2020).</v>
      </c>
    </row>
    <row r="29" spans="1:52" ht="16" thickBot="1" x14ac:dyDescent="0.4">
      <c r="A29" s="2"/>
      <c r="B29" s="507" t="s">
        <v>91</v>
      </c>
      <c r="C29" s="508"/>
      <c r="D29" s="508"/>
      <c r="E29" s="508"/>
      <c r="F29" s="508"/>
      <c r="G29" s="508"/>
      <c r="H29" s="508"/>
      <c r="I29" s="508"/>
      <c r="J29" s="508"/>
      <c r="K29" s="508"/>
      <c r="L29" s="508"/>
      <c r="M29" s="508"/>
      <c r="N29" s="508"/>
      <c r="O29" s="509"/>
      <c r="AZ29" s="121"/>
    </row>
    <row r="30" spans="1:52" ht="16" thickBot="1" x14ac:dyDescent="0.4">
      <c r="A30" s="2"/>
      <c r="B30" s="493" t="s">
        <v>92</v>
      </c>
      <c r="C30" s="494"/>
      <c r="D30" s="454">
        <v>2015</v>
      </c>
      <c r="E30" s="455"/>
      <c r="F30" s="455"/>
      <c r="G30" s="455"/>
      <c r="H30" s="455"/>
      <c r="I30" s="455"/>
      <c r="J30" s="455"/>
      <c r="K30" s="455"/>
      <c r="L30" s="455"/>
      <c r="M30" s="455"/>
      <c r="N30" s="455"/>
      <c r="O30" s="456"/>
      <c r="AZ30" s="121"/>
    </row>
    <row r="31" spans="1:52" x14ac:dyDescent="0.35">
      <c r="A31" s="2"/>
      <c r="B31" s="429" t="s">
        <v>95</v>
      </c>
      <c r="C31" s="430"/>
      <c r="D31" s="448" t="s">
        <v>430</v>
      </c>
      <c r="E31" s="457"/>
      <c r="F31" s="457"/>
      <c r="G31" s="413" t="s">
        <v>427</v>
      </c>
      <c r="H31" s="407"/>
      <c r="I31" s="407"/>
      <c r="J31" s="407">
        <v>2030</v>
      </c>
      <c r="K31" s="407"/>
      <c r="L31" s="407"/>
      <c r="M31" s="407">
        <v>2050</v>
      </c>
      <c r="N31" s="407"/>
      <c r="O31" s="408"/>
      <c r="AZ31" s="121"/>
    </row>
    <row r="32" spans="1:52" x14ac:dyDescent="0.35">
      <c r="A32" s="2"/>
      <c r="B32" s="431"/>
      <c r="C32" s="432"/>
      <c r="D32" s="442" t="str">
        <f>'Data input'!D38</f>
        <v xml:space="preserve">€ / </v>
      </c>
      <c r="E32" s="346" t="str">
        <f>IF('Data input'!D16="Please select"," ",'Data input'!D16)</f>
        <v>kWth</v>
      </c>
      <c r="F32" s="346"/>
      <c r="G32" s="403">
        <f>'Data input'!G38</f>
        <v>387.3</v>
      </c>
      <c r="H32" s="404"/>
      <c r="I32" s="404"/>
      <c r="J32" s="404">
        <f>'Data input'!L38</f>
        <v>309.89999999999998</v>
      </c>
      <c r="K32" s="404"/>
      <c r="L32" s="404"/>
      <c r="M32" s="404">
        <f>'Data input'!Q38</f>
        <v>317.39999999999998</v>
      </c>
      <c r="N32" s="404"/>
      <c r="O32" s="412"/>
      <c r="AZ32" s="121"/>
    </row>
    <row r="33" spans="1:52" ht="16" thickBot="1" x14ac:dyDescent="0.4">
      <c r="A33" s="2"/>
      <c r="B33" s="444"/>
      <c r="C33" s="445"/>
      <c r="D33" s="446"/>
      <c r="E33" s="347"/>
      <c r="F33" s="347"/>
      <c r="G33" s="167">
        <f>IF('Data input'!G38="","Min",MIN('Data input'!G38:K38))</f>
        <v>387.3</v>
      </c>
      <c r="H33" s="151" t="s">
        <v>428</v>
      </c>
      <c r="I33" s="168">
        <f>IF('Data input'!G38="","Max",MAX('Data input'!G38:K38))</f>
        <v>387.3</v>
      </c>
      <c r="J33" s="169">
        <f>IF('Data input'!L38="","Min",MIN('Data input'!L38:P38))</f>
        <v>309.89999999999998</v>
      </c>
      <c r="K33" s="151" t="s">
        <v>428</v>
      </c>
      <c r="L33" s="168">
        <f>IF('Data input'!L38="","Max",MAX('Data input'!L38:P38))</f>
        <v>348.6</v>
      </c>
      <c r="M33" s="169">
        <f>IF('Data input'!Q38="","Min",MIN('Data input'!Q38:U38))</f>
        <v>317.39999999999998</v>
      </c>
      <c r="N33" s="151" t="s">
        <v>428</v>
      </c>
      <c r="O33" s="170">
        <f>IF('Data input'!Q38="","Max",MAX('Data input'!Q38:U38))</f>
        <v>357.1</v>
      </c>
      <c r="AZ33" s="121"/>
    </row>
    <row r="34" spans="1:52" x14ac:dyDescent="0.35">
      <c r="A34" s="2"/>
      <c r="B34" s="390" t="s">
        <v>350</v>
      </c>
      <c r="C34" s="391"/>
      <c r="D34" s="442" t="str">
        <f>'Data input'!D40</f>
        <v xml:space="preserve">€ / </v>
      </c>
      <c r="E34" s="346" t="str">
        <f>IF('Data input'!D16="Please select"," ",'Data input'!D16)</f>
        <v>kWth</v>
      </c>
      <c r="F34" s="346"/>
      <c r="G34" s="403">
        <f>'Data input'!G40</f>
        <v>0</v>
      </c>
      <c r="H34" s="404"/>
      <c r="I34" s="404"/>
      <c r="J34" s="404">
        <f>'Data input'!L40</f>
        <v>0</v>
      </c>
      <c r="K34" s="404"/>
      <c r="L34" s="404"/>
      <c r="M34" s="404">
        <f>'Data input'!Q40</f>
        <v>0</v>
      </c>
      <c r="N34" s="404"/>
      <c r="O34" s="412"/>
      <c r="AZ34" s="121"/>
    </row>
    <row r="35" spans="1:52" ht="16" thickBot="1" x14ac:dyDescent="0.4">
      <c r="A35" s="2"/>
      <c r="B35" s="392"/>
      <c r="C35" s="393"/>
      <c r="D35" s="446"/>
      <c r="E35" s="347"/>
      <c r="F35" s="347"/>
      <c r="G35" s="167" t="str">
        <f>IF('Data input'!G40="","Min",MIN('Data input'!G40:K40))</f>
        <v>Min</v>
      </c>
      <c r="H35" s="151" t="s">
        <v>428</v>
      </c>
      <c r="I35" s="168" t="str">
        <f>IF('Data input'!G40="","Max",MAX('Data input'!G40:K40))</f>
        <v>Max</v>
      </c>
      <c r="J35" s="169" t="str">
        <f>IF('Data input'!L40="","Min",MIN('Data input'!L40:P40))</f>
        <v>Min</v>
      </c>
      <c r="K35" s="151" t="s">
        <v>428</v>
      </c>
      <c r="L35" s="168" t="str">
        <f>IF('Data input'!L40="","Max",MAX('Data input'!L40:P40))</f>
        <v>Max</v>
      </c>
      <c r="M35" s="169" t="str">
        <f>IF('Data input'!Q40="","Min",MIN('Data input'!Q40:U40))</f>
        <v>Min</v>
      </c>
      <c r="N35" s="151" t="s">
        <v>428</v>
      </c>
      <c r="O35" s="170" t="str">
        <f>IF('Data input'!Q40="","Max",MAX('Data input'!Q40:U40))</f>
        <v>Max</v>
      </c>
      <c r="AZ35" s="121"/>
    </row>
    <row r="36" spans="1:52" x14ac:dyDescent="0.35">
      <c r="A36" s="2"/>
      <c r="B36" s="429" t="s">
        <v>431</v>
      </c>
      <c r="C36" s="430"/>
      <c r="D36" s="442" t="str">
        <f>'Data input'!D42</f>
        <v xml:space="preserve">€ / </v>
      </c>
      <c r="E36" s="346" t="str">
        <f>IF('Data input'!D16="Please select"," ",'Data input'!D16)</f>
        <v>kWth</v>
      </c>
      <c r="F36" s="346"/>
      <c r="G36" s="403">
        <f>'Data input'!G42</f>
        <v>7.74</v>
      </c>
      <c r="H36" s="404"/>
      <c r="I36" s="404"/>
      <c r="J36" s="404">
        <f>'Data input'!L42</f>
        <v>6.19</v>
      </c>
      <c r="K36" s="404"/>
      <c r="L36" s="404"/>
      <c r="M36" s="404">
        <f>'Data input'!Q42</f>
        <v>15.87</v>
      </c>
      <c r="N36" s="404"/>
      <c r="O36" s="412"/>
      <c r="AZ36" s="121"/>
    </row>
    <row r="37" spans="1:52" ht="16" thickBot="1" x14ac:dyDescent="0.4">
      <c r="A37" s="2"/>
      <c r="B37" s="444"/>
      <c r="C37" s="445"/>
      <c r="D37" s="446"/>
      <c r="E37" s="347"/>
      <c r="F37" s="347"/>
      <c r="G37" s="167">
        <f>IF('Data input'!G42="","Min",MIN('Data input'!G42:K42))</f>
        <v>7.74</v>
      </c>
      <c r="H37" s="151" t="s">
        <v>428</v>
      </c>
      <c r="I37" s="168">
        <f>IF('Data input'!G42="","Max",MAX('Data input'!G42:K42))</f>
        <v>7.74</v>
      </c>
      <c r="J37" s="169">
        <f>IF('Data input'!L42="","Min",MIN('Data input'!L42:P42))</f>
        <v>6.19</v>
      </c>
      <c r="K37" s="151" t="s">
        <v>428</v>
      </c>
      <c r="L37" s="168">
        <f>IF('Data input'!L42="","Max",MAX('Data input'!L42:P42))</f>
        <v>6.97</v>
      </c>
      <c r="M37" s="169">
        <f>IF('Data input'!Q42="","Min",MIN('Data input'!Q42:U42))</f>
        <v>15.87</v>
      </c>
      <c r="N37" s="151" t="s">
        <v>428</v>
      </c>
      <c r="O37" s="170">
        <f>IF('Data input'!Q42="","Max",MAX('Data input'!Q42:U42))</f>
        <v>17.850000000000001</v>
      </c>
      <c r="AZ37" s="121"/>
    </row>
    <row r="38" spans="1:52" x14ac:dyDescent="0.35">
      <c r="A38" s="2"/>
      <c r="B38" s="429" t="s">
        <v>432</v>
      </c>
      <c r="C38" s="430"/>
      <c r="D38" s="442" t="str">
        <f>'Data input'!D44</f>
        <v xml:space="preserve">€ / </v>
      </c>
      <c r="E38" s="346" t="str">
        <f>IF('Data input'!E44="Please select based on chosen Functional Unit"," ",'Data input'!E44)</f>
        <v>MWh</v>
      </c>
      <c r="F38" s="346"/>
      <c r="G38" s="403">
        <f>'Data input'!G44</f>
        <v>0</v>
      </c>
      <c r="H38" s="404"/>
      <c r="I38" s="404"/>
      <c r="J38" s="404">
        <f>'Data input'!L44</f>
        <v>0</v>
      </c>
      <c r="K38" s="404"/>
      <c r="L38" s="404"/>
      <c r="M38" s="404">
        <f>'Data input'!Q44</f>
        <v>0</v>
      </c>
      <c r="N38" s="404"/>
      <c r="O38" s="412"/>
      <c r="AZ38" s="121"/>
    </row>
    <row r="39" spans="1:52" ht="16" thickBot="1" x14ac:dyDescent="0.4">
      <c r="A39" s="2"/>
      <c r="B39" s="444"/>
      <c r="C39" s="445"/>
      <c r="D39" s="443"/>
      <c r="E39" s="447"/>
      <c r="F39" s="447"/>
      <c r="G39" s="166" t="str">
        <f>IF('Data input'!G44="","Min",MIN('Data input'!G44:K44))</f>
        <v>Min</v>
      </c>
      <c r="H39" s="149" t="s">
        <v>428</v>
      </c>
      <c r="I39" s="148" t="str">
        <f>IF('Data input'!G44="","Max",MAX('Data input'!G44:K44))</f>
        <v>Max</v>
      </c>
      <c r="J39" s="171" t="str">
        <f>IF('Data input'!L44="","Min",MIN('Data input'!L44:P44))</f>
        <v>Min</v>
      </c>
      <c r="K39" s="149" t="s">
        <v>428</v>
      </c>
      <c r="L39" s="148" t="str">
        <f>IF('Data input'!L44="","Max",MAX('Data input'!L44:P44))</f>
        <v>Max</v>
      </c>
      <c r="M39" s="171" t="str">
        <f>IF('Data input'!Q44="","Min",MIN('Data input'!Q44:U44))</f>
        <v>Min</v>
      </c>
      <c r="N39" s="149" t="s">
        <v>428</v>
      </c>
      <c r="O39" s="150" t="str">
        <f>IF('Data input'!Q44="","Max",MAX('Data input'!Q44:U44))</f>
        <v>Max</v>
      </c>
      <c r="AZ39" s="121"/>
    </row>
    <row r="40" spans="1:52" ht="93.5" thickBot="1" x14ac:dyDescent="0.4">
      <c r="A40" s="2"/>
      <c r="B40" s="513" t="s">
        <v>354</v>
      </c>
      <c r="C40" s="541"/>
      <c r="D40" s="546" t="str">
        <f>IF('Data input'!D46="Explain here (e.g. other costs)"," ",'Data input'!D46)</f>
        <v xml:space="preserve">The investment costs include only the additional installations needed for the co-processing of the bio-oil in an existing refinery, hence the costs of the pre-existing FCC system is excluded. The new installations would consist mainly in new feed nozzles, a dedicated pipeline for the bio-oil (more acidic than vacuum gas oil) and a new feedstock tank. Since the co-processing is assumed to take place in an existing refinery, the additional fixed operational costs would be mainly related to maintenance, which was considered to be around 2% of the investment costs. No feedstock costs were included. 
Medium-term costs reductions for co-processing pyrolysis bio-oil were considered to be the same as those estimated for pyrolysis bio-oil production, which can be in the range of 10-20% (IEA, 2020). No long-term reduction costs were found in the literature for this technology. </v>
      </c>
      <c r="E40" s="547"/>
      <c r="F40" s="547"/>
      <c r="G40" s="547"/>
      <c r="H40" s="547"/>
      <c r="I40" s="547"/>
      <c r="J40" s="547"/>
      <c r="K40" s="547"/>
      <c r="L40" s="547"/>
      <c r="M40" s="547"/>
      <c r="N40" s="547"/>
      <c r="O40" s="548"/>
      <c r="AZ40" s="121" t="str">
        <f>D40</f>
        <v xml:space="preserve">The investment costs include only the additional installations needed for the co-processing of the bio-oil in an existing refinery, hence the costs of the pre-existing FCC system is excluded. The new installations would consist mainly in new feed nozzles, a dedicated pipeline for the bio-oil (more acidic than vacuum gas oil) and a new feedstock tank. Since the co-processing is assumed to take place in an existing refinery, the additional fixed operational costs would be mainly related to maintenance, which was considered to be around 2% of the investment costs. No feedstock costs were included. 
Medium-term costs reductions for co-processing pyrolysis bio-oil were considered to be the same as those estimated for pyrolysis bio-oil production, which can be in the range of 10-20% (IEA, 2020). No long-term reduction costs were found in the literature for this technology. </v>
      </c>
    </row>
    <row r="41" spans="1:52" ht="16" thickBot="1" x14ac:dyDescent="0.4">
      <c r="A41" s="2"/>
      <c r="B41" s="542" t="s">
        <v>109</v>
      </c>
      <c r="C41" s="543"/>
      <c r="D41" s="544"/>
      <c r="E41" s="544"/>
      <c r="F41" s="544"/>
      <c r="G41" s="544"/>
      <c r="H41" s="544"/>
      <c r="I41" s="544"/>
      <c r="J41" s="544"/>
      <c r="K41" s="544"/>
      <c r="L41" s="544"/>
      <c r="M41" s="544"/>
      <c r="N41" s="544"/>
      <c r="O41" s="545"/>
      <c r="AZ41" s="121"/>
    </row>
    <row r="42" spans="1:52" x14ac:dyDescent="0.35">
      <c r="A42" s="2"/>
      <c r="B42" s="429" t="s">
        <v>357</v>
      </c>
      <c r="C42" s="430"/>
      <c r="D42" s="448" t="s">
        <v>356</v>
      </c>
      <c r="E42" s="449"/>
      <c r="F42" s="206" t="s">
        <v>341</v>
      </c>
      <c r="G42" s="413" t="s">
        <v>427</v>
      </c>
      <c r="H42" s="407"/>
      <c r="I42" s="407"/>
      <c r="J42" s="407">
        <v>2030</v>
      </c>
      <c r="K42" s="407"/>
      <c r="L42" s="407"/>
      <c r="M42" s="407">
        <v>2050</v>
      </c>
      <c r="N42" s="407"/>
      <c r="O42" s="408"/>
      <c r="AZ42" s="121"/>
    </row>
    <row r="43" spans="1:52" x14ac:dyDescent="0.35">
      <c r="A43" s="2"/>
      <c r="B43" s="431"/>
      <c r="C43" s="432"/>
      <c r="D43" s="396" t="s">
        <v>433</v>
      </c>
      <c r="E43" s="397"/>
      <c r="F43" s="423" t="s">
        <v>150</v>
      </c>
      <c r="G43" s="403">
        <f>'Data input'!G50</f>
        <v>-1</v>
      </c>
      <c r="H43" s="404"/>
      <c r="I43" s="404"/>
      <c r="J43" s="404">
        <f>'Data input'!L50</f>
        <v>0</v>
      </c>
      <c r="K43" s="404"/>
      <c r="L43" s="404"/>
      <c r="M43" s="404">
        <f>'Data input'!Q50</f>
        <v>0</v>
      </c>
      <c r="N43" s="404"/>
      <c r="O43" s="412"/>
      <c r="P43" s="89"/>
      <c r="AZ43" s="121"/>
    </row>
    <row r="44" spans="1:52" x14ac:dyDescent="0.35">
      <c r="A44" s="2"/>
      <c r="B44" s="431"/>
      <c r="C44" s="432"/>
      <c r="D44" s="394" t="str">
        <f>IF('Data input'!D50="Please select main output here"," ",'Data input'!D50)</f>
        <v>Biofuels</v>
      </c>
      <c r="E44" s="395"/>
      <c r="F44" s="425"/>
      <c r="G44" s="167">
        <f>IF('Data input'!G50="","Min",MIN('Data input'!G50:K50))</f>
        <v>-1</v>
      </c>
      <c r="H44" s="151" t="s">
        <v>428</v>
      </c>
      <c r="I44" s="168">
        <f>IF('Data input'!G50="","Max",MAX('Data input'!G50:K50))</f>
        <v>-1</v>
      </c>
      <c r="J44" s="169" t="str">
        <f>IF('Data input'!L50="","Min",MIN('Data input'!L50:P50))</f>
        <v>Min</v>
      </c>
      <c r="K44" s="151" t="s">
        <v>428</v>
      </c>
      <c r="L44" s="168" t="str">
        <f>IF('Data input'!L50="","Max",MAX('Data input'!L50:P50))</f>
        <v>Max</v>
      </c>
      <c r="M44" s="169" t="str">
        <f>IF('Data input'!Q50="","Min",MIN('Data input'!Q50:U50))</f>
        <v>Min</v>
      </c>
      <c r="N44" s="151" t="s">
        <v>428</v>
      </c>
      <c r="O44" s="170" t="str">
        <f>IF('Data input'!Q50="","Max",MAX('Data input'!Q50:U50))</f>
        <v>Max</v>
      </c>
      <c r="AZ44" s="121"/>
    </row>
    <row r="45" spans="1:52" x14ac:dyDescent="0.35">
      <c r="A45" s="2"/>
      <c r="B45" s="431"/>
      <c r="C45" s="432"/>
      <c r="D45" s="433" t="str">
        <f>IF('Data input'!D52="Please select"," ",'Data input'!D52)</f>
        <v>Pyrolysis bio-oil</v>
      </c>
      <c r="E45" s="434"/>
      <c r="F45" s="339" t="s">
        <v>150</v>
      </c>
      <c r="G45" s="403">
        <f>'Data input'!G52</f>
        <v>0.98</v>
      </c>
      <c r="H45" s="404"/>
      <c r="I45" s="404"/>
      <c r="J45" s="404">
        <f>'Data input'!L52</f>
        <v>0</v>
      </c>
      <c r="K45" s="404"/>
      <c r="L45" s="404"/>
      <c r="M45" s="404">
        <f>'Data input'!Q52</f>
        <v>0</v>
      </c>
      <c r="N45" s="404"/>
      <c r="O45" s="412"/>
      <c r="AZ45" s="121"/>
    </row>
    <row r="46" spans="1:52" x14ac:dyDescent="0.35">
      <c r="A46" s="2"/>
      <c r="B46" s="431"/>
      <c r="C46" s="432"/>
      <c r="D46" s="435"/>
      <c r="E46" s="436"/>
      <c r="F46" s="428"/>
      <c r="G46" s="167">
        <f>IF('Data input'!G52="","Min",MIN('Data input'!G52:K52))</f>
        <v>0.98</v>
      </c>
      <c r="H46" s="151" t="s">
        <v>428</v>
      </c>
      <c r="I46" s="168">
        <f>IF('Data input'!G52="","Max",MAX('Data input'!G52:K52))</f>
        <v>0.98</v>
      </c>
      <c r="J46" s="169" t="str">
        <f>IF('Data input'!L52="","Min",MIN('Data input'!L52:P52))</f>
        <v>Min</v>
      </c>
      <c r="K46" s="151" t="s">
        <v>428</v>
      </c>
      <c r="L46" s="168" t="str">
        <f>IF('Data input'!L52="","Max",MAX('Data input'!L52:P52))</f>
        <v>Max</v>
      </c>
      <c r="M46" s="169" t="str">
        <f>IF('Data input'!Q52="","Min",MIN('Data input'!Q52:U52))</f>
        <v>Min</v>
      </c>
      <c r="N46" s="151" t="s">
        <v>428</v>
      </c>
      <c r="O46" s="170" t="str">
        <f>IF('Data input'!Q52="","Max",MAX('Data input'!Q52:U52))</f>
        <v>Max</v>
      </c>
      <c r="AZ46" s="121"/>
    </row>
    <row r="47" spans="1:52" x14ac:dyDescent="0.35">
      <c r="A47" s="2"/>
      <c r="B47" s="431"/>
      <c r="C47" s="432"/>
      <c r="D47" s="437" t="str">
        <f>IF('Data input'!D54="Please select"," ",'Data input'!D54)</f>
        <v>Vacuum gasoil</v>
      </c>
      <c r="E47" s="438"/>
      <c r="F47" s="339" t="s">
        <v>150</v>
      </c>
      <c r="G47" s="403">
        <f>'Data input'!G54</f>
        <v>23.45</v>
      </c>
      <c r="H47" s="404"/>
      <c r="I47" s="404"/>
      <c r="J47" s="404">
        <f>'Data input'!L54</f>
        <v>0</v>
      </c>
      <c r="K47" s="404"/>
      <c r="L47" s="404"/>
      <c r="M47" s="404">
        <f>'Data input'!Q54</f>
        <v>0</v>
      </c>
      <c r="N47" s="404"/>
      <c r="O47" s="412"/>
      <c r="AZ47" s="121"/>
    </row>
    <row r="48" spans="1:52" x14ac:dyDescent="0.35">
      <c r="A48" s="2"/>
      <c r="B48" s="431"/>
      <c r="C48" s="432"/>
      <c r="D48" s="435"/>
      <c r="E48" s="436"/>
      <c r="F48" s="428"/>
      <c r="G48" s="167">
        <f>IF('Data input'!G54="","Min",MIN('Data input'!G54:K54))</f>
        <v>23.45</v>
      </c>
      <c r="H48" s="151" t="s">
        <v>428</v>
      </c>
      <c r="I48" s="168">
        <f>IF('Data input'!G54="","Max",MAX('Data input'!G54:K54))</f>
        <v>23.45</v>
      </c>
      <c r="J48" s="169" t="str">
        <f>IF('Data input'!L54="","Min",MIN('Data input'!L54:P54))</f>
        <v>Min</v>
      </c>
      <c r="K48" s="151" t="s">
        <v>428</v>
      </c>
      <c r="L48" s="168" t="str">
        <f>IF('Data input'!L54="","Max",MAX('Data input'!L54:P54))</f>
        <v>Max</v>
      </c>
      <c r="M48" s="169" t="str">
        <f>IF('Data input'!Q54="","Min",MIN('Data input'!Q54:U54))</f>
        <v>Min</v>
      </c>
      <c r="N48" s="151" t="s">
        <v>428</v>
      </c>
      <c r="O48" s="170" t="str">
        <f>IF('Data input'!Q54="","Max",MAX('Data input'!Q54:U54))</f>
        <v>Max</v>
      </c>
      <c r="AZ48" s="121"/>
    </row>
    <row r="49" spans="1:52" x14ac:dyDescent="0.35">
      <c r="A49" s="2"/>
      <c r="B49" s="431"/>
      <c r="C49" s="432"/>
      <c r="D49" s="437" t="str">
        <f>IF('Data input'!D60="Please select"," ",'Data input'!D60)</f>
        <v>Oil products</v>
      </c>
      <c r="E49" s="438"/>
      <c r="F49" s="339" t="s">
        <v>150</v>
      </c>
      <c r="G49" s="403">
        <f>'Data input'!G60</f>
        <v>-22.24</v>
      </c>
      <c r="H49" s="404"/>
      <c r="I49" s="404"/>
      <c r="J49" s="404">
        <f>'Data input'!L60</f>
        <v>0</v>
      </c>
      <c r="K49" s="404"/>
      <c r="L49" s="404"/>
      <c r="M49" s="404">
        <f>'Data input'!Q60</f>
        <v>0</v>
      </c>
      <c r="N49" s="404"/>
      <c r="O49" s="412"/>
      <c r="AZ49" s="121"/>
    </row>
    <row r="50" spans="1:52" ht="16" thickBot="1" x14ac:dyDescent="0.4">
      <c r="A50" s="2"/>
      <c r="B50" s="431"/>
      <c r="C50" s="432"/>
      <c r="D50" s="439"/>
      <c r="E50" s="440"/>
      <c r="F50" s="441"/>
      <c r="G50" s="166">
        <f>IF('Data input'!G60="","Min",MIN('Data input'!G60:K60))</f>
        <v>-22.24</v>
      </c>
      <c r="H50" s="149" t="s">
        <v>428</v>
      </c>
      <c r="I50" s="148">
        <f>IF('Data input'!G60="","Max",MAX('Data input'!G60:K60))</f>
        <v>-22.24</v>
      </c>
      <c r="J50" s="171" t="str">
        <f>IF('Data input'!L60="","Min",MIN('Data input'!L60:P60))</f>
        <v>Min</v>
      </c>
      <c r="K50" s="149" t="s">
        <v>428</v>
      </c>
      <c r="L50" s="148" t="str">
        <f>IF('Data input'!L60="","Max",MAX('Data input'!L60:P60))</f>
        <v>Max</v>
      </c>
      <c r="M50" s="171" t="str">
        <f>IF('Data input'!Q60="","Min",MIN('Data input'!Q60:U60))</f>
        <v>Min</v>
      </c>
      <c r="N50" s="149" t="s">
        <v>428</v>
      </c>
      <c r="O50" s="150" t="str">
        <f>IF('Data input'!Q60="","Max",MAX('Data input'!Q60:U60))</f>
        <v>Max</v>
      </c>
      <c r="AZ50" s="121"/>
    </row>
    <row r="51" spans="1:52" ht="93.5" thickBot="1" x14ac:dyDescent="0.4">
      <c r="A51" s="2"/>
      <c r="B51" s="533" t="s">
        <v>358</v>
      </c>
      <c r="C51" s="534"/>
      <c r="D51" s="409" t="str">
        <f>IF('Data input'!D62="Explain here (e.g. flexible in and out)"," ",'Data input'!D62)</f>
        <v>The yields are based on low heating values (LHV) and the bio-oil LHV was considered to be 16 MJ/kg (Venderbosch, R., 2017). As in a conventional FCC unit, the energy for the cracking reactions is provided by coke burning, this coke is produced in the process itself and it deposits in the catalyst. Around 6%wt of the total feed becomes coke. The main output is the biofuels mix, which is composed by bio gas, bio LPG, bio gasoline, bio diesel and bio heavy fuel oil (HFO). The oil products output is also a mix of fuel gas, LPG,  gasoline, diesel and HFO. The ratio in the bio mix is expected to be roughly the same as in the conventional FCC (gas: 3 wt%, LPG: 15 %wt, gasoline: 45 wt%, diesel: 21 wt% and HFO: 16wt%), for this reason, the yields in 2030 were assumed to be the same as the values for 2020.</v>
      </c>
      <c r="E51" s="410"/>
      <c r="F51" s="410"/>
      <c r="G51" s="410"/>
      <c r="H51" s="410"/>
      <c r="I51" s="410"/>
      <c r="J51" s="410"/>
      <c r="K51" s="410"/>
      <c r="L51" s="410"/>
      <c r="M51" s="410"/>
      <c r="N51" s="410"/>
      <c r="O51" s="411"/>
      <c r="AZ51" s="121" t="str">
        <f>D51</f>
        <v>The yields are based on low heating values (LHV) and the bio-oil LHV was considered to be 16 MJ/kg (Venderbosch, R., 2017). As in a conventional FCC unit, the energy for the cracking reactions is provided by coke burning, this coke is produced in the process itself and it deposits in the catalyst. Around 6%wt of the total feed becomes coke. The main output is the biofuels mix, which is composed by bio gas, bio LPG, bio gasoline, bio diesel and bio heavy fuel oil (HFO). The oil products output is also a mix of fuel gas, LPG,  gasoline, diesel and HFO. The ratio in the bio mix is expected to be roughly the same as in the conventional FCC (gas: 3 wt%, LPG: 15 %wt, gasoline: 45 wt%, diesel: 21 wt% and HFO: 16wt%), for this reason, the yields in 2030 were assumed to be the same as the values for 2020.</v>
      </c>
    </row>
    <row r="52" spans="1:52" ht="16" thickBot="1" x14ac:dyDescent="0.4">
      <c r="A52" s="2"/>
      <c r="B52" s="507" t="s">
        <v>359</v>
      </c>
      <c r="C52" s="508"/>
      <c r="D52" s="539"/>
      <c r="E52" s="539"/>
      <c r="F52" s="539"/>
      <c r="G52" s="539"/>
      <c r="H52" s="539"/>
      <c r="I52" s="539"/>
      <c r="J52" s="539"/>
      <c r="K52" s="539"/>
      <c r="L52" s="539"/>
      <c r="M52" s="539"/>
      <c r="N52" s="539"/>
      <c r="O52" s="540"/>
      <c r="AZ52" s="121"/>
    </row>
    <row r="53" spans="1:52" x14ac:dyDescent="0.35">
      <c r="A53" s="2"/>
      <c r="B53" s="429" t="s">
        <v>360</v>
      </c>
      <c r="C53" s="430"/>
      <c r="D53" s="413" t="s">
        <v>361</v>
      </c>
      <c r="E53" s="407"/>
      <c r="F53" s="207" t="s">
        <v>341</v>
      </c>
      <c r="G53" s="413" t="s">
        <v>427</v>
      </c>
      <c r="H53" s="407"/>
      <c r="I53" s="407"/>
      <c r="J53" s="407">
        <v>2030</v>
      </c>
      <c r="K53" s="407"/>
      <c r="L53" s="407"/>
      <c r="M53" s="407">
        <v>2050</v>
      </c>
      <c r="N53" s="407"/>
      <c r="O53" s="408"/>
      <c r="AZ53" s="121"/>
    </row>
    <row r="54" spans="1:52" x14ac:dyDescent="0.35">
      <c r="A54" s="2"/>
      <c r="B54" s="431"/>
      <c r="C54" s="432"/>
      <c r="D54" s="414" t="str">
        <f>IF('Data input'!D66="Specify here"," ",'Data input'!D66)</f>
        <v xml:space="preserve"> </v>
      </c>
      <c r="E54" s="415"/>
      <c r="F54" s="405" t="str">
        <f>IF('Data input'!F66="Specify here"," ",'Data input'!F66)</f>
        <v xml:space="preserve"> </v>
      </c>
      <c r="G54" s="403">
        <f>'Data input'!G66</f>
        <v>0</v>
      </c>
      <c r="H54" s="404"/>
      <c r="I54" s="404"/>
      <c r="J54" s="404">
        <f>'Data input'!L66</f>
        <v>0</v>
      </c>
      <c r="K54" s="404"/>
      <c r="L54" s="404"/>
      <c r="M54" s="404">
        <f>'Data input'!Q66</f>
        <v>0</v>
      </c>
      <c r="N54" s="404"/>
      <c r="O54" s="412"/>
      <c r="AZ54" s="121"/>
    </row>
    <row r="55" spans="1:52" x14ac:dyDescent="0.35">
      <c r="A55" s="2"/>
      <c r="B55" s="431"/>
      <c r="C55" s="432"/>
      <c r="D55" s="414"/>
      <c r="E55" s="415"/>
      <c r="F55" s="405"/>
      <c r="G55" s="167" t="str">
        <f>IF('Data input'!G66="","Min",MIN('Data input'!G66:K66))</f>
        <v>Min</v>
      </c>
      <c r="H55" s="151" t="s">
        <v>428</v>
      </c>
      <c r="I55" s="168" t="str">
        <f>IF('Data input'!G66="","Max",MAX('Data input'!G66:K66))</f>
        <v>Max</v>
      </c>
      <c r="J55" s="169" t="str">
        <f>IF('Data input'!L66="","Min",MIN('Data input'!L66:P66))</f>
        <v>Min</v>
      </c>
      <c r="K55" s="151" t="s">
        <v>428</v>
      </c>
      <c r="L55" s="168" t="str">
        <f>IF('Data input'!L66="","Max",MAX('Data input'!L66:P66))</f>
        <v>Max</v>
      </c>
      <c r="M55" s="169" t="str">
        <f>IF('Data input'!Q66="","Min",MIN('Data input'!Q66:U66))</f>
        <v>Min</v>
      </c>
      <c r="N55" s="151" t="s">
        <v>428</v>
      </c>
      <c r="O55" s="170" t="str">
        <f>IF('Data input'!Q66="","Max",MAX('Data input'!Q66:U66))</f>
        <v>Max</v>
      </c>
      <c r="AZ55" s="121"/>
    </row>
    <row r="56" spans="1:52" x14ac:dyDescent="0.35">
      <c r="A56" s="2"/>
      <c r="B56" s="431"/>
      <c r="C56" s="432"/>
      <c r="D56" s="414" t="str">
        <f>IF('Data input'!D68="Specify here"," ",'Data input'!D68)</f>
        <v xml:space="preserve"> </v>
      </c>
      <c r="E56" s="415"/>
      <c r="F56" s="405" t="str">
        <f>IF('Data input'!F68="Specify here"," ",'Data input'!F68)</f>
        <v xml:space="preserve"> </v>
      </c>
      <c r="G56" s="403">
        <f>'Data input'!G68</f>
        <v>0</v>
      </c>
      <c r="H56" s="404"/>
      <c r="I56" s="404"/>
      <c r="J56" s="404">
        <f>'Data input'!L68</f>
        <v>0</v>
      </c>
      <c r="K56" s="404"/>
      <c r="L56" s="404"/>
      <c r="M56" s="404">
        <f>'Data input'!Q68</f>
        <v>0</v>
      </c>
      <c r="N56" s="404"/>
      <c r="O56" s="412"/>
      <c r="AZ56" s="121"/>
    </row>
    <row r="57" spans="1:52" ht="16" thickBot="1" x14ac:dyDescent="0.4">
      <c r="A57" s="2"/>
      <c r="B57" s="431"/>
      <c r="C57" s="432"/>
      <c r="D57" s="555"/>
      <c r="E57" s="556"/>
      <c r="F57" s="406"/>
      <c r="G57" s="166" t="str">
        <f>IF('Data input'!G68="","Min",MIN('Data input'!G68:K68))</f>
        <v>Min</v>
      </c>
      <c r="H57" s="149" t="s">
        <v>428</v>
      </c>
      <c r="I57" s="148" t="str">
        <f>IF('Data input'!G68="","Max",MAX('Data input'!G68:K68))</f>
        <v>Max</v>
      </c>
      <c r="J57" s="171" t="str">
        <f>IF('Data input'!L68="","Min",MIN('Data input'!L68:P68))</f>
        <v>Min</v>
      </c>
      <c r="K57" s="149" t="s">
        <v>428</v>
      </c>
      <c r="L57" s="148" t="str">
        <f>IF('Data input'!L68="","Max",MAX('Data input'!L68:P68))</f>
        <v>Max</v>
      </c>
      <c r="M57" s="171" t="str">
        <f>IF('Data input'!Q68="","Min",MIN('Data input'!Q68:U68))</f>
        <v>Min</v>
      </c>
      <c r="N57" s="149" t="s">
        <v>428</v>
      </c>
      <c r="O57" s="150" t="str">
        <f>IF('Data input'!Q68="","Max",MAX('Data input'!Q68:U68))</f>
        <v>Max</v>
      </c>
      <c r="AZ57" s="121"/>
    </row>
    <row r="58" spans="1:52" ht="16" thickBot="1" x14ac:dyDescent="0.4">
      <c r="A58" s="2"/>
      <c r="B58" s="429" t="s">
        <v>362</v>
      </c>
      <c r="C58" s="549"/>
      <c r="D58" s="476" t="str">
        <f>IF('Data input'!D70="Explain here"," ",'Data input'!D70)</f>
        <v xml:space="preserve"> </v>
      </c>
      <c r="E58" s="477"/>
      <c r="F58" s="477"/>
      <c r="G58" s="477"/>
      <c r="H58" s="477"/>
      <c r="I58" s="477"/>
      <c r="J58" s="477"/>
      <c r="K58" s="477"/>
      <c r="L58" s="477"/>
      <c r="M58" s="477"/>
      <c r="N58" s="477"/>
      <c r="O58" s="478"/>
      <c r="AZ58" s="121" t="str">
        <f>D58</f>
        <v xml:space="preserve"> </v>
      </c>
    </row>
    <row r="59" spans="1:52" ht="16" thickBot="1" x14ac:dyDescent="0.4">
      <c r="A59" s="2"/>
      <c r="B59" s="507" t="s">
        <v>364</v>
      </c>
      <c r="C59" s="508"/>
      <c r="D59" s="539"/>
      <c r="E59" s="539"/>
      <c r="F59" s="539"/>
      <c r="G59" s="539"/>
      <c r="H59" s="539"/>
      <c r="I59" s="539"/>
      <c r="J59" s="539"/>
      <c r="K59" s="539"/>
      <c r="L59" s="539"/>
      <c r="M59" s="539"/>
      <c r="N59" s="539"/>
      <c r="O59" s="540"/>
      <c r="AZ59" s="121"/>
    </row>
    <row r="60" spans="1:52" x14ac:dyDescent="0.35">
      <c r="A60" s="2"/>
      <c r="B60" s="429" t="s">
        <v>121</v>
      </c>
      <c r="C60" s="430"/>
      <c r="D60" s="413" t="s">
        <v>365</v>
      </c>
      <c r="E60" s="407"/>
      <c r="F60" s="207" t="s">
        <v>341</v>
      </c>
      <c r="G60" s="413" t="s">
        <v>427</v>
      </c>
      <c r="H60" s="407"/>
      <c r="I60" s="407"/>
      <c r="J60" s="407">
        <v>2030</v>
      </c>
      <c r="K60" s="407"/>
      <c r="L60" s="407"/>
      <c r="M60" s="407">
        <v>2050</v>
      </c>
      <c r="N60" s="407"/>
      <c r="O60" s="408"/>
      <c r="AZ60" s="121"/>
    </row>
    <row r="61" spans="1:52" x14ac:dyDescent="0.35">
      <c r="A61" s="2"/>
      <c r="B61" s="431"/>
      <c r="C61" s="432"/>
      <c r="D61" s="414" t="str">
        <f>IF('Data input'!D74="Please select"," ",'Data input'!D74)</f>
        <v>CO2</v>
      </c>
      <c r="E61" s="415"/>
      <c r="F61" s="416" t="str">
        <f>IF('Data input'!F74="Please select"," ",'Data input'!F74)</f>
        <v>kton</v>
      </c>
      <c r="G61" s="403">
        <f>'Data input'!G74</f>
        <v>122.5</v>
      </c>
      <c r="H61" s="404"/>
      <c r="I61" s="404"/>
      <c r="J61" s="404">
        <f>'Data input'!L74</f>
        <v>0</v>
      </c>
      <c r="K61" s="404"/>
      <c r="L61" s="404"/>
      <c r="M61" s="404">
        <f>'Data input'!Q74</f>
        <v>0</v>
      </c>
      <c r="N61" s="404"/>
      <c r="O61" s="412"/>
      <c r="AZ61" s="121"/>
    </row>
    <row r="62" spans="1:52" x14ac:dyDescent="0.35">
      <c r="A62" s="2"/>
      <c r="B62" s="431"/>
      <c r="C62" s="432"/>
      <c r="D62" s="414"/>
      <c r="E62" s="415"/>
      <c r="F62" s="416"/>
      <c r="G62" s="167">
        <f>IF('Data input'!G74="","Min",MIN('Data input'!G74:K74))</f>
        <v>122.5</v>
      </c>
      <c r="H62" s="151" t="s">
        <v>428</v>
      </c>
      <c r="I62" s="168">
        <f>IF('Data input'!G74="","Max",MAX('Data input'!G74:K74))</f>
        <v>122.5</v>
      </c>
      <c r="J62" s="169" t="str">
        <f>IF('Data input'!L74="","Min",MIN('Data input'!L74:P74))</f>
        <v>Min</v>
      </c>
      <c r="K62" s="151" t="s">
        <v>428</v>
      </c>
      <c r="L62" s="168" t="str">
        <f>IF('Data input'!L74="","Max",MAX('Data input'!L74:P74))</f>
        <v>Max</v>
      </c>
      <c r="M62" s="169" t="str">
        <f>IF('Data input'!Q74="","Min",MIN('Data input'!Q74:U74))</f>
        <v>Min</v>
      </c>
      <c r="N62" s="151" t="s">
        <v>428</v>
      </c>
      <c r="O62" s="170" t="str">
        <f>IF('Data input'!Q74="","Max",MAX('Data input'!Q74:U74))</f>
        <v>Max</v>
      </c>
      <c r="AZ62" s="121"/>
    </row>
    <row r="63" spans="1:52" x14ac:dyDescent="0.35">
      <c r="A63" s="2"/>
      <c r="B63" s="431"/>
      <c r="C63" s="432"/>
      <c r="D63" s="414" t="str">
        <f>IF('Data input'!D76="Please select"," ",'Data input'!D76)</f>
        <v>CO2-biogenic</v>
      </c>
      <c r="E63" s="415"/>
      <c r="F63" s="416" t="str">
        <f>IF('Data input'!F76="Please select"," ",'Data input'!F76)</f>
        <v>kton</v>
      </c>
      <c r="G63" s="403">
        <f>'Data input'!G76</f>
        <v>13.61</v>
      </c>
      <c r="H63" s="404"/>
      <c r="I63" s="404"/>
      <c r="J63" s="404">
        <f>'Data input'!L76</f>
        <v>0</v>
      </c>
      <c r="K63" s="404"/>
      <c r="L63" s="404"/>
      <c r="M63" s="404">
        <f>'Data input'!Q76</f>
        <v>0</v>
      </c>
      <c r="N63" s="404"/>
      <c r="O63" s="412"/>
      <c r="AZ63" s="121"/>
    </row>
    <row r="64" spans="1:52" x14ac:dyDescent="0.35">
      <c r="A64" s="2"/>
      <c r="B64" s="431"/>
      <c r="C64" s="432"/>
      <c r="D64" s="414"/>
      <c r="E64" s="415"/>
      <c r="F64" s="416"/>
      <c r="G64" s="167">
        <f>IF('Data input'!G76="","Min",MIN('Data input'!G76:K76))</f>
        <v>13.61</v>
      </c>
      <c r="H64" s="151" t="s">
        <v>428</v>
      </c>
      <c r="I64" s="168">
        <f>IF('Data input'!G76="","Max",MAX('Data input'!G76:K76))</f>
        <v>13.61</v>
      </c>
      <c r="J64" s="169" t="str">
        <f>IF('Data input'!L76="","Min",MIN('Data input'!L76:P76))</f>
        <v>Min</v>
      </c>
      <c r="K64" s="151" t="s">
        <v>428</v>
      </c>
      <c r="L64" s="168" t="str">
        <f>IF('Data input'!L76="","Max",MAX('Data input'!L76:P76))</f>
        <v>Max</v>
      </c>
      <c r="M64" s="169" t="str">
        <f>IF('Data input'!Q76="","Min",MIN('Data input'!Q76:U76))</f>
        <v>Min</v>
      </c>
      <c r="N64" s="151" t="s">
        <v>428</v>
      </c>
      <c r="O64" s="170" t="str">
        <f>IF('Data input'!Q76="","Max",MAX('Data input'!Q76:U76))</f>
        <v>Max</v>
      </c>
      <c r="AZ64" s="121"/>
    </row>
    <row r="65" spans="1:52" x14ac:dyDescent="0.35">
      <c r="A65" s="2"/>
      <c r="B65" s="431"/>
      <c r="C65" s="432"/>
      <c r="D65" s="414" t="str">
        <f>IF('Data input'!D78="Please select"," ",'Data input'!D78)</f>
        <v xml:space="preserve"> </v>
      </c>
      <c r="E65" s="415"/>
      <c r="F65" s="416" t="str">
        <f>IF('Data input'!F78="Please select"," ",'Data input'!F78)</f>
        <v xml:space="preserve"> </v>
      </c>
      <c r="G65" s="403">
        <f>'Data input'!G78</f>
        <v>0</v>
      </c>
      <c r="H65" s="404"/>
      <c r="I65" s="404"/>
      <c r="J65" s="404">
        <f>'Data input'!L78</f>
        <v>0</v>
      </c>
      <c r="K65" s="404"/>
      <c r="L65" s="404"/>
      <c r="M65" s="404">
        <f>'Data input'!Q78</f>
        <v>0</v>
      </c>
      <c r="N65" s="404"/>
      <c r="O65" s="412"/>
      <c r="AZ65" s="121"/>
    </row>
    <row r="66" spans="1:52" x14ac:dyDescent="0.35">
      <c r="A66" s="2"/>
      <c r="B66" s="431"/>
      <c r="C66" s="432"/>
      <c r="D66" s="414"/>
      <c r="E66" s="415"/>
      <c r="F66" s="416"/>
      <c r="G66" s="167" t="str">
        <f>IF('Data input'!G78="","Min",MIN('Data input'!G78:K78))</f>
        <v>Min</v>
      </c>
      <c r="H66" s="151" t="s">
        <v>428</v>
      </c>
      <c r="I66" s="168" t="str">
        <f>IF('Data input'!G78="","Max",MAX('Data input'!G78:K78))</f>
        <v>Max</v>
      </c>
      <c r="J66" s="169" t="str">
        <f>IF('Data input'!L78="","Min",MIN('Data input'!L78:P78))</f>
        <v>Min</v>
      </c>
      <c r="K66" s="151" t="s">
        <v>428</v>
      </c>
      <c r="L66" s="168" t="str">
        <f>IF('Data input'!L78="","Max",MAX('Data input'!L78:P78))</f>
        <v>Max</v>
      </c>
      <c r="M66" s="169" t="str">
        <f>IF('Data input'!Q78="","Min",MIN('Data input'!Q78:U78))</f>
        <v>Min</v>
      </c>
      <c r="N66" s="151" t="s">
        <v>428</v>
      </c>
      <c r="O66" s="170" t="str">
        <f>IF('Data input'!Q78="","Max",MAX('Data input'!Q78:U78))</f>
        <v>Max</v>
      </c>
      <c r="AZ66" s="121"/>
    </row>
    <row r="67" spans="1:52" x14ac:dyDescent="0.35">
      <c r="A67" s="2"/>
      <c r="B67" s="431"/>
      <c r="C67" s="432"/>
      <c r="D67" s="414" t="str">
        <f>IF('Data input'!D80="Please select"," ",'Data input'!D80)</f>
        <v xml:space="preserve"> </v>
      </c>
      <c r="E67" s="415"/>
      <c r="F67" s="416" t="str">
        <f>IF('Data input'!F80="Please select"," ",'Data input'!F80)</f>
        <v xml:space="preserve"> </v>
      </c>
      <c r="G67" s="403">
        <f>'Data input'!G80</f>
        <v>0</v>
      </c>
      <c r="H67" s="404"/>
      <c r="I67" s="404"/>
      <c r="J67" s="404">
        <f>'Data input'!L80</f>
        <v>0</v>
      </c>
      <c r="K67" s="404"/>
      <c r="L67" s="404"/>
      <c r="M67" s="404">
        <f>'Data input'!Q80</f>
        <v>0</v>
      </c>
      <c r="N67" s="404"/>
      <c r="O67" s="412"/>
      <c r="AZ67" s="121"/>
    </row>
    <row r="68" spans="1:52" ht="16" thickBot="1" x14ac:dyDescent="0.4">
      <c r="A68" s="2"/>
      <c r="B68" s="431"/>
      <c r="C68" s="432"/>
      <c r="D68" s="555"/>
      <c r="E68" s="556"/>
      <c r="F68" s="557"/>
      <c r="G68" s="166" t="str">
        <f>IF('Data input'!G80="","Min",MIN('Data input'!G80:K80))</f>
        <v>Min</v>
      </c>
      <c r="H68" s="149" t="s">
        <v>428</v>
      </c>
      <c r="I68" s="148" t="str">
        <f>IF('Data input'!G80="","Max",MAX('Data input'!G80:K80))</f>
        <v>Max</v>
      </c>
      <c r="J68" s="171" t="str">
        <f>IF('Data input'!L80="","Min",MIN('Data input'!L80:P80))</f>
        <v>Min</v>
      </c>
      <c r="K68" s="149" t="s">
        <v>428</v>
      </c>
      <c r="L68" s="148" t="str">
        <f>IF('Data input'!L80="","Max",MAX('Data input'!L80:P80))</f>
        <v>Max</v>
      </c>
      <c r="M68" s="171" t="str">
        <f>IF('Data input'!Q80="","Min",MIN('Data input'!Q80:U80))</f>
        <v>Min</v>
      </c>
      <c r="N68" s="149" t="s">
        <v>428</v>
      </c>
      <c r="O68" s="150" t="str">
        <f>IF('Data input'!Q80="","Max",MAX('Data input'!Q80:U80))</f>
        <v>Max</v>
      </c>
      <c r="AZ68" s="121"/>
    </row>
    <row r="69" spans="1:52" ht="78" thickBot="1" x14ac:dyDescent="0.4">
      <c r="A69" s="2"/>
      <c r="B69" s="429" t="s">
        <v>367</v>
      </c>
      <c r="C69" s="549"/>
      <c r="D69" s="476" t="str">
        <f>IF('Data input'!D82="Explain here (e.g. emission factors if calculated)"," ",'Data input'!D82)</f>
        <v>Emissions expressed in kton CO2/PJ of biofuels mix. The coke produced in a FCC unit is used as fuel for the process. In a co-processing system, part of this coke is bio sourced, therefore, there are biogenic CO2 emissions. The calculations were based on the yields obtained by the brazilian demo-plant when 10%wt of co-processing takes place (Pinho et al., 2015), which around 6%wt of the feedstock is converted to coke (fossil+ biocoke). It was assumed a liner relationship between the co-processing percentage and the yield for bio-coke, i.e. for a 10%wt co-processing of bio-oil, 10%wt of the total coke produced was considered to be bio-based. The emission factor value considered for the coke was 97.5 kg CO2/GJ coke (RVO, 2019).</v>
      </c>
      <c r="E69" s="477"/>
      <c r="F69" s="477"/>
      <c r="G69" s="477"/>
      <c r="H69" s="477"/>
      <c r="I69" s="477"/>
      <c r="J69" s="477"/>
      <c r="K69" s="477"/>
      <c r="L69" s="477"/>
      <c r="M69" s="477"/>
      <c r="N69" s="477"/>
      <c r="O69" s="478"/>
      <c r="AZ69" s="121" t="str">
        <f>D69</f>
        <v>Emissions expressed in kton CO2/PJ of biofuels mix. The coke produced in a FCC unit is used as fuel for the process. In a co-processing system, part of this coke is bio sourced, therefore, there are biogenic CO2 emissions. The calculations were based on the yields obtained by the brazilian demo-plant when 10%wt of co-processing takes place (Pinho et al., 2015), which around 6%wt of the feedstock is converted to coke (fossil+ biocoke). It was assumed a liner relationship between the co-processing percentage and the yield for bio-coke, i.e. for a 10%wt co-processing of bio-oil, 10%wt of the total coke produced was considered to be bio-based. The emission factor value considered for the coke was 97.5 kg CO2/GJ coke (RVO, 2019).</v>
      </c>
    </row>
    <row r="70" spans="1:52" ht="16" thickBot="1" x14ac:dyDescent="0.4">
      <c r="A70" s="2"/>
      <c r="B70" s="538" t="s">
        <v>368</v>
      </c>
      <c r="C70" s="539"/>
      <c r="D70" s="539"/>
      <c r="E70" s="539"/>
      <c r="F70" s="539"/>
      <c r="G70" s="539"/>
      <c r="H70" s="539"/>
      <c r="I70" s="539"/>
      <c r="J70" s="539"/>
      <c r="K70" s="539"/>
      <c r="L70" s="539"/>
      <c r="M70" s="539"/>
      <c r="N70" s="539"/>
      <c r="O70" s="540"/>
      <c r="AZ70" s="121"/>
    </row>
    <row r="71" spans="1:52" x14ac:dyDescent="0.35">
      <c r="A71" s="2"/>
      <c r="B71" s="426" t="s">
        <v>434</v>
      </c>
      <c r="C71" s="427"/>
      <c r="D71" s="413" t="s">
        <v>341</v>
      </c>
      <c r="E71" s="407"/>
      <c r="F71" s="421"/>
      <c r="G71" s="413" t="s">
        <v>427</v>
      </c>
      <c r="H71" s="407"/>
      <c r="I71" s="407"/>
      <c r="J71" s="407">
        <v>2030</v>
      </c>
      <c r="K71" s="407"/>
      <c r="L71" s="407"/>
      <c r="M71" s="407">
        <v>2050</v>
      </c>
      <c r="N71" s="407"/>
      <c r="O71" s="408"/>
      <c r="AZ71" s="121"/>
    </row>
    <row r="72" spans="1:52" x14ac:dyDescent="0.35">
      <c r="A72" s="2"/>
      <c r="B72" s="417" t="str">
        <f>IF('Data input'!B86="Add here"," ",'Data input'!B86)</f>
        <v xml:space="preserve"> </v>
      </c>
      <c r="C72" s="371"/>
      <c r="D72" s="418" t="str">
        <f>IF('Data input'!D86="Specify here"," ",'Data input'!D86)</f>
        <v xml:space="preserve"> </v>
      </c>
      <c r="E72" s="419"/>
      <c r="F72" s="420"/>
      <c r="G72" s="403">
        <f>'Data input'!G86</f>
        <v>0</v>
      </c>
      <c r="H72" s="404"/>
      <c r="I72" s="404"/>
      <c r="J72" s="404">
        <f>'Data input'!L86</f>
        <v>0</v>
      </c>
      <c r="K72" s="404"/>
      <c r="L72" s="404"/>
      <c r="M72" s="404">
        <f>'Data input'!Q86</f>
        <v>0</v>
      </c>
      <c r="N72" s="404"/>
      <c r="O72" s="412"/>
      <c r="AZ72" s="121"/>
    </row>
    <row r="73" spans="1:52" x14ac:dyDescent="0.35">
      <c r="A73" s="2"/>
      <c r="B73" s="417"/>
      <c r="C73" s="371"/>
      <c r="D73" s="418"/>
      <c r="E73" s="419"/>
      <c r="F73" s="420"/>
      <c r="G73" s="167" t="str">
        <f>IF('Data input'!G86="","Min",MIN('Data input'!G86:K86))</f>
        <v>Min</v>
      </c>
      <c r="H73" s="151" t="s">
        <v>428</v>
      </c>
      <c r="I73" s="168" t="str">
        <f>IF('Data input'!G86="","Max",MAX('Data input'!G86:K86))</f>
        <v>Max</v>
      </c>
      <c r="J73" s="169" t="str">
        <f>IF('Data input'!L86="","Min",MIN('Data input'!L86:P86))</f>
        <v>Min</v>
      </c>
      <c r="K73" s="151" t="s">
        <v>428</v>
      </c>
      <c r="L73" s="168" t="str">
        <f>IF('Data input'!L86="","Max",MAX('Data input'!L86:P86))</f>
        <v>Max</v>
      </c>
      <c r="M73" s="169" t="str">
        <f>IF('Data input'!Q86="","Min",MIN('Data input'!Q86:U86))</f>
        <v>Min</v>
      </c>
      <c r="N73" s="151" t="s">
        <v>428</v>
      </c>
      <c r="O73" s="170" t="str">
        <f>IF('Data input'!Q86="","Max",MAX('Data input'!Q86:U86))</f>
        <v>Max</v>
      </c>
      <c r="AZ73" s="121"/>
    </row>
    <row r="74" spans="1:52" x14ac:dyDescent="0.35">
      <c r="A74" s="2"/>
      <c r="B74" s="417" t="str">
        <f>IF('Data input'!B88="Add here"," ",'Data input'!B88)</f>
        <v xml:space="preserve"> </v>
      </c>
      <c r="C74" s="371"/>
      <c r="D74" s="422" t="str">
        <f>IF('Data input'!D88="Specify here"," ",'Data input'!D88)</f>
        <v xml:space="preserve"> </v>
      </c>
      <c r="E74" s="423"/>
      <c r="F74" s="423"/>
      <c r="G74" s="403">
        <f>'Data input'!G88</f>
        <v>0</v>
      </c>
      <c r="H74" s="404"/>
      <c r="I74" s="404"/>
      <c r="J74" s="404">
        <f>'Data input'!L88</f>
        <v>0</v>
      </c>
      <c r="K74" s="404"/>
      <c r="L74" s="404"/>
      <c r="M74" s="404">
        <f>'Data input'!Q88</f>
        <v>0</v>
      </c>
      <c r="N74" s="404"/>
      <c r="O74" s="412"/>
      <c r="AZ74" s="121"/>
    </row>
    <row r="75" spans="1:52" x14ac:dyDescent="0.35">
      <c r="A75" s="2"/>
      <c r="B75" s="417"/>
      <c r="C75" s="371"/>
      <c r="D75" s="424"/>
      <c r="E75" s="425"/>
      <c r="F75" s="425"/>
      <c r="G75" s="167" t="str">
        <f>IF('Data input'!G88="","Min",MIN('Data input'!G88:K88))</f>
        <v>Min</v>
      </c>
      <c r="H75" s="151" t="s">
        <v>428</v>
      </c>
      <c r="I75" s="168" t="str">
        <f>IF('Data input'!G88="","Max",MAX('Data input'!G88:K88))</f>
        <v>Max</v>
      </c>
      <c r="J75" s="169" t="str">
        <f>IF('Data input'!L88="","Min",MIN('Data input'!L88:P88))</f>
        <v>Min</v>
      </c>
      <c r="K75" s="151" t="s">
        <v>428</v>
      </c>
      <c r="L75" s="168" t="str">
        <f>IF('Data input'!L88="","Max",MAX('Data input'!L88:P88))</f>
        <v>Max</v>
      </c>
      <c r="M75" s="169" t="str">
        <f>IF('Data input'!Q88="","Min",MIN('Data input'!Q88:U88))</f>
        <v>Min</v>
      </c>
      <c r="N75" s="151" t="s">
        <v>428</v>
      </c>
      <c r="O75" s="170" t="str">
        <f>IF('Data input'!Q88="","Max",MAX('Data input'!Q88:U88))</f>
        <v>Max</v>
      </c>
      <c r="AZ75" s="121"/>
    </row>
    <row r="76" spans="1:52" x14ac:dyDescent="0.35">
      <c r="A76" s="2"/>
      <c r="B76" s="417" t="str">
        <f>IF('Data input'!B90="Add here"," ",'Data input'!B90)</f>
        <v xml:space="preserve"> </v>
      </c>
      <c r="C76" s="371"/>
      <c r="D76" s="422" t="str">
        <f>IF('Data input'!D90="Specify here"," ",'Data input'!D90)</f>
        <v xml:space="preserve"> </v>
      </c>
      <c r="E76" s="423"/>
      <c r="F76" s="423"/>
      <c r="G76" s="403">
        <f>'Data input'!G90</f>
        <v>0</v>
      </c>
      <c r="H76" s="404"/>
      <c r="I76" s="404"/>
      <c r="J76" s="404">
        <f>'Data input'!L90</f>
        <v>0</v>
      </c>
      <c r="K76" s="404"/>
      <c r="L76" s="404"/>
      <c r="M76" s="404">
        <f>'Data input'!Q90</f>
        <v>0</v>
      </c>
      <c r="N76" s="404"/>
      <c r="O76" s="412"/>
      <c r="AZ76" s="121"/>
    </row>
    <row r="77" spans="1:52" x14ac:dyDescent="0.35">
      <c r="A77" s="2"/>
      <c r="B77" s="417"/>
      <c r="C77" s="371"/>
      <c r="D77" s="424"/>
      <c r="E77" s="425"/>
      <c r="F77" s="425"/>
      <c r="G77" s="167" t="str">
        <f>IF('Data input'!G90="","Min",MIN('Data input'!G90:K90))</f>
        <v>Min</v>
      </c>
      <c r="H77" s="151" t="s">
        <v>428</v>
      </c>
      <c r="I77" s="168" t="str">
        <f>IF('Data input'!G90="","Max",MAX('Data input'!G90:K90))</f>
        <v>Max</v>
      </c>
      <c r="J77" s="169" t="str">
        <f>IF('Data input'!L90="","Min",MIN('Data input'!L90:P90))</f>
        <v>Min</v>
      </c>
      <c r="K77" s="151" t="s">
        <v>428</v>
      </c>
      <c r="L77" s="168" t="str">
        <f>IF('Data input'!L90="","Max",MAX('Data input'!L90:P90))</f>
        <v>Max</v>
      </c>
      <c r="M77" s="169" t="str">
        <f>IF('Data input'!Q90="","Min",MIN('Data input'!Q90:U90))</f>
        <v>Min</v>
      </c>
      <c r="N77" s="151" t="s">
        <v>428</v>
      </c>
      <c r="O77" s="170" t="str">
        <f>IF('Data input'!Q90="","Max",MAX('Data input'!Q90:U90))</f>
        <v>Max</v>
      </c>
      <c r="AZ77" s="121"/>
    </row>
    <row r="78" spans="1:52" x14ac:dyDescent="0.35">
      <c r="A78" s="2"/>
      <c r="B78" s="417" t="str">
        <f>IF('Data input'!B92="Add here"," ",'Data input'!B92)</f>
        <v xml:space="preserve"> </v>
      </c>
      <c r="C78" s="371"/>
      <c r="D78" s="422" t="str">
        <f>IF('Data input'!D92="Specify here"," ",'Data input'!D92)</f>
        <v xml:space="preserve"> </v>
      </c>
      <c r="E78" s="423"/>
      <c r="F78" s="423"/>
      <c r="G78" s="403">
        <f>'Data input'!G92</f>
        <v>0</v>
      </c>
      <c r="H78" s="404"/>
      <c r="I78" s="404"/>
      <c r="J78" s="404">
        <f>'Data input'!L92</f>
        <v>0</v>
      </c>
      <c r="K78" s="404"/>
      <c r="L78" s="404"/>
      <c r="M78" s="404">
        <f>'Data input'!Q92</f>
        <v>0</v>
      </c>
      <c r="N78" s="404"/>
      <c r="O78" s="412"/>
      <c r="AZ78" s="121"/>
    </row>
    <row r="79" spans="1:52" ht="16" thickBot="1" x14ac:dyDescent="0.4">
      <c r="A79" s="2"/>
      <c r="B79" s="551"/>
      <c r="C79" s="288"/>
      <c r="D79" s="424"/>
      <c r="E79" s="425"/>
      <c r="F79" s="425"/>
      <c r="G79" s="166" t="str">
        <f>IF('Data input'!G92="","Min",MIN('Data input'!G92:K92))</f>
        <v>Min</v>
      </c>
      <c r="H79" s="149" t="s">
        <v>428</v>
      </c>
      <c r="I79" s="148" t="str">
        <f>IF('Data input'!G92="","Max",MAX('Data input'!G92:K92))</f>
        <v>Max</v>
      </c>
      <c r="J79" s="171" t="str">
        <f>IF('Data input'!L92="","Min",MIN('Data input'!L92:P92))</f>
        <v>Min</v>
      </c>
      <c r="K79" s="149" t="s">
        <v>428</v>
      </c>
      <c r="L79" s="148" t="str">
        <f>IF('Data input'!L92="","Max",MAX('Data input'!L92:P92))</f>
        <v>Max</v>
      </c>
      <c r="M79" s="171" t="str">
        <f>IF('Data input'!Q92="","Min",MIN('Data input'!Q92:U92))</f>
        <v>Min</v>
      </c>
      <c r="N79" s="149" t="s">
        <v>428</v>
      </c>
      <c r="O79" s="150" t="str">
        <f>IF('Data input'!Q92="","Max",MAX('Data input'!Q92:U92))</f>
        <v>Max</v>
      </c>
      <c r="AZ79" s="121"/>
    </row>
    <row r="80" spans="1:52" ht="16" thickBot="1" x14ac:dyDescent="0.4">
      <c r="A80" s="2"/>
      <c r="B80" s="533" t="s">
        <v>347</v>
      </c>
      <c r="C80" s="534"/>
      <c r="D80" s="552" t="str">
        <f>IF('Data input'!D94="Explain here"," ",'Data input'!D94)</f>
        <v xml:space="preserve"> </v>
      </c>
      <c r="E80" s="553"/>
      <c r="F80" s="553"/>
      <c r="G80" s="553"/>
      <c r="H80" s="553"/>
      <c r="I80" s="553"/>
      <c r="J80" s="553"/>
      <c r="K80" s="553"/>
      <c r="L80" s="553"/>
      <c r="M80" s="553"/>
      <c r="N80" s="553"/>
      <c r="O80" s="554"/>
      <c r="AZ80" s="121" t="str">
        <f>D80</f>
        <v xml:space="preserve"> </v>
      </c>
    </row>
    <row r="81" spans="1:52" ht="16" thickBot="1" x14ac:dyDescent="0.4">
      <c r="A81" s="2"/>
      <c r="B81" s="550" t="s">
        <v>130</v>
      </c>
      <c r="C81" s="544"/>
      <c r="D81" s="544"/>
      <c r="E81" s="544"/>
      <c r="F81" s="544"/>
      <c r="G81" s="544"/>
      <c r="H81" s="544"/>
      <c r="I81" s="544"/>
      <c r="J81" s="544"/>
      <c r="K81" s="544"/>
      <c r="L81" s="544"/>
      <c r="M81" s="544"/>
      <c r="N81" s="544"/>
      <c r="O81" s="545"/>
      <c r="AZ81" s="121"/>
    </row>
    <row r="82" spans="1:52" ht="17.5" customHeight="1" x14ac:dyDescent="0.35">
      <c r="A82" s="2"/>
      <c r="B82" s="400" t="str">
        <f>IF('Data input'!C96="Specify complete references and data sources used here in order of importance (mostly used)"," ",'Data input'!C96)</f>
        <v xml:space="preserve">Pinho, Andrea de Rezendo et al. "Co-processing raw bio-oil and gasoil in an FCC unit.", Fuel Processing Technology 131, 2015
</v>
      </c>
      <c r="C82" s="401"/>
      <c r="D82" s="401"/>
      <c r="E82" s="401"/>
      <c r="F82" s="401"/>
      <c r="G82" s="401"/>
      <c r="H82" s="401"/>
      <c r="I82" s="401"/>
      <c r="J82" s="401"/>
      <c r="K82" s="401"/>
      <c r="L82" s="401"/>
      <c r="M82" s="401"/>
      <c r="N82" s="401"/>
      <c r="O82" s="402"/>
      <c r="AZ82" s="121" t="str">
        <f>B82</f>
        <v xml:space="preserve">Pinho, Andrea de Rezendo et al. "Co-processing raw bio-oil and gasoil in an FCC unit.", Fuel Processing Technology 131, 2015
</v>
      </c>
    </row>
    <row r="83" spans="1:52" x14ac:dyDescent="0.35">
      <c r="A83" s="2" t="s">
        <v>435</v>
      </c>
      <c r="B83" s="378" t="str">
        <f>IF('Data input'!C97=""," ",'Data input'!C97)</f>
        <v>Lammens, Tijs. "Advanced Biofuels from Fast Pyrolysis Bio-Oil". ETIP Bioenergy Workshop Emerging Technologies 4 June 2018, Brussels</v>
      </c>
      <c r="C83" s="379"/>
      <c r="D83" s="379"/>
      <c r="E83" s="379"/>
      <c r="F83" s="379"/>
      <c r="G83" s="379"/>
      <c r="H83" s="379"/>
      <c r="I83" s="379"/>
      <c r="J83" s="379"/>
      <c r="K83" s="379"/>
      <c r="L83" s="379"/>
      <c r="M83" s="379"/>
      <c r="N83" s="379"/>
      <c r="O83" s="380"/>
      <c r="AZ83" s="121" t="str">
        <f t="shared" ref="AZ83:AZ92" si="0">B83</f>
        <v>Lammens, Tijs. "Advanced Biofuels from Fast Pyrolysis Bio-Oil". ETIP Bioenergy Workshop Emerging Technologies 4 June 2018, Brussels</v>
      </c>
    </row>
    <row r="84" spans="1:52" x14ac:dyDescent="0.35">
      <c r="A84" s="2"/>
      <c r="B84" s="378" t="str">
        <f>IF('Data input'!C98=""," ",'Data input'!C98)</f>
        <v>BTG-BTL website, access 2019. https://www.btg-btl.com/en/company/projects/pyrocell1</v>
      </c>
      <c r="C84" s="379"/>
      <c r="D84" s="379"/>
      <c r="E84" s="379"/>
      <c r="F84" s="379"/>
      <c r="G84" s="379"/>
      <c r="H84" s="379"/>
      <c r="I84" s="379"/>
      <c r="J84" s="379"/>
      <c r="K84" s="379"/>
      <c r="L84" s="379"/>
      <c r="M84" s="379"/>
      <c r="N84" s="379"/>
      <c r="O84" s="380"/>
      <c r="AZ84" s="121" t="str">
        <f t="shared" si="0"/>
        <v>BTG-BTL website, access 2019. https://www.btg-btl.com/en/company/projects/pyrocell1</v>
      </c>
    </row>
    <row r="85" spans="1:52" x14ac:dyDescent="0.35">
      <c r="A85" s="2"/>
      <c r="B85" s="378" t="str">
        <f>IF('Data input'!C99=""," ",'Data input'!C99)</f>
        <v>Sub Group of Advanced Biofuels (SGAB). "Building up the future: cost of biofuel",  European Comission, 2017</v>
      </c>
      <c r="C85" s="379"/>
      <c r="D85" s="379"/>
      <c r="E85" s="379"/>
      <c r="F85" s="379"/>
      <c r="G85" s="379"/>
      <c r="H85" s="379"/>
      <c r="I85" s="379"/>
      <c r="J85" s="379"/>
      <c r="K85" s="379"/>
      <c r="L85" s="379"/>
      <c r="M85" s="379"/>
      <c r="N85" s="379"/>
      <c r="O85" s="380"/>
      <c r="AZ85" s="121" t="str">
        <f t="shared" si="0"/>
        <v>Sub Group of Advanced Biofuels (SGAB). "Building up the future: cost of biofuel",  European Comission, 2017</v>
      </c>
    </row>
    <row r="86" spans="1:52" x14ac:dyDescent="0.35">
      <c r="A86" s="110"/>
      <c r="B86" s="378" t="str">
        <f>IF('Data input'!C100=""," ",'Data input'!C100)</f>
        <v>Meyers, R. A . Handbook of Petroleum Refining Processes, third edition, 2004</v>
      </c>
      <c r="C86" s="379"/>
      <c r="D86" s="379"/>
      <c r="E86" s="379"/>
      <c r="F86" s="379"/>
      <c r="G86" s="379"/>
      <c r="H86" s="379"/>
      <c r="I86" s="379"/>
      <c r="J86" s="379"/>
      <c r="K86" s="379"/>
      <c r="L86" s="379"/>
      <c r="M86" s="379"/>
      <c r="N86" s="379"/>
      <c r="O86" s="380"/>
      <c r="AZ86" s="121" t="str">
        <f t="shared" si="0"/>
        <v>Meyers, R. A . Handbook of Petroleum Refining Processes, third edition, 2004</v>
      </c>
    </row>
    <row r="87" spans="1:52" x14ac:dyDescent="0.35">
      <c r="A87" s="2"/>
      <c r="B87" s="378" t="str">
        <f>IF('Data input'!C101=""," ",'Data input'!C101)</f>
        <v>Lammens, T.,  Talebi, G., Gbordzoe, E. "Co-Processing Fast Pyrolysis Bio-Oil in FCC Units: Principle and FAQ", BTG-BTL website, 2019</v>
      </c>
      <c r="C87" s="379"/>
      <c r="D87" s="379"/>
      <c r="E87" s="379"/>
      <c r="F87" s="379"/>
      <c r="G87" s="379"/>
      <c r="H87" s="379"/>
      <c r="I87" s="379"/>
      <c r="J87" s="379"/>
      <c r="K87" s="379"/>
      <c r="L87" s="379"/>
      <c r="M87" s="379"/>
      <c r="N87" s="379"/>
      <c r="O87" s="380"/>
      <c r="AZ87" s="121" t="str">
        <f t="shared" si="0"/>
        <v>Lammens, T.,  Talebi, G., Gbordzoe, E. "Co-Processing Fast Pyrolysis Bio-Oil in FCC Units: Principle and FAQ", BTG-BTL website, 2019</v>
      </c>
    </row>
    <row r="88" spans="1:52" ht="31" x14ac:dyDescent="0.35">
      <c r="A88" s="2"/>
      <c r="B88" s="378" t="str">
        <f>IF('Data input'!C102=""," ",'Data input'!C102)</f>
        <v>Spekreijse, J., Lammens, T., Parisi, C., Ronzon, T., Vis, M., Insights into the European market of bio-based chemicals. Analysis based on ten key product categories, EUR 29581 EN, Publications Office of the European Union, Luxembourg, 2019, ISBN 978-92-79-98420-4, doi:10.2760/549564, JRC112989</v>
      </c>
      <c r="C88" s="379"/>
      <c r="D88" s="379"/>
      <c r="E88" s="379"/>
      <c r="F88" s="379"/>
      <c r="G88" s="379"/>
      <c r="H88" s="379"/>
      <c r="I88" s="379"/>
      <c r="J88" s="379"/>
      <c r="K88" s="379"/>
      <c r="L88" s="379"/>
      <c r="M88" s="379"/>
      <c r="N88" s="379"/>
      <c r="O88" s="380"/>
      <c r="AZ88" s="121" t="str">
        <f t="shared" si="0"/>
        <v>Spekreijse, J., Lammens, T., Parisi, C., Ronzon, T., Vis, M., Insights into the European market of bio-based chemicals. Analysis based on ten key product categories, EUR 29581 EN, Publications Office of the European Union, Luxembourg, 2019, ISBN 978-92-79-98420-4, doi:10.2760/549564, JRC112989</v>
      </c>
    </row>
    <row r="89" spans="1:52" x14ac:dyDescent="0.35">
      <c r="A89" s="2"/>
      <c r="B89" s="378" t="str">
        <f>IF('Data input'!C103=""," ",'Data input'!C103)</f>
        <v>Venderbosch, Robbie. "Fast pyrolysis -  A shortcut to refineries". BTG-BTL &amp; Bio4Fuels February 10 2017</v>
      </c>
      <c r="C89" s="379"/>
      <c r="D89" s="379"/>
      <c r="E89" s="379"/>
      <c r="F89" s="379"/>
      <c r="G89" s="379"/>
      <c r="H89" s="379"/>
      <c r="I89" s="379"/>
      <c r="J89" s="379"/>
      <c r="K89" s="379"/>
      <c r="L89" s="379"/>
      <c r="M89" s="379"/>
      <c r="N89" s="379"/>
      <c r="O89" s="380"/>
      <c r="AZ89" s="121" t="str">
        <f t="shared" si="0"/>
        <v>Venderbosch, Robbie. "Fast pyrolysis -  A shortcut to refineries". BTG-BTL &amp; Bio4Fuels February 10 2017</v>
      </c>
    </row>
    <row r="90" spans="1:52" x14ac:dyDescent="0.35">
      <c r="A90" s="2"/>
      <c r="B90" s="378" t="str">
        <f>IF('Data input'!C104=""," ",'Data input'!C104)</f>
        <v>Oliveira, Carina. "Factsheet: Production of pyrolysis bio-oil from solid biomass via fast pyrolysis process", Energy.NL website, 2020</v>
      </c>
      <c r="C90" s="379"/>
      <c r="D90" s="379"/>
      <c r="E90" s="379"/>
      <c r="F90" s="379"/>
      <c r="G90" s="379"/>
      <c r="H90" s="379"/>
      <c r="I90" s="379"/>
      <c r="J90" s="379"/>
      <c r="K90" s="379"/>
      <c r="L90" s="379"/>
      <c r="M90" s="379"/>
      <c r="N90" s="379"/>
      <c r="O90" s="380"/>
      <c r="AZ90" s="121" t="str">
        <f t="shared" si="0"/>
        <v>Oliveira, Carina. "Factsheet: Production of pyrolysis bio-oil from solid biomass via fast pyrolysis process", Energy.NL website, 2020</v>
      </c>
    </row>
    <row r="91" spans="1:52" x14ac:dyDescent="0.35">
      <c r="A91" s="2"/>
      <c r="B91" s="378" t="str">
        <f>IF('Data input'!C105=""," ",'Data input'!C105)</f>
        <v>RVO, "Nederlandse lijst van energiedragers en standaard CO2 emissiefactoren, versie januari 2019", 2019</v>
      </c>
      <c r="C91" s="379"/>
      <c r="D91" s="379"/>
      <c r="E91" s="379"/>
      <c r="F91" s="379"/>
      <c r="G91" s="379"/>
      <c r="H91" s="379"/>
      <c r="I91" s="379"/>
      <c r="J91" s="379"/>
      <c r="K91" s="379"/>
      <c r="L91" s="379"/>
      <c r="M91" s="379"/>
      <c r="N91" s="379"/>
      <c r="O91" s="380"/>
      <c r="AZ91" s="121" t="str">
        <f t="shared" si="0"/>
        <v>RVO, "Nederlandse lijst van energiedragers en standaard CO2 emissiefactoren, versie januari 2019", 2019</v>
      </c>
    </row>
    <row r="92" spans="1:52" ht="16" thickBot="1" x14ac:dyDescent="0.4">
      <c r="A92" s="2"/>
      <c r="B92" s="381" t="str">
        <f>IF('Data input'!C106="Add other sources here"," ",'Data input'!C106)</f>
        <v>Advanced Biofuels – Potential for Cost Reduction, IEA Bioenergy, 2020</v>
      </c>
      <c r="C92" s="382"/>
      <c r="D92" s="382"/>
      <c r="E92" s="382"/>
      <c r="F92" s="382"/>
      <c r="G92" s="382"/>
      <c r="H92" s="382"/>
      <c r="I92" s="382"/>
      <c r="J92" s="382"/>
      <c r="K92" s="382"/>
      <c r="L92" s="382"/>
      <c r="M92" s="382"/>
      <c r="N92" s="382"/>
      <c r="O92" s="383"/>
      <c r="AZ92" s="121" t="str">
        <f t="shared" si="0"/>
        <v>Advanced Biofuels – Potential for Cost Reduction, IEA Bioenergy, 2020</v>
      </c>
    </row>
  </sheetData>
  <mergeCells count="202">
    <mergeCell ref="D67:E68"/>
    <mergeCell ref="F67:F68"/>
    <mergeCell ref="B59:O59"/>
    <mergeCell ref="B60:C68"/>
    <mergeCell ref="G60:I60"/>
    <mergeCell ref="D56:E57"/>
    <mergeCell ref="D65:E66"/>
    <mergeCell ref="F65:F66"/>
    <mergeCell ref="G63:I63"/>
    <mergeCell ref="J63:L63"/>
    <mergeCell ref="B53:C57"/>
    <mergeCell ref="G53:I53"/>
    <mergeCell ref="J53:L53"/>
    <mergeCell ref="D58:O58"/>
    <mergeCell ref="B81:O81"/>
    <mergeCell ref="B70:O70"/>
    <mergeCell ref="G71:I71"/>
    <mergeCell ref="J71:L71"/>
    <mergeCell ref="M71:O71"/>
    <mergeCell ref="G72:I72"/>
    <mergeCell ref="J72:L72"/>
    <mergeCell ref="M72:O72"/>
    <mergeCell ref="B69:C69"/>
    <mergeCell ref="D69:O69"/>
    <mergeCell ref="M76:O76"/>
    <mergeCell ref="B78:C79"/>
    <mergeCell ref="D78:F79"/>
    <mergeCell ref="G78:I78"/>
    <mergeCell ref="J78:L78"/>
    <mergeCell ref="M78:O78"/>
    <mergeCell ref="B80:C80"/>
    <mergeCell ref="D80:O80"/>
    <mergeCell ref="B13:O13"/>
    <mergeCell ref="G54:I54"/>
    <mergeCell ref="J54:L54"/>
    <mergeCell ref="M54:O54"/>
    <mergeCell ref="G67:I67"/>
    <mergeCell ref="J67:L67"/>
    <mergeCell ref="M67:O67"/>
    <mergeCell ref="B38:C39"/>
    <mergeCell ref="G49:I49"/>
    <mergeCell ref="J49:L49"/>
    <mergeCell ref="M49:O49"/>
    <mergeCell ref="B40:C40"/>
    <mergeCell ref="B41:O41"/>
    <mergeCell ref="D40:O40"/>
    <mergeCell ref="G38:I38"/>
    <mergeCell ref="J38:L38"/>
    <mergeCell ref="M38:O38"/>
    <mergeCell ref="B58:C58"/>
    <mergeCell ref="M56:O56"/>
    <mergeCell ref="B52:O52"/>
    <mergeCell ref="B51:C51"/>
    <mergeCell ref="M65:O65"/>
    <mergeCell ref="D54:E55"/>
    <mergeCell ref="F54:F55"/>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B5:C5"/>
    <mergeCell ref="D5:O5"/>
    <mergeCell ref="G14:O14"/>
    <mergeCell ref="D14:F14"/>
    <mergeCell ref="B14:C14"/>
    <mergeCell ref="B23:C23"/>
    <mergeCell ref="B22:C22"/>
    <mergeCell ref="M32:O32"/>
    <mergeCell ref="D22:O22"/>
    <mergeCell ref="B25:C25"/>
    <mergeCell ref="B15:C15"/>
    <mergeCell ref="B30:C30"/>
    <mergeCell ref="G17:I17"/>
    <mergeCell ref="J17:L17"/>
    <mergeCell ref="M17:O17"/>
    <mergeCell ref="G18:I18"/>
    <mergeCell ref="J18:L18"/>
    <mergeCell ref="M18:O18"/>
    <mergeCell ref="G20:I20"/>
    <mergeCell ref="J20:L20"/>
    <mergeCell ref="M20:O20"/>
    <mergeCell ref="D17:E19"/>
    <mergeCell ref="D15:F16"/>
    <mergeCell ref="B29:O29"/>
    <mergeCell ref="G31:I31"/>
    <mergeCell ref="J31:L31"/>
    <mergeCell ref="B26:C26"/>
    <mergeCell ref="G15:O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M47:O47"/>
    <mergeCell ref="M43:O43"/>
    <mergeCell ref="J34:L34"/>
    <mergeCell ref="M34:O34"/>
    <mergeCell ref="E32:F33"/>
    <mergeCell ref="E34:F35"/>
    <mergeCell ref="M31:O31"/>
    <mergeCell ref="J45:L45"/>
    <mergeCell ref="M42:O42"/>
    <mergeCell ref="J43:L43"/>
    <mergeCell ref="M45:O45"/>
    <mergeCell ref="J36:L36"/>
    <mergeCell ref="M36:O36"/>
    <mergeCell ref="J42:L42"/>
    <mergeCell ref="D47:E48"/>
    <mergeCell ref="G34:I34"/>
    <mergeCell ref="D36:D37"/>
    <mergeCell ref="E38:F39"/>
    <mergeCell ref="D34:D35"/>
    <mergeCell ref="G36:I36"/>
    <mergeCell ref="E36:F37"/>
    <mergeCell ref="F45:F46"/>
    <mergeCell ref="G45:I45"/>
    <mergeCell ref="D42:E42"/>
    <mergeCell ref="F43:F44"/>
    <mergeCell ref="G43:I43"/>
    <mergeCell ref="G42:I42"/>
    <mergeCell ref="F47:F48"/>
    <mergeCell ref="D53:E53"/>
    <mergeCell ref="G32:I32"/>
    <mergeCell ref="J32:L32"/>
    <mergeCell ref="B42:C50"/>
    <mergeCell ref="D45:E46"/>
    <mergeCell ref="D49:E50"/>
    <mergeCell ref="F49:F50"/>
    <mergeCell ref="G47:I47"/>
    <mergeCell ref="D38:D39"/>
    <mergeCell ref="B36:C37"/>
    <mergeCell ref="J47:L47"/>
    <mergeCell ref="B88:O88"/>
    <mergeCell ref="J60:L60"/>
    <mergeCell ref="M60:O60"/>
    <mergeCell ref="D60:E60"/>
    <mergeCell ref="D61:E62"/>
    <mergeCell ref="F61:F62"/>
    <mergeCell ref="G61:I61"/>
    <mergeCell ref="J61:L61"/>
    <mergeCell ref="M61:O61"/>
    <mergeCell ref="D63:E64"/>
    <mergeCell ref="F63:F64"/>
    <mergeCell ref="B72:C73"/>
    <mergeCell ref="D72:F73"/>
    <mergeCell ref="D71:F71"/>
    <mergeCell ref="B74:C75"/>
    <mergeCell ref="D74:F75"/>
    <mergeCell ref="G74:I74"/>
    <mergeCell ref="J74:L74"/>
    <mergeCell ref="M74:O74"/>
    <mergeCell ref="B76:C77"/>
    <mergeCell ref="D76:F77"/>
    <mergeCell ref="G76:I76"/>
    <mergeCell ref="B71:C71"/>
    <mergeCell ref="J76:L76"/>
    <mergeCell ref="B91:O91"/>
    <mergeCell ref="B92:O92"/>
    <mergeCell ref="D20:E21"/>
    <mergeCell ref="F20:F21"/>
    <mergeCell ref="B34:C35"/>
    <mergeCell ref="D44:E44"/>
    <mergeCell ref="D43:E43"/>
    <mergeCell ref="B24:C24"/>
    <mergeCell ref="B82:O82"/>
    <mergeCell ref="B83:O83"/>
    <mergeCell ref="B84:O84"/>
    <mergeCell ref="B85:O85"/>
    <mergeCell ref="B86:O86"/>
    <mergeCell ref="B87:O87"/>
    <mergeCell ref="G65:I65"/>
    <mergeCell ref="J65:L65"/>
    <mergeCell ref="F56:F57"/>
    <mergeCell ref="G56:I56"/>
    <mergeCell ref="J56:L56"/>
    <mergeCell ref="M53:O53"/>
    <mergeCell ref="D51:O51"/>
    <mergeCell ref="B89:O89"/>
    <mergeCell ref="B90:O90"/>
    <mergeCell ref="M63:O63"/>
  </mergeCells>
  <conditionalFormatting sqref="D6:D9">
    <cfRule type="containsText" dxfId="379" priority="754" operator="containsText" text="Please select">
      <formula>NOT(ISERROR(SEARCH("Please select",D6)))</formula>
    </cfRule>
  </conditionalFormatting>
  <conditionalFormatting sqref="D10:O10">
    <cfRule type="containsText" dxfId="378" priority="750" operator="containsText" text="Specify here">
      <formula>NOT(ISERROR(SEARCH("Specify here",D10)))</formula>
    </cfRule>
  </conditionalFormatting>
  <conditionalFormatting sqref="D4:O4 D5">
    <cfRule type="containsText" dxfId="377" priority="749" operator="containsText" text="DD-MM-YYYY">
      <formula>NOT(ISERROR(SEARCH("DD-MM-YYYY",D4)))</formula>
    </cfRule>
  </conditionalFormatting>
  <conditionalFormatting sqref="D11:O11">
    <cfRule type="containsText" dxfId="376" priority="746" operator="containsText" text="Select the observed or expected TRL level in 2020">
      <formula>NOT(ISERROR(SEARCH("Select the observed or expected TRL level in 2020",D11)))</formula>
    </cfRule>
    <cfRule type="containsText" dxfId="375" priority="748" operator="containsText" text="Specify here the observed or expected TRL level in 2020">
      <formula>NOT(ISERROR(SEARCH("Specify here the observed or expected TRL level in 2020",D11)))</formula>
    </cfRule>
  </conditionalFormatting>
  <conditionalFormatting sqref="D12:O12">
    <cfRule type="containsText" dxfId="374" priority="747" operator="containsText" text="Explain here">
      <formula>NOT(ISERROR(SEARCH("Explain here",D12)))</formula>
    </cfRule>
  </conditionalFormatting>
  <conditionalFormatting sqref="D30">
    <cfRule type="containsText" dxfId="373" priority="744" operator="containsText" text="Specify here">
      <formula>NOT(ISERROR(SEARCH("Specify here",D30)))</formula>
    </cfRule>
  </conditionalFormatting>
  <conditionalFormatting sqref="D40:O40">
    <cfRule type="containsText" dxfId="372" priority="743" operator="containsText" text="Explain here (e.g. other costs)">
      <formula>NOT(ISERROR(SEARCH("Explain here (e.g. other costs)",D40)))</formula>
    </cfRule>
  </conditionalFormatting>
  <conditionalFormatting sqref="D51:O51">
    <cfRule type="containsText" dxfId="371" priority="742" operator="containsText" text="Explain here (e.g. flexible in and out)">
      <formula>NOT(ISERROR(SEARCH("Explain here (e.g. flexible in and out)",D51)))</formula>
    </cfRule>
  </conditionalFormatting>
  <conditionalFormatting sqref="D44">
    <cfRule type="containsText" dxfId="370" priority="741" operator="containsText" text="Select">
      <formula>NOT(ISERROR(SEARCH("Select",D44)))</formula>
    </cfRule>
  </conditionalFormatting>
  <conditionalFormatting sqref="D58:O58">
    <cfRule type="containsText" dxfId="369" priority="737" operator="containsText" text="Explain here">
      <formula>NOT(ISERROR(SEARCH("Explain here",D58)))</formula>
    </cfRule>
  </conditionalFormatting>
  <conditionalFormatting sqref="D54">
    <cfRule type="containsText" dxfId="368" priority="736" operator="containsText" text="Select">
      <formula>NOT(ISERROR(SEARCH("Select",D54)))</formula>
    </cfRule>
  </conditionalFormatting>
  <conditionalFormatting sqref="D15:F16 D22:F23 D25:F27 D24:E24">
    <cfRule type="containsText" dxfId="367" priority="730" operator="containsText" text="Please select">
      <formula>NOT(ISERROR(SEARCH("Please select",D15)))</formula>
    </cfRule>
  </conditionalFormatting>
  <conditionalFormatting sqref="D17 F17">
    <cfRule type="containsText" dxfId="366" priority="721" operator="containsText" text="Please select 'Functional Unit' above">
      <formula>NOT(ISERROR(SEARCH("Please select 'Functional Unit' above",D17)))</formula>
    </cfRule>
  </conditionalFormatting>
  <conditionalFormatting sqref="E32">
    <cfRule type="containsText" dxfId="365" priority="719" operator="containsText" text="Please select 'Functional Unit' above">
      <formula>NOT(ISERROR(SEARCH("Please select 'Functional Unit' above",E32)))</formula>
    </cfRule>
  </conditionalFormatting>
  <conditionalFormatting sqref="E34">
    <cfRule type="containsText" dxfId="364" priority="718" operator="containsText" text="Please select 'Functional Unit' above">
      <formula>NOT(ISERROR(SEARCH("Please select 'Functional Unit' above",E34)))</formula>
    </cfRule>
  </conditionalFormatting>
  <conditionalFormatting sqref="E36">
    <cfRule type="containsText" dxfId="363" priority="717" operator="containsText" text="Please select 'Functional Unit' above">
      <formula>NOT(ISERROR(SEARCH("Please select 'Functional Unit' above",E36)))</formula>
    </cfRule>
  </conditionalFormatting>
  <conditionalFormatting sqref="D61">
    <cfRule type="containsText" dxfId="362" priority="701" operator="containsText" text="Select">
      <formula>NOT(ISERROR(SEARCH("Select",D61)))</formula>
    </cfRule>
  </conditionalFormatting>
  <conditionalFormatting sqref="F61:F68">
    <cfRule type="containsText" dxfId="361" priority="694" operator="containsText" text="Please select">
      <formula>NOT(ISERROR(SEARCH("Please select",F61)))</formula>
    </cfRule>
  </conditionalFormatting>
  <conditionalFormatting sqref="D28:O28">
    <cfRule type="containsText" dxfId="360" priority="675" operator="containsText" text="Explain here">
      <formula>NOT(ISERROR(SEARCH("Explain here",D28)))</formula>
    </cfRule>
  </conditionalFormatting>
  <conditionalFormatting sqref="D69:O69">
    <cfRule type="containsText" dxfId="359" priority="687" operator="containsText" text="Explain here">
      <formula>NOT(ISERROR(SEARCH("Explain here",D69)))</formula>
    </cfRule>
  </conditionalFormatting>
  <conditionalFormatting sqref="B82:B92">
    <cfRule type="containsText" dxfId="358" priority="686" operator="containsText" text="Specify data sources and references here">
      <formula>NOT(ISERROR(SEARCH("Specify data sources and references here",B82)))</formula>
    </cfRule>
  </conditionalFormatting>
  <conditionalFormatting sqref="E38">
    <cfRule type="containsText" dxfId="357" priority="685" operator="containsText" text="Please select 'Functional Unit' above">
      <formula>NOT(ISERROR(SEARCH("Please select 'Functional Unit' above",E38)))</formula>
    </cfRule>
  </conditionalFormatting>
  <conditionalFormatting sqref="F43:F50">
    <cfRule type="containsText" dxfId="356" priority="683" operator="containsText" text="Please select">
      <formula>NOT(ISERROR(SEARCH("Please select",F43)))</formula>
    </cfRule>
  </conditionalFormatting>
  <conditionalFormatting sqref="G33 I33 G32:O32 G34:O34 G36:O36">
    <cfRule type="containsText" dxfId="355" priority="679" operator="containsText" text="Max">
      <formula>NOT(ISERROR(SEARCH("Max",G32)))</formula>
    </cfRule>
    <cfRule type="containsText" dxfId="354" priority="680" operator="containsText" text="Min">
      <formula>NOT(ISERROR(SEARCH("Min",G32)))</formula>
    </cfRule>
    <cfRule type="containsText" dxfId="353" priority="681" operator="containsText" text="Specify ">
      <formula>NOT(ISERROR(SEARCH("Specify ",G32)))</formula>
    </cfRule>
  </conditionalFormatting>
  <conditionalFormatting sqref="D45">
    <cfRule type="containsText" dxfId="352" priority="674" operator="containsText" text="Select">
      <formula>NOT(ISERROR(SEARCH("Select",D45)))</formula>
    </cfRule>
  </conditionalFormatting>
  <conditionalFormatting sqref="D47">
    <cfRule type="containsText" dxfId="351" priority="673" operator="containsText" text="Select">
      <formula>NOT(ISERROR(SEARCH("Select",D47)))</formula>
    </cfRule>
  </conditionalFormatting>
  <conditionalFormatting sqref="D49">
    <cfRule type="containsText" dxfId="350" priority="672" operator="containsText" text="Select">
      <formula>NOT(ISERROR(SEARCH("Select",D49)))</formula>
    </cfRule>
  </conditionalFormatting>
  <conditionalFormatting sqref="D56">
    <cfRule type="containsText" dxfId="349" priority="671" operator="containsText" text="Select">
      <formula>NOT(ISERROR(SEARCH("Select",D56)))</formula>
    </cfRule>
  </conditionalFormatting>
  <conditionalFormatting sqref="D63">
    <cfRule type="containsText" dxfId="348" priority="670" operator="containsText" text="Select">
      <formula>NOT(ISERROR(SEARCH("Select",D63)))</formula>
    </cfRule>
  </conditionalFormatting>
  <conditionalFormatting sqref="D65">
    <cfRule type="containsText" dxfId="347" priority="669" operator="containsText" text="Select">
      <formula>NOT(ISERROR(SEARCH("Select",D65)))</formula>
    </cfRule>
  </conditionalFormatting>
  <conditionalFormatting sqref="D67">
    <cfRule type="containsText" dxfId="346" priority="668" operator="containsText" text="Select">
      <formula>NOT(ISERROR(SEARCH("Select",D67)))</formula>
    </cfRule>
  </conditionalFormatting>
  <conditionalFormatting sqref="D20 F20">
    <cfRule type="containsText" dxfId="345" priority="661" operator="containsText" text="Please select 'Functional Unit' above">
      <formula>NOT(ISERROR(SEARCH("Please select 'Functional Unit' above",D20)))</formula>
    </cfRule>
  </conditionalFormatting>
  <conditionalFormatting sqref="G19:O19 G21:O21">
    <cfRule type="containsText" dxfId="344" priority="658" operator="containsText" text="Max">
      <formula>NOT(ISERROR(SEARCH("Max",G19)))</formula>
    </cfRule>
    <cfRule type="containsText" dxfId="343" priority="659" operator="containsText" text="Min">
      <formula>NOT(ISERROR(SEARCH("Min",G19)))</formula>
    </cfRule>
    <cfRule type="containsText" dxfId="342" priority="660" operator="containsText" text="Specify ">
      <formula>NOT(ISERROR(SEARCH("Specify ",G19)))</formula>
    </cfRule>
  </conditionalFormatting>
  <conditionalFormatting sqref="G16:I16">
    <cfRule type="containsText" dxfId="341" priority="657" operator="containsText" text="min">
      <formula>NOT(ISERROR(SEARCH("min",G16)))</formula>
    </cfRule>
  </conditionalFormatting>
  <conditionalFormatting sqref="M16:O16">
    <cfRule type="containsText" dxfId="340" priority="656" operator="containsText" text="max">
      <formula>NOT(ISERROR(SEARCH("max",M16)))</formula>
    </cfRule>
  </conditionalFormatting>
  <conditionalFormatting sqref="D80:O80">
    <cfRule type="containsText" dxfId="339" priority="646" operator="containsText" text="Explain here">
      <formula>NOT(ISERROR(SEARCH("Explain here",D80)))</formula>
    </cfRule>
  </conditionalFormatting>
  <conditionalFormatting sqref="H33">
    <cfRule type="containsText" dxfId="338" priority="643" operator="containsText" text="Max">
      <formula>NOT(ISERROR(SEARCH("Max",H33)))</formula>
    </cfRule>
    <cfRule type="containsText" dxfId="337" priority="644" operator="containsText" text="Min">
      <formula>NOT(ISERROR(SEARCH("Min",H33)))</formula>
    </cfRule>
    <cfRule type="containsText" dxfId="336" priority="645" operator="containsText" text="Specify ">
      <formula>NOT(ISERROR(SEARCH("Specify ",H33)))</formula>
    </cfRule>
  </conditionalFormatting>
  <conditionalFormatting sqref="G18:O18">
    <cfRule type="containsText" dxfId="335" priority="469" operator="containsText" text="Max">
      <formula>NOT(ISERROR(SEARCH("Max",G18)))</formula>
    </cfRule>
    <cfRule type="containsText" dxfId="334" priority="470" operator="containsText" text="Min">
      <formula>NOT(ISERROR(SEARCH("Min",G18)))</formula>
    </cfRule>
    <cfRule type="containsText" dxfId="333" priority="471" operator="containsText" text="Specify ">
      <formula>NOT(ISERROR(SEARCH("Specify ",G18)))</formula>
    </cfRule>
  </conditionalFormatting>
  <conditionalFormatting sqref="G20:O20">
    <cfRule type="containsText" dxfId="332" priority="466" operator="containsText" text="Max">
      <formula>NOT(ISERROR(SEARCH("Max",G20)))</formula>
    </cfRule>
    <cfRule type="containsText" dxfId="331" priority="467" operator="containsText" text="Min">
      <formula>NOT(ISERROR(SEARCH("Min",G20)))</formula>
    </cfRule>
    <cfRule type="containsText" dxfId="330" priority="468" operator="containsText" text="Specify ">
      <formula>NOT(ISERROR(SEARCH("Specify ",G20)))</formula>
    </cfRule>
  </conditionalFormatting>
  <conditionalFormatting sqref="G43:O43">
    <cfRule type="containsText" dxfId="329" priority="463" operator="containsText" text="Max">
      <formula>NOT(ISERROR(SEARCH("Max",G43)))</formula>
    </cfRule>
    <cfRule type="containsText" dxfId="328" priority="464" operator="containsText" text="Min">
      <formula>NOT(ISERROR(SEARCH("Min",G43)))</formula>
    </cfRule>
    <cfRule type="containsText" dxfId="327" priority="465" operator="containsText" text="Specify ">
      <formula>NOT(ISERROR(SEARCH("Specify ",G43)))</formula>
    </cfRule>
  </conditionalFormatting>
  <conditionalFormatting sqref="J33 L33">
    <cfRule type="containsText" dxfId="326" priority="325" operator="containsText" text="Max">
      <formula>NOT(ISERROR(SEARCH("Max",J33)))</formula>
    </cfRule>
    <cfRule type="containsText" dxfId="325" priority="326" operator="containsText" text="Min">
      <formula>NOT(ISERROR(SEARCH("Min",J33)))</formula>
    </cfRule>
    <cfRule type="containsText" dxfId="324" priority="327" operator="containsText" text="Specify ">
      <formula>NOT(ISERROR(SEARCH("Specify ",J33)))</formula>
    </cfRule>
  </conditionalFormatting>
  <conditionalFormatting sqref="K33">
    <cfRule type="containsText" dxfId="323" priority="322" operator="containsText" text="Max">
      <formula>NOT(ISERROR(SEARCH("Max",K33)))</formula>
    </cfRule>
    <cfRule type="containsText" dxfId="322" priority="323" operator="containsText" text="Min">
      <formula>NOT(ISERROR(SEARCH("Min",K33)))</formula>
    </cfRule>
    <cfRule type="containsText" dxfId="321" priority="324" operator="containsText" text="Specify ">
      <formula>NOT(ISERROR(SEARCH("Specify ",K33)))</formula>
    </cfRule>
  </conditionalFormatting>
  <conditionalFormatting sqref="M33 O33">
    <cfRule type="containsText" dxfId="320" priority="319" operator="containsText" text="Max">
      <formula>NOT(ISERROR(SEARCH("Max",M33)))</formula>
    </cfRule>
    <cfRule type="containsText" dxfId="319" priority="320" operator="containsText" text="Min">
      <formula>NOT(ISERROR(SEARCH("Min",M33)))</formula>
    </cfRule>
    <cfRule type="containsText" dxfId="318" priority="321" operator="containsText" text="Specify ">
      <formula>NOT(ISERROR(SEARCH("Specify ",M33)))</formula>
    </cfRule>
  </conditionalFormatting>
  <conditionalFormatting sqref="N33">
    <cfRule type="containsText" dxfId="317" priority="316" operator="containsText" text="Max">
      <formula>NOT(ISERROR(SEARCH("Max",N33)))</formula>
    </cfRule>
    <cfRule type="containsText" dxfId="316" priority="317" operator="containsText" text="Min">
      <formula>NOT(ISERROR(SEARCH("Min",N33)))</formula>
    </cfRule>
    <cfRule type="containsText" dxfId="315" priority="318" operator="containsText" text="Specify ">
      <formula>NOT(ISERROR(SEARCH("Specify ",N33)))</formula>
    </cfRule>
  </conditionalFormatting>
  <conditionalFormatting sqref="G35 I35">
    <cfRule type="containsText" dxfId="314" priority="313" operator="containsText" text="Max">
      <formula>NOT(ISERROR(SEARCH("Max",G35)))</formula>
    </cfRule>
    <cfRule type="containsText" dxfId="313" priority="314" operator="containsText" text="Min">
      <formula>NOT(ISERROR(SEARCH("Min",G35)))</formula>
    </cfRule>
    <cfRule type="containsText" dxfId="312" priority="315" operator="containsText" text="Specify ">
      <formula>NOT(ISERROR(SEARCH("Specify ",G35)))</formula>
    </cfRule>
  </conditionalFormatting>
  <conditionalFormatting sqref="H35">
    <cfRule type="containsText" dxfId="311" priority="310" operator="containsText" text="Max">
      <formula>NOT(ISERROR(SEARCH("Max",H35)))</formula>
    </cfRule>
    <cfRule type="containsText" dxfId="310" priority="311" operator="containsText" text="Min">
      <formula>NOT(ISERROR(SEARCH("Min",H35)))</formula>
    </cfRule>
    <cfRule type="containsText" dxfId="309" priority="312" operator="containsText" text="Specify ">
      <formula>NOT(ISERROR(SEARCH("Specify ",H35)))</formula>
    </cfRule>
  </conditionalFormatting>
  <conditionalFormatting sqref="J35 L35">
    <cfRule type="containsText" dxfId="308" priority="307" operator="containsText" text="Max">
      <formula>NOT(ISERROR(SEARCH("Max",J35)))</formula>
    </cfRule>
    <cfRule type="containsText" dxfId="307" priority="308" operator="containsText" text="Min">
      <formula>NOT(ISERROR(SEARCH("Min",J35)))</formula>
    </cfRule>
    <cfRule type="containsText" dxfId="306" priority="309" operator="containsText" text="Specify ">
      <formula>NOT(ISERROR(SEARCH("Specify ",J35)))</formula>
    </cfRule>
  </conditionalFormatting>
  <conditionalFormatting sqref="K35">
    <cfRule type="containsText" dxfId="305" priority="304" operator="containsText" text="Max">
      <formula>NOT(ISERROR(SEARCH("Max",K35)))</formula>
    </cfRule>
    <cfRule type="containsText" dxfId="304" priority="305" operator="containsText" text="Min">
      <formula>NOT(ISERROR(SEARCH("Min",K35)))</formula>
    </cfRule>
    <cfRule type="containsText" dxfId="303" priority="306" operator="containsText" text="Specify ">
      <formula>NOT(ISERROR(SEARCH("Specify ",K35)))</formula>
    </cfRule>
  </conditionalFormatting>
  <conditionalFormatting sqref="M35 O35">
    <cfRule type="containsText" dxfId="302" priority="301" operator="containsText" text="Max">
      <formula>NOT(ISERROR(SEARCH("Max",M35)))</formula>
    </cfRule>
    <cfRule type="containsText" dxfId="301" priority="302" operator="containsText" text="Min">
      <formula>NOT(ISERROR(SEARCH("Min",M35)))</formula>
    </cfRule>
    <cfRule type="containsText" dxfId="300" priority="303" operator="containsText" text="Specify ">
      <formula>NOT(ISERROR(SEARCH("Specify ",M35)))</formula>
    </cfRule>
  </conditionalFormatting>
  <conditionalFormatting sqref="N35">
    <cfRule type="containsText" dxfId="299" priority="298" operator="containsText" text="Max">
      <formula>NOT(ISERROR(SEARCH("Max",N35)))</formula>
    </cfRule>
    <cfRule type="containsText" dxfId="298" priority="299" operator="containsText" text="Min">
      <formula>NOT(ISERROR(SEARCH("Min",N35)))</formula>
    </cfRule>
    <cfRule type="containsText" dxfId="297" priority="300" operator="containsText" text="Specify ">
      <formula>NOT(ISERROR(SEARCH("Specify ",N35)))</formula>
    </cfRule>
  </conditionalFormatting>
  <conditionalFormatting sqref="G37 I37 G38:O38">
    <cfRule type="containsText" dxfId="296" priority="295" operator="containsText" text="Max">
      <formula>NOT(ISERROR(SEARCH("Max",G37)))</formula>
    </cfRule>
    <cfRule type="containsText" dxfId="295" priority="296" operator="containsText" text="Min">
      <formula>NOT(ISERROR(SEARCH("Min",G37)))</formula>
    </cfRule>
    <cfRule type="containsText" dxfId="294" priority="297" operator="containsText" text="Specify ">
      <formula>NOT(ISERROR(SEARCH("Specify ",G37)))</formula>
    </cfRule>
  </conditionalFormatting>
  <conditionalFormatting sqref="H37">
    <cfRule type="containsText" dxfId="293" priority="292" operator="containsText" text="Max">
      <formula>NOT(ISERROR(SEARCH("Max",H37)))</formula>
    </cfRule>
    <cfRule type="containsText" dxfId="292" priority="293" operator="containsText" text="Min">
      <formula>NOT(ISERROR(SEARCH("Min",H37)))</formula>
    </cfRule>
    <cfRule type="containsText" dxfId="291" priority="294" operator="containsText" text="Specify ">
      <formula>NOT(ISERROR(SEARCH("Specify ",H37)))</formula>
    </cfRule>
  </conditionalFormatting>
  <conditionalFormatting sqref="J37 L37">
    <cfRule type="containsText" dxfId="290" priority="289" operator="containsText" text="Max">
      <formula>NOT(ISERROR(SEARCH("Max",J37)))</formula>
    </cfRule>
    <cfRule type="containsText" dxfId="289" priority="290" operator="containsText" text="Min">
      <formula>NOT(ISERROR(SEARCH("Min",J37)))</formula>
    </cfRule>
    <cfRule type="containsText" dxfId="288" priority="291" operator="containsText" text="Specify ">
      <formula>NOT(ISERROR(SEARCH("Specify ",J37)))</formula>
    </cfRule>
  </conditionalFormatting>
  <conditionalFormatting sqref="K37">
    <cfRule type="containsText" dxfId="287" priority="286" operator="containsText" text="Max">
      <formula>NOT(ISERROR(SEARCH("Max",K37)))</formula>
    </cfRule>
    <cfRule type="containsText" dxfId="286" priority="287" operator="containsText" text="Min">
      <formula>NOT(ISERROR(SEARCH("Min",K37)))</formula>
    </cfRule>
    <cfRule type="containsText" dxfId="285" priority="288" operator="containsText" text="Specify ">
      <formula>NOT(ISERROR(SEARCH("Specify ",K37)))</formula>
    </cfRule>
  </conditionalFormatting>
  <conditionalFormatting sqref="M37 O37">
    <cfRule type="containsText" dxfId="284" priority="283" operator="containsText" text="Max">
      <formula>NOT(ISERROR(SEARCH("Max",M37)))</formula>
    </cfRule>
    <cfRule type="containsText" dxfId="283" priority="284" operator="containsText" text="Min">
      <formula>NOT(ISERROR(SEARCH("Min",M37)))</formula>
    </cfRule>
    <cfRule type="containsText" dxfId="282" priority="285" operator="containsText" text="Specify ">
      <formula>NOT(ISERROR(SEARCH("Specify ",M37)))</formula>
    </cfRule>
  </conditionalFormatting>
  <conditionalFormatting sqref="N37">
    <cfRule type="containsText" dxfId="281" priority="280" operator="containsText" text="Max">
      <formula>NOT(ISERROR(SEARCH("Max",N37)))</formula>
    </cfRule>
    <cfRule type="containsText" dxfId="280" priority="281" operator="containsText" text="Min">
      <formula>NOT(ISERROR(SEARCH("Min",N37)))</formula>
    </cfRule>
    <cfRule type="containsText" dxfId="279" priority="282" operator="containsText" text="Specify ">
      <formula>NOT(ISERROR(SEARCH("Specify ",N37)))</formula>
    </cfRule>
  </conditionalFormatting>
  <conditionalFormatting sqref="G39 I39">
    <cfRule type="containsText" dxfId="278" priority="277" operator="containsText" text="Max">
      <formula>NOT(ISERROR(SEARCH("Max",G39)))</formula>
    </cfRule>
    <cfRule type="containsText" dxfId="277" priority="278" operator="containsText" text="Min">
      <formula>NOT(ISERROR(SEARCH("Min",G39)))</formula>
    </cfRule>
    <cfRule type="containsText" dxfId="276" priority="279" operator="containsText" text="Specify ">
      <formula>NOT(ISERROR(SEARCH("Specify ",G39)))</formula>
    </cfRule>
  </conditionalFormatting>
  <conditionalFormatting sqref="H39">
    <cfRule type="containsText" dxfId="275" priority="274" operator="containsText" text="Max">
      <formula>NOT(ISERROR(SEARCH("Max",H39)))</formula>
    </cfRule>
    <cfRule type="containsText" dxfId="274" priority="275" operator="containsText" text="Min">
      <formula>NOT(ISERROR(SEARCH("Min",H39)))</formula>
    </cfRule>
    <cfRule type="containsText" dxfId="273" priority="276" operator="containsText" text="Specify ">
      <formula>NOT(ISERROR(SEARCH("Specify ",H39)))</formula>
    </cfRule>
  </conditionalFormatting>
  <conditionalFormatting sqref="J39 L39">
    <cfRule type="containsText" dxfId="272" priority="271" operator="containsText" text="Max">
      <formula>NOT(ISERROR(SEARCH("Max",J39)))</formula>
    </cfRule>
    <cfRule type="containsText" dxfId="271" priority="272" operator="containsText" text="Min">
      <formula>NOT(ISERROR(SEARCH("Min",J39)))</formula>
    </cfRule>
    <cfRule type="containsText" dxfId="270" priority="273" operator="containsText" text="Specify ">
      <formula>NOT(ISERROR(SEARCH("Specify ",J39)))</formula>
    </cfRule>
  </conditionalFormatting>
  <conditionalFormatting sqref="K39">
    <cfRule type="containsText" dxfId="269" priority="268" operator="containsText" text="Max">
      <formula>NOT(ISERROR(SEARCH("Max",K39)))</formula>
    </cfRule>
    <cfRule type="containsText" dxfId="268" priority="269" operator="containsText" text="Min">
      <formula>NOT(ISERROR(SEARCH("Min",K39)))</formula>
    </cfRule>
    <cfRule type="containsText" dxfId="267" priority="270" operator="containsText" text="Specify ">
      <formula>NOT(ISERROR(SEARCH("Specify ",K39)))</formula>
    </cfRule>
  </conditionalFormatting>
  <conditionalFormatting sqref="M39 O39">
    <cfRule type="containsText" dxfId="266" priority="265" operator="containsText" text="Max">
      <formula>NOT(ISERROR(SEARCH("Max",M39)))</formula>
    </cfRule>
    <cfRule type="containsText" dxfId="265" priority="266" operator="containsText" text="Min">
      <formula>NOT(ISERROR(SEARCH("Min",M39)))</formula>
    </cfRule>
    <cfRule type="containsText" dxfId="264" priority="267" operator="containsText" text="Specify ">
      <formula>NOT(ISERROR(SEARCH("Specify ",M39)))</formula>
    </cfRule>
  </conditionalFormatting>
  <conditionalFormatting sqref="N39">
    <cfRule type="containsText" dxfId="263" priority="262" operator="containsText" text="Max">
      <formula>NOT(ISERROR(SEARCH("Max",N39)))</formula>
    </cfRule>
    <cfRule type="containsText" dxfId="262" priority="263" operator="containsText" text="Min">
      <formula>NOT(ISERROR(SEARCH("Min",N39)))</formula>
    </cfRule>
    <cfRule type="containsText" dxfId="261" priority="264" operator="containsText" text="Specify ">
      <formula>NOT(ISERROR(SEARCH("Specify ",N39)))</formula>
    </cfRule>
  </conditionalFormatting>
  <conditionalFormatting sqref="G44 I44 G45:O45 G47:O47">
    <cfRule type="containsText" dxfId="260" priority="259" operator="containsText" text="Max">
      <formula>NOT(ISERROR(SEARCH("Max",G44)))</formula>
    </cfRule>
    <cfRule type="containsText" dxfId="259" priority="260" operator="containsText" text="Min">
      <formula>NOT(ISERROR(SEARCH("Min",G44)))</formula>
    </cfRule>
    <cfRule type="containsText" dxfId="258" priority="261" operator="containsText" text="Specify ">
      <formula>NOT(ISERROR(SEARCH("Specify ",G44)))</formula>
    </cfRule>
  </conditionalFormatting>
  <conditionalFormatting sqref="H44">
    <cfRule type="containsText" dxfId="257" priority="256" operator="containsText" text="Max">
      <formula>NOT(ISERROR(SEARCH("Max",H44)))</formula>
    </cfRule>
    <cfRule type="containsText" dxfId="256" priority="257" operator="containsText" text="Min">
      <formula>NOT(ISERROR(SEARCH("Min",H44)))</formula>
    </cfRule>
    <cfRule type="containsText" dxfId="255" priority="258" operator="containsText" text="Specify ">
      <formula>NOT(ISERROR(SEARCH("Specify ",H44)))</formula>
    </cfRule>
  </conditionalFormatting>
  <conditionalFormatting sqref="J44 L44">
    <cfRule type="containsText" dxfId="254" priority="253" operator="containsText" text="Max">
      <formula>NOT(ISERROR(SEARCH("Max",J44)))</formula>
    </cfRule>
    <cfRule type="containsText" dxfId="253" priority="254" operator="containsText" text="Min">
      <formula>NOT(ISERROR(SEARCH("Min",J44)))</formula>
    </cfRule>
    <cfRule type="containsText" dxfId="252" priority="255" operator="containsText" text="Specify ">
      <formula>NOT(ISERROR(SEARCH("Specify ",J44)))</formula>
    </cfRule>
  </conditionalFormatting>
  <conditionalFormatting sqref="K44">
    <cfRule type="containsText" dxfId="251" priority="250" operator="containsText" text="Max">
      <formula>NOT(ISERROR(SEARCH("Max",K44)))</formula>
    </cfRule>
    <cfRule type="containsText" dxfId="250" priority="251" operator="containsText" text="Min">
      <formula>NOT(ISERROR(SEARCH("Min",K44)))</formula>
    </cfRule>
    <cfRule type="containsText" dxfId="249" priority="252" operator="containsText" text="Specify ">
      <formula>NOT(ISERROR(SEARCH("Specify ",K44)))</formula>
    </cfRule>
  </conditionalFormatting>
  <conditionalFormatting sqref="M44 O44">
    <cfRule type="containsText" dxfId="248" priority="247" operator="containsText" text="Max">
      <formula>NOT(ISERROR(SEARCH("Max",M44)))</formula>
    </cfRule>
    <cfRule type="containsText" dxfId="247" priority="248" operator="containsText" text="Min">
      <formula>NOT(ISERROR(SEARCH("Min",M44)))</formula>
    </cfRule>
    <cfRule type="containsText" dxfId="246" priority="249" operator="containsText" text="Specify ">
      <formula>NOT(ISERROR(SEARCH("Specify ",M44)))</formula>
    </cfRule>
  </conditionalFormatting>
  <conditionalFormatting sqref="N44">
    <cfRule type="containsText" dxfId="245" priority="244" operator="containsText" text="Max">
      <formula>NOT(ISERROR(SEARCH("Max",N44)))</formula>
    </cfRule>
    <cfRule type="containsText" dxfId="244" priority="245" operator="containsText" text="Min">
      <formula>NOT(ISERROR(SEARCH("Min",N44)))</formula>
    </cfRule>
    <cfRule type="containsText" dxfId="243" priority="246" operator="containsText" text="Specify ">
      <formula>NOT(ISERROR(SEARCH("Specify ",N44)))</formula>
    </cfRule>
  </conditionalFormatting>
  <conditionalFormatting sqref="G46 I46">
    <cfRule type="containsText" dxfId="242" priority="241" operator="containsText" text="Max">
      <formula>NOT(ISERROR(SEARCH("Max",G46)))</formula>
    </cfRule>
    <cfRule type="containsText" dxfId="241" priority="242" operator="containsText" text="Min">
      <formula>NOT(ISERROR(SEARCH("Min",G46)))</formula>
    </cfRule>
    <cfRule type="containsText" dxfId="240" priority="243" operator="containsText" text="Specify ">
      <formula>NOT(ISERROR(SEARCH("Specify ",G46)))</formula>
    </cfRule>
  </conditionalFormatting>
  <conditionalFormatting sqref="H46">
    <cfRule type="containsText" dxfId="239" priority="238" operator="containsText" text="Max">
      <formula>NOT(ISERROR(SEARCH("Max",H46)))</formula>
    </cfRule>
    <cfRule type="containsText" dxfId="238" priority="239" operator="containsText" text="Min">
      <formula>NOT(ISERROR(SEARCH("Min",H46)))</formula>
    </cfRule>
    <cfRule type="containsText" dxfId="237" priority="240" operator="containsText" text="Specify ">
      <formula>NOT(ISERROR(SEARCH("Specify ",H46)))</formula>
    </cfRule>
  </conditionalFormatting>
  <conditionalFormatting sqref="J46 L46">
    <cfRule type="containsText" dxfId="236" priority="235" operator="containsText" text="Max">
      <formula>NOT(ISERROR(SEARCH("Max",J46)))</formula>
    </cfRule>
    <cfRule type="containsText" dxfId="235" priority="236" operator="containsText" text="Min">
      <formula>NOT(ISERROR(SEARCH("Min",J46)))</formula>
    </cfRule>
    <cfRule type="containsText" dxfId="234" priority="237" operator="containsText" text="Specify ">
      <formula>NOT(ISERROR(SEARCH("Specify ",J46)))</formula>
    </cfRule>
  </conditionalFormatting>
  <conditionalFormatting sqref="K46">
    <cfRule type="containsText" dxfId="233" priority="232" operator="containsText" text="Max">
      <formula>NOT(ISERROR(SEARCH("Max",K46)))</formula>
    </cfRule>
    <cfRule type="containsText" dxfId="232" priority="233" operator="containsText" text="Min">
      <formula>NOT(ISERROR(SEARCH("Min",K46)))</formula>
    </cfRule>
    <cfRule type="containsText" dxfId="231" priority="234" operator="containsText" text="Specify ">
      <formula>NOT(ISERROR(SEARCH("Specify ",K46)))</formula>
    </cfRule>
  </conditionalFormatting>
  <conditionalFormatting sqref="M46 O46">
    <cfRule type="containsText" dxfId="230" priority="229" operator="containsText" text="Max">
      <formula>NOT(ISERROR(SEARCH("Max",M46)))</formula>
    </cfRule>
    <cfRule type="containsText" dxfId="229" priority="230" operator="containsText" text="Min">
      <formula>NOT(ISERROR(SEARCH("Min",M46)))</formula>
    </cfRule>
    <cfRule type="containsText" dxfId="228" priority="231" operator="containsText" text="Specify ">
      <formula>NOT(ISERROR(SEARCH("Specify ",M46)))</formula>
    </cfRule>
  </conditionalFormatting>
  <conditionalFormatting sqref="N46">
    <cfRule type="containsText" dxfId="227" priority="226" operator="containsText" text="Max">
      <formula>NOT(ISERROR(SEARCH("Max",N46)))</formula>
    </cfRule>
    <cfRule type="containsText" dxfId="226" priority="227" operator="containsText" text="Min">
      <formula>NOT(ISERROR(SEARCH("Min",N46)))</formula>
    </cfRule>
    <cfRule type="containsText" dxfId="225" priority="228" operator="containsText" text="Specify ">
      <formula>NOT(ISERROR(SEARCH("Specify ",N46)))</formula>
    </cfRule>
  </conditionalFormatting>
  <conditionalFormatting sqref="G48 I48 G49:O49">
    <cfRule type="containsText" dxfId="224" priority="223" operator="containsText" text="Max">
      <formula>NOT(ISERROR(SEARCH("Max",G48)))</formula>
    </cfRule>
    <cfRule type="containsText" dxfId="223" priority="224" operator="containsText" text="Min">
      <formula>NOT(ISERROR(SEARCH("Min",G48)))</formula>
    </cfRule>
    <cfRule type="containsText" dxfId="222" priority="225" operator="containsText" text="Specify ">
      <formula>NOT(ISERROR(SEARCH("Specify ",G48)))</formula>
    </cfRule>
  </conditionalFormatting>
  <conditionalFormatting sqref="H48">
    <cfRule type="containsText" dxfId="221" priority="220" operator="containsText" text="Max">
      <formula>NOT(ISERROR(SEARCH("Max",H48)))</formula>
    </cfRule>
    <cfRule type="containsText" dxfId="220" priority="221" operator="containsText" text="Min">
      <formula>NOT(ISERROR(SEARCH("Min",H48)))</formula>
    </cfRule>
    <cfRule type="containsText" dxfId="219" priority="222" operator="containsText" text="Specify ">
      <formula>NOT(ISERROR(SEARCH("Specify ",H48)))</formula>
    </cfRule>
  </conditionalFormatting>
  <conditionalFormatting sqref="J48 L48">
    <cfRule type="containsText" dxfId="218" priority="217" operator="containsText" text="Max">
      <formula>NOT(ISERROR(SEARCH("Max",J48)))</formula>
    </cfRule>
    <cfRule type="containsText" dxfId="217" priority="218" operator="containsText" text="Min">
      <formula>NOT(ISERROR(SEARCH("Min",J48)))</formula>
    </cfRule>
    <cfRule type="containsText" dxfId="216" priority="219" operator="containsText" text="Specify ">
      <formula>NOT(ISERROR(SEARCH("Specify ",J48)))</formula>
    </cfRule>
  </conditionalFormatting>
  <conditionalFormatting sqref="K48">
    <cfRule type="containsText" dxfId="215" priority="214" operator="containsText" text="Max">
      <formula>NOT(ISERROR(SEARCH("Max",K48)))</formula>
    </cfRule>
    <cfRule type="containsText" dxfId="214" priority="215" operator="containsText" text="Min">
      <formula>NOT(ISERROR(SEARCH("Min",K48)))</formula>
    </cfRule>
    <cfRule type="containsText" dxfId="213" priority="216" operator="containsText" text="Specify ">
      <formula>NOT(ISERROR(SEARCH("Specify ",K48)))</formula>
    </cfRule>
  </conditionalFormatting>
  <conditionalFormatting sqref="M48 O48">
    <cfRule type="containsText" dxfId="212" priority="211" operator="containsText" text="Max">
      <formula>NOT(ISERROR(SEARCH("Max",M48)))</formula>
    </cfRule>
    <cfRule type="containsText" dxfId="211" priority="212" operator="containsText" text="Min">
      <formula>NOT(ISERROR(SEARCH("Min",M48)))</formula>
    </cfRule>
    <cfRule type="containsText" dxfId="210" priority="213" operator="containsText" text="Specify ">
      <formula>NOT(ISERROR(SEARCH("Specify ",M48)))</formula>
    </cfRule>
  </conditionalFormatting>
  <conditionalFormatting sqref="N48">
    <cfRule type="containsText" dxfId="209" priority="208" operator="containsText" text="Max">
      <formula>NOT(ISERROR(SEARCH("Max",N48)))</formula>
    </cfRule>
    <cfRule type="containsText" dxfId="208" priority="209" operator="containsText" text="Min">
      <formula>NOT(ISERROR(SEARCH("Min",N48)))</formula>
    </cfRule>
    <cfRule type="containsText" dxfId="207" priority="210" operator="containsText" text="Specify ">
      <formula>NOT(ISERROR(SEARCH("Specify ",N48)))</formula>
    </cfRule>
  </conditionalFormatting>
  <conditionalFormatting sqref="G50 I50">
    <cfRule type="containsText" dxfId="206" priority="205" operator="containsText" text="Max">
      <formula>NOT(ISERROR(SEARCH("Max",G50)))</formula>
    </cfRule>
    <cfRule type="containsText" dxfId="205" priority="206" operator="containsText" text="Min">
      <formula>NOT(ISERROR(SEARCH("Min",G50)))</formula>
    </cfRule>
    <cfRule type="containsText" dxfId="204" priority="207" operator="containsText" text="Specify ">
      <formula>NOT(ISERROR(SEARCH("Specify ",G50)))</formula>
    </cfRule>
  </conditionalFormatting>
  <conditionalFormatting sqref="H50">
    <cfRule type="containsText" dxfId="203" priority="202" operator="containsText" text="Max">
      <formula>NOT(ISERROR(SEARCH("Max",H50)))</formula>
    </cfRule>
    <cfRule type="containsText" dxfId="202" priority="203" operator="containsText" text="Min">
      <formula>NOT(ISERROR(SEARCH("Min",H50)))</formula>
    </cfRule>
    <cfRule type="containsText" dxfId="201" priority="204" operator="containsText" text="Specify ">
      <formula>NOT(ISERROR(SEARCH("Specify ",H50)))</formula>
    </cfRule>
  </conditionalFormatting>
  <conditionalFormatting sqref="J50 L50">
    <cfRule type="containsText" dxfId="200" priority="199" operator="containsText" text="Max">
      <formula>NOT(ISERROR(SEARCH("Max",J50)))</formula>
    </cfRule>
    <cfRule type="containsText" dxfId="199" priority="200" operator="containsText" text="Min">
      <formula>NOT(ISERROR(SEARCH("Min",J50)))</formula>
    </cfRule>
    <cfRule type="containsText" dxfId="198" priority="201" operator="containsText" text="Specify ">
      <formula>NOT(ISERROR(SEARCH("Specify ",J50)))</formula>
    </cfRule>
  </conditionalFormatting>
  <conditionalFormatting sqref="K50">
    <cfRule type="containsText" dxfId="197" priority="196" operator="containsText" text="Max">
      <formula>NOT(ISERROR(SEARCH("Max",K50)))</formula>
    </cfRule>
    <cfRule type="containsText" dxfId="196" priority="197" operator="containsText" text="Min">
      <formula>NOT(ISERROR(SEARCH("Min",K50)))</formula>
    </cfRule>
    <cfRule type="containsText" dxfId="195" priority="198" operator="containsText" text="Specify ">
      <formula>NOT(ISERROR(SEARCH("Specify ",K50)))</formula>
    </cfRule>
  </conditionalFormatting>
  <conditionalFormatting sqref="M50 O50">
    <cfRule type="containsText" dxfId="194" priority="193" operator="containsText" text="Max">
      <formula>NOT(ISERROR(SEARCH("Max",M50)))</formula>
    </cfRule>
    <cfRule type="containsText" dxfId="193" priority="194" operator="containsText" text="Min">
      <formula>NOT(ISERROR(SEARCH("Min",M50)))</formula>
    </cfRule>
    <cfRule type="containsText" dxfId="192" priority="195" operator="containsText" text="Specify ">
      <formula>NOT(ISERROR(SEARCH("Specify ",M50)))</formula>
    </cfRule>
  </conditionalFormatting>
  <conditionalFormatting sqref="N50">
    <cfRule type="containsText" dxfId="191" priority="190" operator="containsText" text="Max">
      <formula>NOT(ISERROR(SEARCH("Max",N50)))</formula>
    </cfRule>
    <cfRule type="containsText" dxfId="190" priority="191" operator="containsText" text="Min">
      <formula>NOT(ISERROR(SEARCH("Min",N50)))</formula>
    </cfRule>
    <cfRule type="containsText" dxfId="189" priority="192" operator="containsText" text="Specify ">
      <formula>NOT(ISERROR(SEARCH("Specify ",N50)))</formula>
    </cfRule>
  </conditionalFormatting>
  <conditionalFormatting sqref="G54:O54">
    <cfRule type="containsText" dxfId="188" priority="187" operator="containsText" text="Max">
      <formula>NOT(ISERROR(SEARCH("Max",G54)))</formula>
    </cfRule>
    <cfRule type="containsText" dxfId="187" priority="188" operator="containsText" text="Min">
      <formula>NOT(ISERROR(SEARCH("Min",G54)))</formula>
    </cfRule>
    <cfRule type="containsText" dxfId="186" priority="189" operator="containsText" text="Specify ">
      <formula>NOT(ISERROR(SEARCH("Specify ",G54)))</formula>
    </cfRule>
  </conditionalFormatting>
  <conditionalFormatting sqref="G55 I55 G56:O56">
    <cfRule type="containsText" dxfId="185" priority="184" operator="containsText" text="Max">
      <formula>NOT(ISERROR(SEARCH("Max",G55)))</formula>
    </cfRule>
    <cfRule type="containsText" dxfId="184" priority="185" operator="containsText" text="Min">
      <formula>NOT(ISERROR(SEARCH("Min",G55)))</formula>
    </cfRule>
    <cfRule type="containsText" dxfId="183" priority="186" operator="containsText" text="Specify ">
      <formula>NOT(ISERROR(SEARCH("Specify ",G55)))</formula>
    </cfRule>
  </conditionalFormatting>
  <conditionalFormatting sqref="H55">
    <cfRule type="containsText" dxfId="182" priority="181" operator="containsText" text="Max">
      <formula>NOT(ISERROR(SEARCH("Max",H55)))</formula>
    </cfRule>
    <cfRule type="containsText" dxfId="181" priority="182" operator="containsText" text="Min">
      <formula>NOT(ISERROR(SEARCH("Min",H55)))</formula>
    </cfRule>
    <cfRule type="containsText" dxfId="180" priority="183" operator="containsText" text="Specify ">
      <formula>NOT(ISERROR(SEARCH("Specify ",H55)))</formula>
    </cfRule>
  </conditionalFormatting>
  <conditionalFormatting sqref="J55 L55">
    <cfRule type="containsText" dxfId="179" priority="178" operator="containsText" text="Max">
      <formula>NOT(ISERROR(SEARCH("Max",J55)))</formula>
    </cfRule>
    <cfRule type="containsText" dxfId="178" priority="179" operator="containsText" text="Min">
      <formula>NOT(ISERROR(SEARCH("Min",J55)))</formula>
    </cfRule>
    <cfRule type="containsText" dxfId="177" priority="180" operator="containsText" text="Specify ">
      <formula>NOT(ISERROR(SEARCH("Specify ",J55)))</formula>
    </cfRule>
  </conditionalFormatting>
  <conditionalFormatting sqref="K55">
    <cfRule type="containsText" dxfId="176" priority="175" operator="containsText" text="Max">
      <formula>NOT(ISERROR(SEARCH("Max",K55)))</formula>
    </cfRule>
    <cfRule type="containsText" dxfId="175" priority="176" operator="containsText" text="Min">
      <formula>NOT(ISERROR(SEARCH("Min",K55)))</formula>
    </cfRule>
    <cfRule type="containsText" dxfId="174" priority="177" operator="containsText" text="Specify ">
      <formula>NOT(ISERROR(SEARCH("Specify ",K55)))</formula>
    </cfRule>
  </conditionalFormatting>
  <conditionalFormatting sqref="M55 O55">
    <cfRule type="containsText" dxfId="173" priority="172" operator="containsText" text="Max">
      <formula>NOT(ISERROR(SEARCH("Max",M55)))</formula>
    </cfRule>
    <cfRule type="containsText" dxfId="172" priority="173" operator="containsText" text="Min">
      <formula>NOT(ISERROR(SEARCH("Min",M55)))</formula>
    </cfRule>
    <cfRule type="containsText" dxfId="171" priority="174" operator="containsText" text="Specify ">
      <formula>NOT(ISERROR(SEARCH("Specify ",M55)))</formula>
    </cfRule>
  </conditionalFormatting>
  <conditionalFormatting sqref="N55">
    <cfRule type="containsText" dxfId="170" priority="169" operator="containsText" text="Max">
      <formula>NOT(ISERROR(SEARCH("Max",N55)))</formula>
    </cfRule>
    <cfRule type="containsText" dxfId="169" priority="170" operator="containsText" text="Min">
      <formula>NOT(ISERROR(SEARCH("Min",N55)))</formula>
    </cfRule>
    <cfRule type="containsText" dxfId="168" priority="171" operator="containsText" text="Specify ">
      <formula>NOT(ISERROR(SEARCH("Specify ",N55)))</formula>
    </cfRule>
  </conditionalFormatting>
  <conditionalFormatting sqref="G57 I57">
    <cfRule type="containsText" dxfId="167" priority="166" operator="containsText" text="Max">
      <formula>NOT(ISERROR(SEARCH("Max",G57)))</formula>
    </cfRule>
    <cfRule type="containsText" dxfId="166" priority="167" operator="containsText" text="Min">
      <formula>NOT(ISERROR(SEARCH("Min",G57)))</formula>
    </cfRule>
    <cfRule type="containsText" dxfId="165" priority="168" operator="containsText" text="Specify ">
      <formula>NOT(ISERROR(SEARCH("Specify ",G57)))</formula>
    </cfRule>
  </conditionalFormatting>
  <conditionalFormatting sqref="H57">
    <cfRule type="containsText" dxfId="164" priority="163" operator="containsText" text="Max">
      <formula>NOT(ISERROR(SEARCH("Max",H57)))</formula>
    </cfRule>
    <cfRule type="containsText" dxfId="163" priority="164" operator="containsText" text="Min">
      <formula>NOT(ISERROR(SEARCH("Min",H57)))</formula>
    </cfRule>
    <cfRule type="containsText" dxfId="162" priority="165" operator="containsText" text="Specify ">
      <formula>NOT(ISERROR(SEARCH("Specify ",H57)))</formula>
    </cfRule>
  </conditionalFormatting>
  <conditionalFormatting sqref="J57 L57">
    <cfRule type="containsText" dxfId="161" priority="160" operator="containsText" text="Max">
      <formula>NOT(ISERROR(SEARCH("Max",J57)))</formula>
    </cfRule>
    <cfRule type="containsText" dxfId="160" priority="161" operator="containsText" text="Min">
      <formula>NOT(ISERROR(SEARCH("Min",J57)))</formula>
    </cfRule>
    <cfRule type="containsText" dxfId="159" priority="162" operator="containsText" text="Specify ">
      <formula>NOT(ISERROR(SEARCH("Specify ",J57)))</formula>
    </cfRule>
  </conditionalFormatting>
  <conditionalFormatting sqref="K57">
    <cfRule type="containsText" dxfId="158" priority="157" operator="containsText" text="Max">
      <formula>NOT(ISERROR(SEARCH("Max",K57)))</formula>
    </cfRule>
    <cfRule type="containsText" dxfId="157" priority="158" operator="containsText" text="Min">
      <formula>NOT(ISERROR(SEARCH("Min",K57)))</formula>
    </cfRule>
    <cfRule type="containsText" dxfId="156" priority="159" operator="containsText" text="Specify ">
      <formula>NOT(ISERROR(SEARCH("Specify ",K57)))</formula>
    </cfRule>
  </conditionalFormatting>
  <conditionalFormatting sqref="M57 O57">
    <cfRule type="containsText" dxfId="155" priority="154" operator="containsText" text="Max">
      <formula>NOT(ISERROR(SEARCH("Max",M57)))</formula>
    </cfRule>
    <cfRule type="containsText" dxfId="154" priority="155" operator="containsText" text="Min">
      <formula>NOT(ISERROR(SEARCH("Min",M57)))</formula>
    </cfRule>
    <cfRule type="containsText" dxfId="153" priority="156" operator="containsText" text="Specify ">
      <formula>NOT(ISERROR(SEARCH("Specify ",M57)))</formula>
    </cfRule>
  </conditionalFormatting>
  <conditionalFormatting sqref="N57">
    <cfRule type="containsText" dxfId="152" priority="151" operator="containsText" text="Max">
      <formula>NOT(ISERROR(SEARCH("Max",N57)))</formula>
    </cfRule>
    <cfRule type="containsText" dxfId="151" priority="152" operator="containsText" text="Min">
      <formula>NOT(ISERROR(SEARCH("Min",N57)))</formula>
    </cfRule>
    <cfRule type="containsText" dxfId="150" priority="153" operator="containsText" text="Specify ">
      <formula>NOT(ISERROR(SEARCH("Specify ",N57)))</formula>
    </cfRule>
  </conditionalFormatting>
  <conditionalFormatting sqref="G61:O61">
    <cfRule type="containsText" dxfId="149" priority="148" operator="containsText" text="Max">
      <formula>NOT(ISERROR(SEARCH("Max",G61)))</formula>
    </cfRule>
    <cfRule type="containsText" dxfId="148" priority="149" operator="containsText" text="Min">
      <formula>NOT(ISERROR(SEARCH("Min",G61)))</formula>
    </cfRule>
    <cfRule type="containsText" dxfId="147" priority="150" operator="containsText" text="Specify ">
      <formula>NOT(ISERROR(SEARCH("Specify ",G61)))</formula>
    </cfRule>
  </conditionalFormatting>
  <conditionalFormatting sqref="G62 I62 G63:O63 G65:O65">
    <cfRule type="containsText" dxfId="146" priority="145" operator="containsText" text="Max">
      <formula>NOT(ISERROR(SEARCH("Max",G62)))</formula>
    </cfRule>
    <cfRule type="containsText" dxfId="145" priority="146" operator="containsText" text="Min">
      <formula>NOT(ISERROR(SEARCH("Min",G62)))</formula>
    </cfRule>
    <cfRule type="containsText" dxfId="144" priority="147" operator="containsText" text="Specify ">
      <formula>NOT(ISERROR(SEARCH("Specify ",G62)))</formula>
    </cfRule>
  </conditionalFormatting>
  <conditionalFormatting sqref="H62">
    <cfRule type="containsText" dxfId="143" priority="142" operator="containsText" text="Max">
      <formula>NOT(ISERROR(SEARCH("Max",H62)))</formula>
    </cfRule>
    <cfRule type="containsText" dxfId="142" priority="143" operator="containsText" text="Min">
      <formula>NOT(ISERROR(SEARCH("Min",H62)))</formula>
    </cfRule>
    <cfRule type="containsText" dxfId="141" priority="144" operator="containsText" text="Specify ">
      <formula>NOT(ISERROR(SEARCH("Specify ",H62)))</formula>
    </cfRule>
  </conditionalFormatting>
  <conditionalFormatting sqref="J62 L62">
    <cfRule type="containsText" dxfId="140" priority="139" operator="containsText" text="Max">
      <formula>NOT(ISERROR(SEARCH("Max",J62)))</formula>
    </cfRule>
    <cfRule type="containsText" dxfId="139" priority="140" operator="containsText" text="Min">
      <formula>NOT(ISERROR(SEARCH("Min",J62)))</formula>
    </cfRule>
    <cfRule type="containsText" dxfId="138" priority="141" operator="containsText" text="Specify ">
      <formula>NOT(ISERROR(SEARCH("Specify ",J62)))</formula>
    </cfRule>
  </conditionalFormatting>
  <conditionalFormatting sqref="K62">
    <cfRule type="containsText" dxfId="137" priority="136" operator="containsText" text="Max">
      <formula>NOT(ISERROR(SEARCH("Max",K62)))</formula>
    </cfRule>
    <cfRule type="containsText" dxfId="136" priority="137" operator="containsText" text="Min">
      <formula>NOT(ISERROR(SEARCH("Min",K62)))</formula>
    </cfRule>
    <cfRule type="containsText" dxfId="135" priority="138" operator="containsText" text="Specify ">
      <formula>NOT(ISERROR(SEARCH("Specify ",K62)))</formula>
    </cfRule>
  </conditionalFormatting>
  <conditionalFormatting sqref="M62 O62">
    <cfRule type="containsText" dxfId="134" priority="133" operator="containsText" text="Max">
      <formula>NOT(ISERROR(SEARCH("Max",M62)))</formula>
    </cfRule>
    <cfRule type="containsText" dxfId="133" priority="134" operator="containsText" text="Min">
      <formula>NOT(ISERROR(SEARCH("Min",M62)))</formula>
    </cfRule>
    <cfRule type="containsText" dxfId="132" priority="135" operator="containsText" text="Specify ">
      <formula>NOT(ISERROR(SEARCH("Specify ",M62)))</formula>
    </cfRule>
  </conditionalFormatting>
  <conditionalFormatting sqref="N62">
    <cfRule type="containsText" dxfId="131" priority="130" operator="containsText" text="Max">
      <formula>NOT(ISERROR(SEARCH("Max",N62)))</formula>
    </cfRule>
    <cfRule type="containsText" dxfId="130" priority="131" operator="containsText" text="Min">
      <formula>NOT(ISERROR(SEARCH("Min",N62)))</formula>
    </cfRule>
    <cfRule type="containsText" dxfId="129" priority="132" operator="containsText" text="Specify ">
      <formula>NOT(ISERROR(SEARCH("Specify ",N62)))</formula>
    </cfRule>
  </conditionalFormatting>
  <conditionalFormatting sqref="G64 I64">
    <cfRule type="containsText" dxfId="128" priority="127" operator="containsText" text="Max">
      <formula>NOT(ISERROR(SEARCH("Max",G64)))</formula>
    </cfRule>
    <cfRule type="containsText" dxfId="127" priority="128" operator="containsText" text="Min">
      <formula>NOT(ISERROR(SEARCH("Min",G64)))</formula>
    </cfRule>
    <cfRule type="containsText" dxfId="126" priority="129" operator="containsText" text="Specify ">
      <formula>NOT(ISERROR(SEARCH("Specify ",G64)))</formula>
    </cfRule>
  </conditionalFormatting>
  <conditionalFormatting sqref="H64">
    <cfRule type="containsText" dxfId="125" priority="124" operator="containsText" text="Max">
      <formula>NOT(ISERROR(SEARCH("Max",H64)))</formula>
    </cfRule>
    <cfRule type="containsText" dxfId="124" priority="125" operator="containsText" text="Min">
      <formula>NOT(ISERROR(SEARCH("Min",H64)))</formula>
    </cfRule>
    <cfRule type="containsText" dxfId="123" priority="126" operator="containsText" text="Specify ">
      <formula>NOT(ISERROR(SEARCH("Specify ",H64)))</formula>
    </cfRule>
  </conditionalFormatting>
  <conditionalFormatting sqref="J64 L64">
    <cfRule type="containsText" dxfId="122" priority="121" operator="containsText" text="Max">
      <formula>NOT(ISERROR(SEARCH("Max",J64)))</formula>
    </cfRule>
    <cfRule type="containsText" dxfId="121" priority="122" operator="containsText" text="Min">
      <formula>NOT(ISERROR(SEARCH("Min",J64)))</formula>
    </cfRule>
    <cfRule type="containsText" dxfId="120" priority="123" operator="containsText" text="Specify ">
      <formula>NOT(ISERROR(SEARCH("Specify ",J64)))</formula>
    </cfRule>
  </conditionalFormatting>
  <conditionalFormatting sqref="K64">
    <cfRule type="containsText" dxfId="119" priority="118" operator="containsText" text="Max">
      <formula>NOT(ISERROR(SEARCH("Max",K64)))</formula>
    </cfRule>
    <cfRule type="containsText" dxfId="118" priority="119" operator="containsText" text="Min">
      <formula>NOT(ISERROR(SEARCH("Min",K64)))</formula>
    </cfRule>
    <cfRule type="containsText" dxfId="117" priority="120" operator="containsText" text="Specify ">
      <formula>NOT(ISERROR(SEARCH("Specify ",K64)))</formula>
    </cfRule>
  </conditionalFormatting>
  <conditionalFormatting sqref="M64 O64">
    <cfRule type="containsText" dxfId="116" priority="115" operator="containsText" text="Max">
      <formula>NOT(ISERROR(SEARCH("Max",M64)))</formula>
    </cfRule>
    <cfRule type="containsText" dxfId="115" priority="116" operator="containsText" text="Min">
      <formula>NOT(ISERROR(SEARCH("Min",M64)))</formula>
    </cfRule>
    <cfRule type="containsText" dxfId="114" priority="117" operator="containsText" text="Specify ">
      <formula>NOT(ISERROR(SEARCH("Specify ",M64)))</formula>
    </cfRule>
  </conditionalFormatting>
  <conditionalFormatting sqref="N64">
    <cfRule type="containsText" dxfId="113" priority="112" operator="containsText" text="Max">
      <formula>NOT(ISERROR(SEARCH("Max",N64)))</formula>
    </cfRule>
    <cfRule type="containsText" dxfId="112" priority="113" operator="containsText" text="Min">
      <formula>NOT(ISERROR(SEARCH("Min",N64)))</formula>
    </cfRule>
    <cfRule type="containsText" dxfId="111" priority="114" operator="containsText" text="Specify ">
      <formula>NOT(ISERROR(SEARCH("Specify ",N64)))</formula>
    </cfRule>
  </conditionalFormatting>
  <conditionalFormatting sqref="G66 I66 G67:O67">
    <cfRule type="containsText" dxfId="110" priority="109" operator="containsText" text="Max">
      <formula>NOT(ISERROR(SEARCH("Max",G66)))</formula>
    </cfRule>
    <cfRule type="containsText" dxfId="109" priority="110" operator="containsText" text="Min">
      <formula>NOT(ISERROR(SEARCH("Min",G66)))</formula>
    </cfRule>
    <cfRule type="containsText" dxfId="108" priority="111" operator="containsText" text="Specify ">
      <formula>NOT(ISERROR(SEARCH("Specify ",G66)))</formula>
    </cfRule>
  </conditionalFormatting>
  <conditionalFormatting sqref="H66">
    <cfRule type="containsText" dxfId="107" priority="106" operator="containsText" text="Max">
      <formula>NOT(ISERROR(SEARCH("Max",H66)))</formula>
    </cfRule>
    <cfRule type="containsText" dxfId="106" priority="107" operator="containsText" text="Min">
      <formula>NOT(ISERROR(SEARCH("Min",H66)))</formula>
    </cfRule>
    <cfRule type="containsText" dxfId="105" priority="108" operator="containsText" text="Specify ">
      <formula>NOT(ISERROR(SEARCH("Specify ",H66)))</formula>
    </cfRule>
  </conditionalFormatting>
  <conditionalFormatting sqref="J66 L66">
    <cfRule type="containsText" dxfId="104" priority="103" operator="containsText" text="Max">
      <formula>NOT(ISERROR(SEARCH("Max",J66)))</formula>
    </cfRule>
    <cfRule type="containsText" dxfId="103" priority="104" operator="containsText" text="Min">
      <formula>NOT(ISERROR(SEARCH("Min",J66)))</formula>
    </cfRule>
    <cfRule type="containsText" dxfId="102" priority="105" operator="containsText" text="Specify ">
      <formula>NOT(ISERROR(SEARCH("Specify ",J66)))</formula>
    </cfRule>
  </conditionalFormatting>
  <conditionalFormatting sqref="K66">
    <cfRule type="containsText" dxfId="101" priority="100" operator="containsText" text="Max">
      <formula>NOT(ISERROR(SEARCH("Max",K66)))</formula>
    </cfRule>
    <cfRule type="containsText" dxfId="100" priority="101" operator="containsText" text="Min">
      <formula>NOT(ISERROR(SEARCH("Min",K66)))</formula>
    </cfRule>
    <cfRule type="containsText" dxfId="99" priority="102" operator="containsText" text="Specify ">
      <formula>NOT(ISERROR(SEARCH("Specify ",K66)))</formula>
    </cfRule>
  </conditionalFormatting>
  <conditionalFormatting sqref="M66 O66">
    <cfRule type="containsText" dxfId="98" priority="97" operator="containsText" text="Max">
      <formula>NOT(ISERROR(SEARCH("Max",M66)))</formula>
    </cfRule>
    <cfRule type="containsText" dxfId="97" priority="98" operator="containsText" text="Min">
      <formula>NOT(ISERROR(SEARCH("Min",M66)))</formula>
    </cfRule>
    <cfRule type="containsText" dxfId="96" priority="99" operator="containsText" text="Specify ">
      <formula>NOT(ISERROR(SEARCH("Specify ",M66)))</formula>
    </cfRule>
  </conditionalFormatting>
  <conditionalFormatting sqref="N66">
    <cfRule type="containsText" dxfId="95" priority="94" operator="containsText" text="Max">
      <formula>NOT(ISERROR(SEARCH("Max",N66)))</formula>
    </cfRule>
    <cfRule type="containsText" dxfId="94" priority="95" operator="containsText" text="Min">
      <formula>NOT(ISERROR(SEARCH("Min",N66)))</formula>
    </cfRule>
    <cfRule type="containsText" dxfId="93" priority="96" operator="containsText" text="Specify ">
      <formula>NOT(ISERROR(SEARCH("Specify ",N66)))</formula>
    </cfRule>
  </conditionalFormatting>
  <conditionalFormatting sqref="G68 I68">
    <cfRule type="containsText" dxfId="92" priority="91" operator="containsText" text="Max">
      <formula>NOT(ISERROR(SEARCH("Max",G68)))</formula>
    </cfRule>
    <cfRule type="containsText" dxfId="91" priority="92" operator="containsText" text="Min">
      <formula>NOT(ISERROR(SEARCH("Min",G68)))</formula>
    </cfRule>
    <cfRule type="containsText" dxfId="90" priority="93" operator="containsText" text="Specify ">
      <formula>NOT(ISERROR(SEARCH("Specify ",G68)))</formula>
    </cfRule>
  </conditionalFormatting>
  <conditionalFormatting sqref="H68">
    <cfRule type="containsText" dxfId="89" priority="88" operator="containsText" text="Max">
      <formula>NOT(ISERROR(SEARCH("Max",H68)))</formula>
    </cfRule>
    <cfRule type="containsText" dxfId="88" priority="89" operator="containsText" text="Min">
      <formula>NOT(ISERROR(SEARCH("Min",H68)))</formula>
    </cfRule>
    <cfRule type="containsText" dxfId="87" priority="90" operator="containsText" text="Specify ">
      <formula>NOT(ISERROR(SEARCH("Specify ",H68)))</formula>
    </cfRule>
  </conditionalFormatting>
  <conditionalFormatting sqref="J68 L68">
    <cfRule type="containsText" dxfId="86" priority="85" operator="containsText" text="Max">
      <formula>NOT(ISERROR(SEARCH("Max",J68)))</formula>
    </cfRule>
    <cfRule type="containsText" dxfId="85" priority="86" operator="containsText" text="Min">
      <formula>NOT(ISERROR(SEARCH("Min",J68)))</formula>
    </cfRule>
    <cfRule type="containsText" dxfId="84" priority="87" operator="containsText" text="Specify ">
      <formula>NOT(ISERROR(SEARCH("Specify ",J68)))</formula>
    </cfRule>
  </conditionalFormatting>
  <conditionalFormatting sqref="K68">
    <cfRule type="containsText" dxfId="83" priority="82" operator="containsText" text="Max">
      <formula>NOT(ISERROR(SEARCH("Max",K68)))</formula>
    </cfRule>
    <cfRule type="containsText" dxfId="82" priority="83" operator="containsText" text="Min">
      <formula>NOT(ISERROR(SEARCH("Min",K68)))</formula>
    </cfRule>
    <cfRule type="containsText" dxfId="81" priority="84" operator="containsText" text="Specify ">
      <formula>NOT(ISERROR(SEARCH("Specify ",K68)))</formula>
    </cfRule>
  </conditionalFormatting>
  <conditionalFormatting sqref="M68 O68">
    <cfRule type="containsText" dxfId="80" priority="79" operator="containsText" text="Max">
      <formula>NOT(ISERROR(SEARCH("Max",M68)))</formula>
    </cfRule>
    <cfRule type="containsText" dxfId="79" priority="80" operator="containsText" text="Min">
      <formula>NOT(ISERROR(SEARCH("Min",M68)))</formula>
    </cfRule>
    <cfRule type="containsText" dxfId="78" priority="81" operator="containsText" text="Specify ">
      <formula>NOT(ISERROR(SEARCH("Specify ",M68)))</formula>
    </cfRule>
  </conditionalFormatting>
  <conditionalFormatting sqref="N68">
    <cfRule type="containsText" dxfId="77" priority="76" operator="containsText" text="Max">
      <formula>NOT(ISERROR(SEARCH("Max",N68)))</formula>
    </cfRule>
    <cfRule type="containsText" dxfId="76" priority="77" operator="containsText" text="Min">
      <formula>NOT(ISERROR(SEARCH("Min",N68)))</formula>
    </cfRule>
    <cfRule type="containsText" dxfId="75" priority="78" operator="containsText" text="Specify ">
      <formula>NOT(ISERROR(SEARCH("Specify ",N68)))</formula>
    </cfRule>
  </conditionalFormatting>
  <conditionalFormatting sqref="G72:O72">
    <cfRule type="containsText" dxfId="74" priority="73" operator="containsText" text="Max">
      <formula>NOT(ISERROR(SEARCH("Max",G72)))</formula>
    </cfRule>
    <cfRule type="containsText" dxfId="73" priority="74" operator="containsText" text="Min">
      <formula>NOT(ISERROR(SEARCH("Min",G72)))</formula>
    </cfRule>
    <cfRule type="containsText" dxfId="72" priority="75" operator="containsText" text="Specify ">
      <formula>NOT(ISERROR(SEARCH("Specify ",G72)))</formula>
    </cfRule>
  </conditionalFormatting>
  <conditionalFormatting sqref="G73 I73 G74:O74 G76:O76">
    <cfRule type="containsText" dxfId="71" priority="70" operator="containsText" text="Max">
      <formula>NOT(ISERROR(SEARCH("Max",G73)))</formula>
    </cfRule>
    <cfRule type="containsText" dxfId="70" priority="71" operator="containsText" text="Min">
      <formula>NOT(ISERROR(SEARCH("Min",G73)))</formula>
    </cfRule>
    <cfRule type="containsText" dxfId="69" priority="72" operator="containsText" text="Specify ">
      <formula>NOT(ISERROR(SEARCH("Specify ",G73)))</formula>
    </cfRule>
  </conditionalFormatting>
  <conditionalFormatting sqref="H73">
    <cfRule type="containsText" dxfId="68" priority="67" operator="containsText" text="Max">
      <formula>NOT(ISERROR(SEARCH("Max",H73)))</formula>
    </cfRule>
    <cfRule type="containsText" dxfId="67" priority="68" operator="containsText" text="Min">
      <formula>NOT(ISERROR(SEARCH("Min",H73)))</formula>
    </cfRule>
    <cfRule type="containsText" dxfId="66" priority="69" operator="containsText" text="Specify ">
      <formula>NOT(ISERROR(SEARCH("Specify ",H73)))</formula>
    </cfRule>
  </conditionalFormatting>
  <conditionalFormatting sqref="J73 L73">
    <cfRule type="containsText" dxfId="65" priority="64" operator="containsText" text="Max">
      <formula>NOT(ISERROR(SEARCH("Max",J73)))</formula>
    </cfRule>
    <cfRule type="containsText" dxfId="64" priority="65" operator="containsText" text="Min">
      <formula>NOT(ISERROR(SEARCH("Min",J73)))</formula>
    </cfRule>
    <cfRule type="containsText" dxfId="63" priority="66" operator="containsText" text="Specify ">
      <formula>NOT(ISERROR(SEARCH("Specify ",J73)))</formula>
    </cfRule>
  </conditionalFormatting>
  <conditionalFormatting sqref="K73">
    <cfRule type="containsText" dxfId="62" priority="61" operator="containsText" text="Max">
      <formula>NOT(ISERROR(SEARCH("Max",K73)))</formula>
    </cfRule>
    <cfRule type="containsText" dxfId="61" priority="62" operator="containsText" text="Min">
      <formula>NOT(ISERROR(SEARCH("Min",K73)))</formula>
    </cfRule>
    <cfRule type="containsText" dxfId="60" priority="63" operator="containsText" text="Specify ">
      <formula>NOT(ISERROR(SEARCH("Specify ",K73)))</formula>
    </cfRule>
  </conditionalFormatting>
  <conditionalFormatting sqref="M73 O73">
    <cfRule type="containsText" dxfId="59" priority="58" operator="containsText" text="Max">
      <formula>NOT(ISERROR(SEARCH("Max",M73)))</formula>
    </cfRule>
    <cfRule type="containsText" dxfId="58" priority="59" operator="containsText" text="Min">
      <formula>NOT(ISERROR(SEARCH("Min",M73)))</formula>
    </cfRule>
    <cfRule type="containsText" dxfId="57" priority="60" operator="containsText" text="Specify ">
      <formula>NOT(ISERROR(SEARCH("Specify ",M73)))</formula>
    </cfRule>
  </conditionalFormatting>
  <conditionalFormatting sqref="N73">
    <cfRule type="containsText" dxfId="56" priority="55" operator="containsText" text="Max">
      <formula>NOT(ISERROR(SEARCH("Max",N73)))</formula>
    </cfRule>
    <cfRule type="containsText" dxfId="55" priority="56" operator="containsText" text="Min">
      <formula>NOT(ISERROR(SEARCH("Min",N73)))</formula>
    </cfRule>
    <cfRule type="containsText" dxfId="54" priority="57" operator="containsText" text="Specify ">
      <formula>NOT(ISERROR(SEARCH("Specify ",N73)))</formula>
    </cfRule>
  </conditionalFormatting>
  <conditionalFormatting sqref="G75 I75">
    <cfRule type="containsText" dxfId="53" priority="52" operator="containsText" text="Max">
      <formula>NOT(ISERROR(SEARCH("Max",G75)))</formula>
    </cfRule>
    <cfRule type="containsText" dxfId="52" priority="53" operator="containsText" text="Min">
      <formula>NOT(ISERROR(SEARCH("Min",G75)))</formula>
    </cfRule>
    <cfRule type="containsText" dxfId="51" priority="54" operator="containsText" text="Specify ">
      <formula>NOT(ISERROR(SEARCH("Specify ",G75)))</formula>
    </cfRule>
  </conditionalFormatting>
  <conditionalFormatting sqref="H75">
    <cfRule type="containsText" dxfId="50" priority="49" operator="containsText" text="Max">
      <formula>NOT(ISERROR(SEARCH("Max",H75)))</formula>
    </cfRule>
    <cfRule type="containsText" dxfId="49" priority="50" operator="containsText" text="Min">
      <formula>NOT(ISERROR(SEARCH("Min",H75)))</formula>
    </cfRule>
    <cfRule type="containsText" dxfId="48" priority="51" operator="containsText" text="Specify ">
      <formula>NOT(ISERROR(SEARCH("Specify ",H75)))</formula>
    </cfRule>
  </conditionalFormatting>
  <conditionalFormatting sqref="J75 L75">
    <cfRule type="containsText" dxfId="47" priority="46" operator="containsText" text="Max">
      <formula>NOT(ISERROR(SEARCH("Max",J75)))</formula>
    </cfRule>
    <cfRule type="containsText" dxfId="46" priority="47" operator="containsText" text="Min">
      <formula>NOT(ISERROR(SEARCH("Min",J75)))</formula>
    </cfRule>
    <cfRule type="containsText" dxfId="45" priority="48" operator="containsText" text="Specify ">
      <formula>NOT(ISERROR(SEARCH("Specify ",J75)))</formula>
    </cfRule>
  </conditionalFormatting>
  <conditionalFormatting sqref="K75">
    <cfRule type="containsText" dxfId="44" priority="43" operator="containsText" text="Max">
      <formula>NOT(ISERROR(SEARCH("Max",K75)))</formula>
    </cfRule>
    <cfRule type="containsText" dxfId="43" priority="44" operator="containsText" text="Min">
      <formula>NOT(ISERROR(SEARCH("Min",K75)))</formula>
    </cfRule>
    <cfRule type="containsText" dxfId="42" priority="45" operator="containsText" text="Specify ">
      <formula>NOT(ISERROR(SEARCH("Specify ",K75)))</formula>
    </cfRule>
  </conditionalFormatting>
  <conditionalFormatting sqref="M75 O75">
    <cfRule type="containsText" dxfId="41" priority="40" operator="containsText" text="Max">
      <formula>NOT(ISERROR(SEARCH("Max",M75)))</formula>
    </cfRule>
    <cfRule type="containsText" dxfId="40" priority="41" operator="containsText" text="Min">
      <formula>NOT(ISERROR(SEARCH("Min",M75)))</formula>
    </cfRule>
    <cfRule type="containsText" dxfId="39" priority="42" operator="containsText" text="Specify ">
      <formula>NOT(ISERROR(SEARCH("Specify ",M75)))</formula>
    </cfRule>
  </conditionalFormatting>
  <conditionalFormatting sqref="N75">
    <cfRule type="containsText" dxfId="38" priority="37" operator="containsText" text="Max">
      <formula>NOT(ISERROR(SEARCH("Max",N75)))</formula>
    </cfRule>
    <cfRule type="containsText" dxfId="37" priority="38" operator="containsText" text="Min">
      <formula>NOT(ISERROR(SEARCH("Min",N75)))</formula>
    </cfRule>
    <cfRule type="containsText" dxfId="36" priority="39" operator="containsText" text="Specify ">
      <formula>NOT(ISERROR(SEARCH("Specify ",N75)))</formula>
    </cfRule>
  </conditionalFormatting>
  <conditionalFormatting sqref="G77 I77 G78:O78">
    <cfRule type="containsText" dxfId="35" priority="34" operator="containsText" text="Max">
      <formula>NOT(ISERROR(SEARCH("Max",G77)))</formula>
    </cfRule>
    <cfRule type="containsText" dxfId="34" priority="35" operator="containsText" text="Min">
      <formula>NOT(ISERROR(SEARCH("Min",G77)))</formula>
    </cfRule>
    <cfRule type="containsText" dxfId="33" priority="36" operator="containsText" text="Specify ">
      <formula>NOT(ISERROR(SEARCH("Specify ",G77)))</formula>
    </cfRule>
  </conditionalFormatting>
  <conditionalFormatting sqref="H77">
    <cfRule type="containsText" dxfId="32" priority="31" operator="containsText" text="Max">
      <formula>NOT(ISERROR(SEARCH("Max",H77)))</formula>
    </cfRule>
    <cfRule type="containsText" dxfId="31" priority="32" operator="containsText" text="Min">
      <formula>NOT(ISERROR(SEARCH("Min",H77)))</formula>
    </cfRule>
    <cfRule type="containsText" dxfId="30" priority="33" operator="containsText" text="Specify ">
      <formula>NOT(ISERROR(SEARCH("Specify ",H77)))</formula>
    </cfRule>
  </conditionalFormatting>
  <conditionalFormatting sqref="J77 L77">
    <cfRule type="containsText" dxfId="29" priority="28" operator="containsText" text="Max">
      <formula>NOT(ISERROR(SEARCH("Max",J77)))</formula>
    </cfRule>
    <cfRule type="containsText" dxfId="28" priority="29" operator="containsText" text="Min">
      <formula>NOT(ISERROR(SEARCH("Min",J77)))</formula>
    </cfRule>
    <cfRule type="containsText" dxfId="27" priority="30" operator="containsText" text="Specify ">
      <formula>NOT(ISERROR(SEARCH("Specify ",J77)))</formula>
    </cfRule>
  </conditionalFormatting>
  <conditionalFormatting sqref="K77">
    <cfRule type="containsText" dxfId="26" priority="25" operator="containsText" text="Max">
      <formula>NOT(ISERROR(SEARCH("Max",K77)))</formula>
    </cfRule>
    <cfRule type="containsText" dxfId="25" priority="26" operator="containsText" text="Min">
      <formula>NOT(ISERROR(SEARCH("Min",K77)))</formula>
    </cfRule>
    <cfRule type="containsText" dxfId="24" priority="27" operator="containsText" text="Specify ">
      <formula>NOT(ISERROR(SEARCH("Specify ",K77)))</formula>
    </cfRule>
  </conditionalFormatting>
  <conditionalFormatting sqref="M77 O77">
    <cfRule type="containsText" dxfId="23" priority="22" operator="containsText" text="Max">
      <formula>NOT(ISERROR(SEARCH("Max",M77)))</formula>
    </cfRule>
    <cfRule type="containsText" dxfId="22" priority="23" operator="containsText" text="Min">
      <formula>NOT(ISERROR(SEARCH("Min",M77)))</formula>
    </cfRule>
    <cfRule type="containsText" dxfId="21" priority="24" operator="containsText" text="Specify ">
      <formula>NOT(ISERROR(SEARCH("Specify ",M77)))</formula>
    </cfRule>
  </conditionalFormatting>
  <conditionalFormatting sqref="N77">
    <cfRule type="containsText" dxfId="20" priority="19" operator="containsText" text="Max">
      <formula>NOT(ISERROR(SEARCH("Max",N77)))</formula>
    </cfRule>
    <cfRule type="containsText" dxfId="19" priority="20" operator="containsText" text="Min">
      <formula>NOT(ISERROR(SEARCH("Min",N77)))</formula>
    </cfRule>
    <cfRule type="containsText" dxfId="18" priority="21" operator="containsText" text="Specify ">
      <formula>NOT(ISERROR(SEARCH("Specify ",N77)))</formula>
    </cfRule>
  </conditionalFormatting>
  <conditionalFormatting sqref="G79 I79">
    <cfRule type="containsText" dxfId="17" priority="16" operator="containsText" text="Max">
      <formula>NOT(ISERROR(SEARCH("Max",G79)))</formula>
    </cfRule>
    <cfRule type="containsText" dxfId="16" priority="17" operator="containsText" text="Min">
      <formula>NOT(ISERROR(SEARCH("Min",G79)))</formula>
    </cfRule>
    <cfRule type="containsText" dxfId="15" priority="18" operator="containsText" text="Specify ">
      <formula>NOT(ISERROR(SEARCH("Specify ",G79)))</formula>
    </cfRule>
  </conditionalFormatting>
  <conditionalFormatting sqref="H79">
    <cfRule type="containsText" dxfId="14" priority="13" operator="containsText" text="Max">
      <formula>NOT(ISERROR(SEARCH("Max",H79)))</formula>
    </cfRule>
    <cfRule type="containsText" dxfId="13" priority="14" operator="containsText" text="Min">
      <formula>NOT(ISERROR(SEARCH("Min",H79)))</formula>
    </cfRule>
    <cfRule type="containsText" dxfId="12" priority="15" operator="containsText" text="Specify ">
      <formula>NOT(ISERROR(SEARCH("Specify ",H79)))</formula>
    </cfRule>
  </conditionalFormatting>
  <conditionalFormatting sqref="J79 L79">
    <cfRule type="containsText" dxfId="11" priority="10" operator="containsText" text="Max">
      <formula>NOT(ISERROR(SEARCH("Max",J79)))</formula>
    </cfRule>
    <cfRule type="containsText" dxfId="10" priority="11" operator="containsText" text="Min">
      <formula>NOT(ISERROR(SEARCH("Min",J79)))</formula>
    </cfRule>
    <cfRule type="containsText" dxfId="9" priority="12" operator="containsText" text="Specify ">
      <formula>NOT(ISERROR(SEARCH("Specify ",J79)))</formula>
    </cfRule>
  </conditionalFormatting>
  <conditionalFormatting sqref="K79">
    <cfRule type="containsText" dxfId="8" priority="7" operator="containsText" text="Max">
      <formula>NOT(ISERROR(SEARCH("Max",K79)))</formula>
    </cfRule>
    <cfRule type="containsText" dxfId="7" priority="8" operator="containsText" text="Min">
      <formula>NOT(ISERROR(SEARCH("Min",K79)))</formula>
    </cfRule>
    <cfRule type="containsText" dxfId="6" priority="9" operator="containsText" text="Specify ">
      <formula>NOT(ISERROR(SEARCH("Specify ",K79)))</formula>
    </cfRule>
  </conditionalFormatting>
  <conditionalFormatting sqref="M79 O79">
    <cfRule type="containsText" dxfId="5" priority="4" operator="containsText" text="Max">
      <formula>NOT(ISERROR(SEARCH("Max",M79)))</formula>
    </cfRule>
    <cfRule type="containsText" dxfId="4" priority="5" operator="containsText" text="Min">
      <formula>NOT(ISERROR(SEARCH("Min",M79)))</formula>
    </cfRule>
    <cfRule type="containsText" dxfId="3" priority="6" operator="containsText" text="Specify ">
      <formula>NOT(ISERROR(SEARCH("Specify ",M79)))</formula>
    </cfRule>
  </conditionalFormatting>
  <conditionalFormatting sqref="N79">
    <cfRule type="containsText" dxfId="2" priority="1" operator="containsText" text="Max">
      <formula>NOT(ISERROR(SEARCH("Max",N79)))</formula>
    </cfRule>
    <cfRule type="containsText" dxfId="1" priority="2" operator="containsText" text="Min">
      <formula>NOT(ISERROR(SEARCH("Min",N79)))</formula>
    </cfRule>
    <cfRule type="containsText" dxfId="0" priority="3" operator="containsText" text="Specify ">
      <formula>NOT(ISERROR(SEARCH("Specify ",N79)))</formula>
    </cfRule>
  </conditionalFormatting>
  <pageMargins left="0.7" right="0.7" top="0.75" bottom="0.75" header="0.3" footer="0.3"/>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7145-6FA9-46DD-AA76-E7627A5CD0AF}">
  <dimension ref="A1:E9"/>
  <sheetViews>
    <sheetView workbookViewId="0">
      <selection activeCell="H57" sqref="H57"/>
    </sheetView>
  </sheetViews>
  <sheetFormatPr defaultRowHeight="15.5" x14ac:dyDescent="0.35"/>
  <cols>
    <col min="2" max="2" width="31.83203125" bestFit="1" customWidth="1"/>
  </cols>
  <sheetData>
    <row r="1" spans="1:5" x14ac:dyDescent="0.35">
      <c r="A1" t="s">
        <v>486</v>
      </c>
      <c r="B1" s="211">
        <v>44876</v>
      </c>
    </row>
    <row r="3" spans="1:5" ht="16" thickBot="1" x14ac:dyDescent="0.4">
      <c r="B3" s="212" t="s">
        <v>434</v>
      </c>
      <c r="C3" s="212" t="s">
        <v>487</v>
      </c>
      <c r="D3" s="212" t="s">
        <v>488</v>
      </c>
      <c r="E3" s="212" t="s">
        <v>489</v>
      </c>
    </row>
    <row r="4" spans="1:5" x14ac:dyDescent="0.35">
      <c r="B4" t="s">
        <v>490</v>
      </c>
      <c r="C4" t="s">
        <v>250</v>
      </c>
      <c r="D4" t="s">
        <v>485</v>
      </c>
      <c r="E4" t="s">
        <v>491</v>
      </c>
    </row>
    <row r="5" spans="1:5" x14ac:dyDescent="0.35">
      <c r="B5" t="s">
        <v>492</v>
      </c>
      <c r="C5" t="s">
        <v>250</v>
      </c>
      <c r="D5" t="s">
        <v>485</v>
      </c>
      <c r="E5" t="s">
        <v>493</v>
      </c>
    </row>
    <row r="6" spans="1:5" x14ac:dyDescent="0.35">
      <c r="B6" t="s">
        <v>494</v>
      </c>
      <c r="C6" t="s">
        <v>495</v>
      </c>
      <c r="D6" t="s">
        <v>496</v>
      </c>
      <c r="E6" t="s">
        <v>497</v>
      </c>
    </row>
    <row r="7" spans="1:5" x14ac:dyDescent="0.35">
      <c r="B7" t="s">
        <v>498</v>
      </c>
      <c r="E7" t="s">
        <v>499</v>
      </c>
    </row>
    <row r="8" spans="1:5" x14ac:dyDescent="0.35">
      <c r="B8" t="s">
        <v>500</v>
      </c>
      <c r="E8" t="s">
        <v>501</v>
      </c>
    </row>
    <row r="9" spans="1:5" x14ac:dyDescent="0.35">
      <c r="B9" t="s">
        <v>502</v>
      </c>
      <c r="E9" t="s">
        <v>503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87C0-199C-4F86-ADF6-41726CA069BE}">
  <dimension ref="A1:C20"/>
  <sheetViews>
    <sheetView zoomScale="80" zoomScaleNormal="80" workbookViewId="0">
      <selection activeCell="H57" sqref="H57"/>
    </sheetView>
  </sheetViews>
  <sheetFormatPr defaultRowHeight="15.5" x14ac:dyDescent="0.35"/>
  <sheetData>
    <row r="1" spans="1:1" ht="21" x14ac:dyDescent="0.5">
      <c r="A1" s="4" t="s">
        <v>436</v>
      </c>
    </row>
    <row r="2" spans="1:1" x14ac:dyDescent="0.35">
      <c r="A2" s="141" t="s">
        <v>437</v>
      </c>
    </row>
    <row r="3" spans="1:1" x14ac:dyDescent="0.35">
      <c r="A3" s="140" t="s">
        <v>438</v>
      </c>
    </row>
    <row r="20" spans="3:3" x14ac:dyDescent="0.35">
      <c r="C20" t="s">
        <v>450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FD83A-B980-4BDB-9FB9-77669C899048}">
  <dimension ref="A1:C10"/>
  <sheetViews>
    <sheetView workbookViewId="0">
      <selection activeCell="H57" sqref="H57"/>
    </sheetView>
  </sheetViews>
  <sheetFormatPr defaultRowHeight="15.5" x14ac:dyDescent="0.35"/>
  <cols>
    <col min="3" max="3" width="33.5" customWidth="1"/>
  </cols>
  <sheetData>
    <row r="1" spans="1:3" ht="21" x14ac:dyDescent="0.5">
      <c r="A1" s="4" t="s">
        <v>439</v>
      </c>
    </row>
    <row r="3" spans="1:3" x14ac:dyDescent="0.35">
      <c r="B3" s="142" t="s">
        <v>440</v>
      </c>
      <c r="C3" s="143" t="s">
        <v>441</v>
      </c>
    </row>
    <row r="4" spans="1:3" x14ac:dyDescent="0.35">
      <c r="B4" s="142" t="s">
        <v>442</v>
      </c>
      <c r="C4" s="144">
        <v>43409</v>
      </c>
    </row>
    <row r="5" spans="1:3" x14ac:dyDescent="0.35">
      <c r="B5" s="142" t="s">
        <v>443</v>
      </c>
      <c r="C5" t="s">
        <v>444</v>
      </c>
    </row>
    <row r="6" spans="1:3" x14ac:dyDescent="0.35">
      <c r="C6" t="s">
        <v>445</v>
      </c>
    </row>
    <row r="7" spans="1:3" x14ac:dyDescent="0.35">
      <c r="C7" t="s">
        <v>446</v>
      </c>
    </row>
    <row r="8" spans="1:3" x14ac:dyDescent="0.35">
      <c r="C8" t="s">
        <v>447</v>
      </c>
    </row>
    <row r="9" spans="1:3" x14ac:dyDescent="0.35">
      <c r="C9" t="s">
        <v>448</v>
      </c>
    </row>
    <row r="10" spans="1:3" x14ac:dyDescent="0.35">
      <c r="C10" t="s">
        <v>449</v>
      </c>
    </row>
  </sheetData>
  <sheetProtection algorithmName="SHA-512" hashValue="PE5jJWiGEwJCkzK1Clnm4kOUGZTtdSGcbxHRjqbrGqppz9HHEsV5lqODpy7X6t2sNV4xYthc1CD6YirH09J1PA==" saltValue="61NILTqGSUdTfxT9UcWQ/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NOC_ClusterName xmlns="2f6a910d-138e-42c1-8e8a-320c1b7cf3f7">5.5311 - Factsheets technologie-n</TNOC_ClusterName>
    <TNOC_ClusterId xmlns="2f6a910d-138e-42c1-8e8a-320c1b7cf3f7">060.33948</TNOC_ClusterId>
    <bac4ab11065f4f6c809c820c57e320e5 xmlns="611ea500-83e9-4ef4-bf2f-c0233a31331f">
      <Terms xmlns="http://schemas.microsoft.com/office/infopath/2007/PartnerControls"/>
    </bac4ab11065f4f6c809c820c57e320e5>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cf581d8792c646118aad2c2c4ecdfa8c xmlns="611ea500-83e9-4ef4-bf2f-c0233a31331f">
      <Terms xmlns="http://schemas.microsoft.com/office/infopath/2007/PartnerControls"/>
    </cf581d8792c646118aad2c2c4ecdfa8c>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axCatchAll xmlns="611ea500-83e9-4ef4-bf2f-c0233a31331f">
      <Value>5</Value>
      <Value>1</Value>
    </TaxCatchAll>
    <lca20d149a844688b6abf34073d5c21d xmlns="611ea500-83e9-4ef4-bf2f-c0233a31331f">
      <Terms xmlns="http://schemas.microsoft.com/office/infopath/2007/PartnerControls"/>
    </lca20d149a844688b6abf34073d5c21d>
    <_dlc_DocId xmlns="611ea500-83e9-4ef4-bf2f-c0233a31331f">K5WJPCK5SUVE-119146697-12087</_dlc_DocId>
    <_dlc_DocIdUrl xmlns="611ea500-83e9-4ef4-bf2f-c0233a31331f">
      <Url>https://365tno.sharepoint.com/teams/P060.33948/_layouts/15/DocIdRedir.aspx?ID=K5WJPCK5SUVE-119146697-12087</Url>
      <Description>K5WJPCK5SUVE-119146697-12087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8F7D85B-11EB-461E-ADD6-F13B7020F3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ea500-83e9-4ef4-bf2f-c0233a31331f"/>
    <ds:schemaRef ds:uri="2f6a910d-138e-42c1-8e8a-320c1b7cf3f7"/>
    <ds:schemaRef ds:uri="cf22d98f-2e61-47ad-a8ad-1f63cee94d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5024E2-4571-4837-AA90-626DE1BCD0FB}">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cf22d98f-2e61-47ad-a8ad-1f63cee94d1b"/>
    <ds:schemaRef ds:uri="2f6a910d-138e-42c1-8e8a-320c1b7cf3f7"/>
    <ds:schemaRef ds:uri="http://purl.org/dc/elements/1.1/"/>
    <ds:schemaRef ds:uri="611ea500-83e9-4ef4-bf2f-c0233a31331f"/>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D46A041-DD11-43DA-9354-C886714C5272}">
  <ds:schemaRefs>
    <ds:schemaRef ds:uri="http://schemas.microsoft.com/sharepoint/v3/contenttype/forms"/>
  </ds:schemaRefs>
</ds:datastoreItem>
</file>

<file path=customXml/itemProps4.xml><?xml version="1.0" encoding="utf-8"?>
<ds:datastoreItem xmlns:ds="http://schemas.openxmlformats.org/officeDocument/2006/customXml" ds:itemID="{4F722E06-9ADF-4A0E-8933-20D3DE0E37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READ ME</vt:lpstr>
      <vt:lpstr>List</vt:lpstr>
      <vt:lpstr>Data input old</vt:lpstr>
      <vt:lpstr>Data input</vt:lpstr>
      <vt:lpstr>Calculations</vt:lpstr>
      <vt:lpstr>Technology Factsheet</vt:lpstr>
      <vt:lpstr>ESDL Changelog</vt:lpstr>
      <vt:lpstr>Visual representation</vt:lpstr>
      <vt:lpstr>Change log</vt:lpstr>
      <vt:lpstr>'READ ME'!_ftn1</vt:lpstr>
      <vt:lpstr>'READ ME'!_ftnref1</vt:lpstr>
      <vt:lpstr>'READ ME'!Afdrukbereik</vt:lpstr>
      <vt:lpstr>'Technology Factsheet'!Afdrukbereik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Carina Oliveira</dc:creator>
  <cp:keywords/>
  <dc:description/>
  <cp:lastModifiedBy>Loos, M.A. (Manuela)</cp:lastModifiedBy>
  <cp:revision/>
  <cp:lastPrinted>2020-09-28T14:37:05Z</cp:lastPrinted>
  <dcterms:created xsi:type="dcterms:W3CDTF">2018-07-06T12:34:34Z</dcterms:created>
  <dcterms:modified xsi:type="dcterms:W3CDTF">2023-12-20T14:17:21Z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0x010100A35317DCC28344A7B82488658A034A5C0100930A1513B42B0E4BA633819D1BDE4F35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4f56a34e-c519-483f-839f-ec7174bdfd27</vt:lpwstr>
  </property>
  <property fmtid="{D5CDD505-2E9C-101B-9397-08002B2CF9AE}" pid="9" name="SaveCode">
    <vt:r8>689674019813537</vt:r8>
  </property>
</Properties>
</file>