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18"/>
  <workbookPr/>
  <mc:AlternateContent xmlns:mc="http://schemas.openxmlformats.org/markup-compatibility/2006">
    <mc:Choice Requires="x15">
      <x15ac:absPath xmlns:x15ac="http://schemas.microsoft.com/office/spreadsheetml/2010/11/ac" url="https://365tno.sharepoint.com/teams/P060.33948/TeamDocuments/Team/Final Factsheets 2018-2021/ESDL ready/"/>
    </mc:Choice>
  </mc:AlternateContent>
  <xr:revisionPtr revIDLastSave="3" documentId="13_ncr:1_{D56EC128-EAF1-466D-8C06-1B79DBE12915}" xr6:coauthVersionLast="47" xr6:coauthVersionMax="47" xr10:uidLastSave="{DA7FB4BD-E64A-44D9-A92D-4F647E70279C}"/>
  <workbookProtection workbookAlgorithmName="SHA-512" workbookHashValue="TNuUlM/CR5pKuGpngX7knH94R5To2gcFp2j5PBq0Ou4Z+2Kl1iHx9LUGgT8xI+q3vyrBjGQ3eqiqlE54L4mjsg==" workbookSaltValue="k+TBl0QCc0jTOtOymzP6ww==" workbookSpinCount="100000" lockStructure="1"/>
  <bookViews>
    <workbookView xWindow="-120" yWindow="-120" windowWidth="51840" windowHeight="21240" tabRatio="500" firstSheet="4" activeTab="4" xr2:uid="{00000000-000D-0000-FFFF-FFFF00000000}"/>
  </bookViews>
  <sheets>
    <sheet name="READ ME" sheetId="3" state="hidden" r:id="rId1"/>
    <sheet name="Data input (old)" sheetId="8" state="hidden" r:id="rId2"/>
    <sheet name="ESDL change log" sheetId="9" state="hidden" r:id="rId3"/>
    <sheet name="Data input" sheetId="2" state="hidden" r:id="rId4"/>
    <sheet name="Technology Factsheet" sheetId="1" r:id="rId5"/>
    <sheet name="List" sheetId="4" state="hidden" r:id="rId6"/>
    <sheet name="Calculations" sheetId="5" state="hidden" r:id="rId7"/>
    <sheet name="Visual representation" sheetId="6" state="hidden" r:id="rId8"/>
    <sheet name="Change log" sheetId="7" state="hidden" r:id="rId9"/>
  </sheets>
  <definedNames>
    <definedName name="_ftn1" localSheetId="0">'READ ME'!$C$116</definedName>
    <definedName name="_ftnref1" localSheetId="0">'READ ME'!$C$104</definedName>
    <definedName name="_xlnm.Print_Area" localSheetId="0">'READ ME'!$A$1:$D$119</definedName>
    <definedName name="_xlnm.Print_Area" localSheetId="4">'Technology Factsheet'!$B$63:$O$84</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A101" i="8" l="1"/>
  <c r="BA100" i="8"/>
  <c r="BA99" i="8"/>
  <c r="BA98" i="8"/>
  <c r="BA97" i="8"/>
  <c r="BA96" i="8"/>
  <c r="BA95" i="8"/>
  <c r="BA94" i="8"/>
  <c r="BA93" i="8"/>
  <c r="BA92" i="8"/>
  <c r="BA91" i="8"/>
  <c r="BA77" i="8"/>
  <c r="BA65" i="8"/>
  <c r="BA57" i="8"/>
  <c r="BA45" i="8"/>
  <c r="Q41" i="8"/>
  <c r="L41" i="8"/>
  <c r="G41" i="8"/>
  <c r="E41" i="8"/>
  <c r="E39" i="8"/>
  <c r="E37" i="8"/>
  <c r="AZ33" i="8"/>
  <c r="D18" i="8"/>
  <c r="AZ13" i="8"/>
  <c r="AZ11" i="8"/>
  <c r="L95" i="5"/>
  <c r="J97" i="5"/>
  <c r="J96" i="5"/>
  <c r="J95" i="5"/>
  <c r="H97" i="5"/>
  <c r="H96" i="5"/>
  <c r="H100" i="5" s="1"/>
  <c r="H95" i="5"/>
  <c r="H101" i="5" s="1"/>
  <c r="H99" i="5" l="1"/>
  <c r="D12" i="1" l="1"/>
  <c r="D71" i="1" l="1"/>
  <c r="D75" i="5" l="1"/>
  <c r="D74" i="5"/>
  <c r="D73" i="5"/>
  <c r="E67" i="5" l="1"/>
  <c r="F67" i="5" s="1"/>
  <c r="G67" i="5" s="1"/>
  <c r="H67" i="5" s="1"/>
  <c r="E66" i="5"/>
  <c r="F66" i="5" s="1"/>
  <c r="G66" i="5" s="1"/>
  <c r="H66" i="5" s="1"/>
  <c r="K9" i="5"/>
  <c r="K10" i="5"/>
  <c r="K11" i="5"/>
  <c r="K12" i="5"/>
  <c r="K13" i="5"/>
  <c r="K14" i="5"/>
  <c r="K15" i="5"/>
  <c r="K8" i="5"/>
  <c r="J8" i="5"/>
  <c r="J9" i="5"/>
  <c r="J10" i="5"/>
  <c r="J11" i="5"/>
  <c r="J12" i="5"/>
  <c r="J13" i="5"/>
  <c r="J14" i="5"/>
  <c r="J15" i="5"/>
  <c r="J7" i="5"/>
  <c r="B91" i="5"/>
  <c r="B90" i="5"/>
  <c r="C85" i="5"/>
  <c r="C84" i="5"/>
  <c r="D80" i="5"/>
  <c r="D58" i="5"/>
  <c r="E58" i="5" s="1"/>
  <c r="F58" i="5" s="1"/>
  <c r="D57" i="5"/>
  <c r="E57" i="5" s="1"/>
  <c r="F57" i="5" s="1"/>
  <c r="D52" i="5"/>
  <c r="E52" i="5" s="1"/>
  <c r="D51" i="5"/>
  <c r="E51" i="5" s="1"/>
  <c r="D45" i="5"/>
  <c r="E45" i="5" s="1"/>
  <c r="F45" i="5" s="1"/>
  <c r="D44" i="5"/>
  <c r="E44" i="5" s="1"/>
  <c r="F44" i="5" s="1"/>
  <c r="D38" i="5"/>
  <c r="E38" i="5" s="1"/>
  <c r="F38" i="5" s="1"/>
  <c r="G38" i="5" s="1"/>
  <c r="D37" i="5"/>
  <c r="E37" i="5" s="1"/>
  <c r="F37" i="5" s="1"/>
  <c r="G37" i="5" s="1"/>
  <c r="D36" i="5"/>
  <c r="E36" i="5" s="1"/>
  <c r="F36" i="5" s="1"/>
  <c r="G36" i="5" s="1"/>
  <c r="D33" i="5"/>
  <c r="E33" i="5" s="1"/>
  <c r="D32" i="5"/>
  <c r="E32" i="5" s="1"/>
  <c r="D31" i="5"/>
  <c r="E31" i="5" s="1"/>
  <c r="C86" i="5" l="1"/>
  <c r="E38" i="1"/>
  <c r="D38" i="1"/>
  <c r="D36" i="1"/>
  <c r="D34" i="1"/>
  <c r="D32" i="1"/>
  <c r="E41" i="2"/>
  <c r="E39" i="2"/>
  <c r="B3" i="1"/>
  <c r="B75" i="1" l="1"/>
  <c r="G60" i="1" l="1"/>
  <c r="J18" i="1"/>
  <c r="D28" i="1" l="1"/>
  <c r="F17" i="1"/>
  <c r="D20" i="1"/>
  <c r="D17" i="1"/>
  <c r="D73" i="1" l="1"/>
  <c r="AZ73" i="1" s="1"/>
  <c r="D62" i="1"/>
  <c r="B71" i="1"/>
  <c r="B69" i="1"/>
  <c r="B67" i="1"/>
  <c r="B65" i="1"/>
  <c r="D65" i="1"/>
  <c r="D69" i="1"/>
  <c r="D67" i="1"/>
  <c r="O72" i="1"/>
  <c r="M72" i="1"/>
  <c r="L72" i="1"/>
  <c r="J72" i="1"/>
  <c r="I72" i="1"/>
  <c r="G72" i="1"/>
  <c r="M71" i="1"/>
  <c r="J71" i="1"/>
  <c r="G71" i="1"/>
  <c r="O70" i="1"/>
  <c r="M70" i="1"/>
  <c r="L70" i="1"/>
  <c r="J70" i="1"/>
  <c r="I70" i="1"/>
  <c r="G70" i="1"/>
  <c r="M69" i="1"/>
  <c r="J69" i="1"/>
  <c r="G69" i="1"/>
  <c r="O68" i="1"/>
  <c r="M68" i="1"/>
  <c r="L68" i="1"/>
  <c r="J68" i="1"/>
  <c r="I68" i="1"/>
  <c r="G68" i="1"/>
  <c r="M67" i="1"/>
  <c r="J67" i="1"/>
  <c r="G67" i="1"/>
  <c r="E24" i="1" l="1"/>
  <c r="D25" i="1"/>
  <c r="AZ13" i="2" l="1"/>
  <c r="BA92" i="2"/>
  <c r="BA93" i="2"/>
  <c r="BA94" i="2"/>
  <c r="BA95" i="2"/>
  <c r="BA96" i="2"/>
  <c r="BA97" i="2"/>
  <c r="BA98" i="2"/>
  <c r="BA99" i="2"/>
  <c r="BA100" i="2"/>
  <c r="BA101" i="2"/>
  <c r="BA91" i="2"/>
  <c r="BA77" i="2"/>
  <c r="BA65" i="2"/>
  <c r="BA57" i="2"/>
  <c r="BA45" i="2"/>
  <c r="AZ33" i="2"/>
  <c r="AZ11" i="2"/>
  <c r="AZ62" i="1"/>
  <c r="O21" i="1" l="1"/>
  <c r="M21" i="1"/>
  <c r="L21" i="1"/>
  <c r="J21" i="1"/>
  <c r="M20" i="1"/>
  <c r="J20" i="1"/>
  <c r="G20" i="1"/>
  <c r="O19" i="1"/>
  <c r="M19" i="1"/>
  <c r="L19" i="1"/>
  <c r="J19" i="1"/>
  <c r="M18" i="1"/>
  <c r="G18" i="1"/>
  <c r="B85" i="1" l="1"/>
  <c r="AZ85" i="1" s="1"/>
  <c r="AZ75" i="1"/>
  <c r="F60" i="1"/>
  <c r="F58" i="1"/>
  <c r="F56" i="1"/>
  <c r="F54" i="1"/>
  <c r="E36" i="1"/>
  <c r="E34" i="1"/>
  <c r="E32" i="1"/>
  <c r="AZ12" i="1" l="1"/>
  <c r="D60" i="1"/>
  <c r="D58" i="1"/>
  <c r="D56" i="1"/>
  <c r="D54" i="1"/>
  <c r="D44" i="1"/>
  <c r="D49" i="1"/>
  <c r="D47" i="1"/>
  <c r="D45" i="1"/>
  <c r="AZ28" i="1"/>
  <c r="D22" i="1"/>
  <c r="B83" i="1"/>
  <c r="AZ83" i="1" s="1"/>
  <c r="B84" i="1"/>
  <c r="AZ84" i="1" s="1"/>
  <c r="B77" i="1"/>
  <c r="AZ77" i="1" s="1"/>
  <c r="B78" i="1"/>
  <c r="AZ78" i="1" s="1"/>
  <c r="B79" i="1"/>
  <c r="AZ79" i="1" s="1"/>
  <c r="B80" i="1"/>
  <c r="AZ80" i="1" s="1"/>
  <c r="B81" i="1"/>
  <c r="AZ81" i="1" s="1"/>
  <c r="B82" i="1"/>
  <c r="AZ82" i="1" s="1"/>
  <c r="B76" i="1"/>
  <c r="AZ76" i="1" s="1"/>
  <c r="O66" i="1"/>
  <c r="M66" i="1"/>
  <c r="L66" i="1"/>
  <c r="J66" i="1"/>
  <c r="I66" i="1"/>
  <c r="G66" i="1"/>
  <c r="M65" i="1"/>
  <c r="J65" i="1"/>
  <c r="G65" i="1"/>
  <c r="O61" i="1"/>
  <c r="M61" i="1"/>
  <c r="L61" i="1"/>
  <c r="J61" i="1"/>
  <c r="O59" i="1"/>
  <c r="M59" i="1"/>
  <c r="L59" i="1"/>
  <c r="J59" i="1"/>
  <c r="O57" i="1"/>
  <c r="M57" i="1"/>
  <c r="L57" i="1"/>
  <c r="J57" i="1"/>
  <c r="O55" i="1"/>
  <c r="M55" i="1"/>
  <c r="L55" i="1"/>
  <c r="J55" i="1"/>
  <c r="I61" i="1"/>
  <c r="G61" i="1"/>
  <c r="I59" i="1"/>
  <c r="G59" i="1"/>
  <c r="I57" i="1"/>
  <c r="G57" i="1"/>
  <c r="I55" i="1"/>
  <c r="G55" i="1"/>
  <c r="M60" i="1"/>
  <c r="J60" i="1"/>
  <c r="M58" i="1"/>
  <c r="J58" i="1"/>
  <c r="G58" i="1"/>
  <c r="M56" i="1"/>
  <c r="J56" i="1"/>
  <c r="G56" i="1"/>
  <c r="M54" i="1"/>
  <c r="J54" i="1"/>
  <c r="G54" i="1"/>
  <c r="D51" i="1"/>
  <c r="AZ51" i="1" s="1"/>
  <c r="D23" i="1"/>
  <c r="D40" i="1"/>
  <c r="AZ40" i="1" s="1"/>
  <c r="O50" i="1"/>
  <c r="M50" i="1"/>
  <c r="O48" i="1"/>
  <c r="M48" i="1"/>
  <c r="O46" i="1"/>
  <c r="M46" i="1"/>
  <c r="O44" i="1"/>
  <c r="M44" i="1"/>
  <c r="L50" i="1"/>
  <c r="J50" i="1"/>
  <c r="L48" i="1"/>
  <c r="J48" i="1"/>
  <c r="L46" i="1"/>
  <c r="J46" i="1"/>
  <c r="L44" i="1"/>
  <c r="J44" i="1"/>
  <c r="I50" i="1"/>
  <c r="G50" i="1"/>
  <c r="I48" i="1"/>
  <c r="G48" i="1"/>
  <c r="I46" i="1"/>
  <c r="G46" i="1"/>
  <c r="I44" i="1"/>
  <c r="G44" i="1"/>
  <c r="M49" i="1"/>
  <c r="M47" i="1"/>
  <c r="M45" i="1"/>
  <c r="M43" i="1"/>
  <c r="J49" i="1"/>
  <c r="J47" i="1"/>
  <c r="J45" i="1"/>
  <c r="J43" i="1"/>
  <c r="G49" i="1"/>
  <c r="G47" i="1"/>
  <c r="G45" i="1"/>
  <c r="G43" i="1"/>
  <c r="O39" i="1"/>
  <c r="M39" i="1"/>
  <c r="O37" i="1"/>
  <c r="M37" i="1"/>
  <c r="O35" i="1"/>
  <c r="M35" i="1"/>
  <c r="O33" i="1"/>
  <c r="M33" i="1"/>
  <c r="L39" i="1"/>
  <c r="J39" i="1"/>
  <c r="L37" i="1"/>
  <c r="J37" i="1"/>
  <c r="L35" i="1"/>
  <c r="J35" i="1"/>
  <c r="L33" i="1"/>
  <c r="J33" i="1"/>
  <c r="I39" i="1"/>
  <c r="G39" i="1"/>
  <c r="I37" i="1"/>
  <c r="G37" i="1"/>
  <c r="I35" i="1"/>
  <c r="G35" i="1"/>
  <c r="I33" i="1"/>
  <c r="G33" i="1"/>
  <c r="M38" i="1"/>
  <c r="J38" i="1"/>
  <c r="G38" i="1"/>
  <c r="M36" i="1"/>
  <c r="J36" i="1"/>
  <c r="G36" i="1"/>
  <c r="M34" i="1"/>
  <c r="J34" i="1"/>
  <c r="G34" i="1"/>
  <c r="M32" i="1"/>
  <c r="J32" i="1"/>
  <c r="G32" i="1"/>
  <c r="E37" i="2"/>
  <c r="D26" i="1"/>
  <c r="D27" i="1"/>
  <c r="D24" i="1"/>
  <c r="D9" i="1"/>
  <c r="M16" i="1"/>
  <c r="G16" i="1"/>
  <c r="G15" i="1"/>
  <c r="D18" i="2"/>
  <c r="D15" i="1" s="1"/>
  <c r="D11" i="1"/>
  <c r="D6" i="1"/>
  <c r="D10" i="1"/>
  <c r="AZ10" i="1" s="1"/>
  <c r="D7" i="1"/>
  <c r="D8" i="1"/>
  <c r="D4" i="1"/>
</calcChain>
</file>

<file path=xl/sharedStrings.xml><?xml version="1.0" encoding="utf-8"?>
<sst xmlns="http://schemas.openxmlformats.org/spreadsheetml/2006/main" count="1820" uniqueCount="521">
  <si>
    <t>GENERAL INSTRUCTIONS</t>
  </si>
  <si>
    <t>●</t>
  </si>
  <si>
    <t>The technology factsheet contains information about one specific option (e.g. capacity, potential, costs, energy and emission effects and supporting descriptions).</t>
  </si>
  <si>
    <t>The factsheet should be filled-in by technical experts in the technology field and used as a reference internally (e.g. input for OPERA model) and externally.</t>
  </si>
  <si>
    <t xml:space="preserve">The data in the technology factsheet is for technology options in the Netherlands and could be used for EU countries. </t>
  </si>
  <si>
    <t>A regular update of technology factsheet is required every 3-5 years.</t>
  </si>
  <si>
    <t>Read carefully the definitions and instructions for each parameter below and fill-in all data in the 'Data input' tab. The data will be automatically allocated in the factsheet (see 'Factsheet' tab).</t>
  </si>
  <si>
    <t>The 'Factsheet' tab is locked. If a change is necessary, please send a request to Silvana Gamboa or Koen Smekens.</t>
  </si>
  <si>
    <t>→</t>
  </si>
  <si>
    <r>
      <rPr>
        <b/>
        <i/>
        <sz val="12"/>
        <color theme="1"/>
        <rFont val="Calibri"/>
        <family val="2"/>
        <scheme val="minor"/>
      </rPr>
      <t>READ ME</t>
    </r>
    <r>
      <rPr>
        <i/>
        <sz val="12"/>
        <color theme="1"/>
        <rFont val="Calibri"/>
        <family val="2"/>
        <scheme val="minor"/>
      </rPr>
      <t>: Definitions of parameters and instructions. Units and conversions factors (incl. monetary conversions) are also found below.</t>
    </r>
  </si>
  <si>
    <r>
      <rPr>
        <b/>
        <i/>
        <sz val="12"/>
        <color theme="1"/>
        <rFont val="Calibri"/>
        <family val="2"/>
        <scheme val="minor"/>
      </rPr>
      <t>Data input:</t>
    </r>
    <r>
      <rPr>
        <i/>
        <sz val="12"/>
        <color theme="1"/>
        <rFont val="Calibri"/>
        <family val="2"/>
        <scheme val="minor"/>
      </rPr>
      <t xml:space="preserve"> Technology factsheet data to be filled-in by the expert.</t>
    </r>
  </si>
  <si>
    <r>
      <rPr>
        <b/>
        <i/>
        <sz val="12"/>
        <color theme="1"/>
        <rFont val="Calibri"/>
        <family val="2"/>
        <scheme val="minor"/>
      </rPr>
      <t xml:space="preserve">Technology Factsheet: </t>
    </r>
    <r>
      <rPr>
        <i/>
        <sz val="12"/>
        <color theme="1"/>
        <rFont val="Calibri"/>
        <family val="2"/>
        <scheme val="minor"/>
      </rPr>
      <t>Factsheet filled-in automatically from the data in the 'Data input' tab. This tab is protected.</t>
    </r>
  </si>
  <si>
    <r>
      <rPr>
        <b/>
        <i/>
        <sz val="12"/>
        <color theme="1"/>
        <rFont val="Calibri"/>
        <family val="2"/>
        <scheme val="minor"/>
      </rPr>
      <t>List:</t>
    </r>
    <r>
      <rPr>
        <i/>
        <sz val="12"/>
        <color theme="1"/>
        <rFont val="Calibri"/>
        <family val="2"/>
        <scheme val="minor"/>
      </rPr>
      <t xml:space="preserve"> Lists of sectors, units, energy carriers, etc. that are used in the 'Data input' tab (drop-down menu's)</t>
    </r>
  </si>
  <si>
    <r>
      <rPr>
        <b/>
        <i/>
        <sz val="12"/>
        <color theme="1"/>
        <rFont val="Calibri"/>
        <family val="2"/>
        <scheme val="minor"/>
      </rPr>
      <t>Calculations:</t>
    </r>
    <r>
      <rPr>
        <i/>
        <sz val="12"/>
        <color theme="1"/>
        <rFont val="Calibri"/>
        <family val="2"/>
        <scheme val="minor"/>
      </rPr>
      <t xml:space="preserve"> Here, calcuations, screen-shots and other references can be placed to back-up the data of the factsheet. Please note that the information placed here will not be included in the Technology Factsheet for disclosure.</t>
    </r>
  </si>
  <si>
    <r>
      <rPr>
        <b/>
        <i/>
        <sz val="12"/>
        <color theme="1"/>
        <rFont val="Calibri"/>
        <family val="2"/>
        <scheme val="minor"/>
      </rPr>
      <t xml:space="preserve">Visual representation: </t>
    </r>
    <r>
      <rPr>
        <i/>
        <sz val="12"/>
        <color theme="1"/>
        <rFont val="Calibri"/>
        <family val="2"/>
        <scheme val="minor"/>
      </rPr>
      <t xml:space="preserve">A relevant visual representation of the technology can be placed here. The image will be placed in the final technology factsheet to be disclosed. </t>
    </r>
  </si>
  <si>
    <t>PARAMETER</t>
  </si>
  <si>
    <t>DEFINITION</t>
  </si>
  <si>
    <t>HOW TO FILL-IN THE FACTSHEET?</t>
  </si>
  <si>
    <t>Sector</t>
  </si>
  <si>
    <t>To which sector the technology belongs to (according to OPERA classification).</t>
  </si>
  <si>
    <t xml:space="preserve">Select the sector from the drop-down menu. If the sector is not available in the menu, please specify in the field 'Other'. </t>
  </si>
  <si>
    <t>New sectors can be added to the drop-down menu within the tab 'List' upon request.</t>
  </si>
  <si>
    <t>ETS / Non-ETS</t>
  </si>
  <si>
    <t>Indicate if the technology falls within the Emissions Trading Scheme (ETS).</t>
  </si>
  <si>
    <t>Type of Technology</t>
  </si>
  <si>
    <t xml:space="preserve">Examples: renewable, saving, CCS, biomass, emission reduction, network (e.g. transformer), etc. </t>
  </si>
  <si>
    <t xml:space="preserve">Select the type of technology from the drop-down menu. New types of technologies can be added within the tab 'List' upon request. </t>
  </si>
  <si>
    <t>Description</t>
  </si>
  <si>
    <t xml:space="preserve">Description of the technology, including technology boundaries, components, applications, etc. </t>
  </si>
  <si>
    <t>The description is limited up to 700 characters.</t>
  </si>
  <si>
    <t xml:space="preserve">TRL </t>
  </si>
  <si>
    <t>Select the Technology Readiness Level (TRL) for 2020 based on the assessment below:</t>
  </si>
  <si>
    <t>Please specify data sources in the explanation box.</t>
  </si>
  <si>
    <t xml:space="preserve">NASA/DOD Technology Readiness Level </t>
  </si>
  <si>
    <t>TRL 9</t>
  </si>
  <si>
    <t>Actual system 'flight proven' through succesful mission operations</t>
  </si>
  <si>
    <t>TRL 8</t>
  </si>
  <si>
    <t>Actual system completed and 'flight qualified' through test and demonstration</t>
  </si>
  <si>
    <t>TRL 7</t>
  </si>
  <si>
    <t>System prototype demonstration in space environment</t>
  </si>
  <si>
    <t>TRL 6</t>
  </si>
  <si>
    <t>System/subsystem model or prototype demonstration in a relevant environment (ground or space)</t>
  </si>
  <si>
    <t>TRL 5</t>
  </si>
  <si>
    <t>Component and/or breadboard validation in relevant environment</t>
  </si>
  <si>
    <t>TRL 4</t>
  </si>
  <si>
    <t>Component and/or breadboard validation in laboratory environment</t>
  </si>
  <si>
    <t>TRL 3</t>
  </si>
  <si>
    <t>Analytical and experimental critical function and/or characteristic proof-of-concept</t>
  </si>
  <si>
    <t>TRL 2</t>
  </si>
  <si>
    <t>Technology concept and/or application formulated</t>
  </si>
  <si>
    <t>TRL 1</t>
  </si>
  <si>
    <t>Basic principles observed and reported</t>
  </si>
  <si>
    <t>TECHNICAL DIMENSIONS</t>
  </si>
  <si>
    <t>Factsheet Functional Unit</t>
  </si>
  <si>
    <t>Unit in which the capacity for production of the main output is expressed e.g. Mton or PJ</t>
  </si>
  <si>
    <t>The Factsheet Functional Unit chosen provides a reference for the other parameters (i.e. capacity) in order to keep consistency through the factsheet.</t>
  </si>
  <si>
    <t>Select the functional unit from the drop-down menu. Conversion factors are found at the bottom of this tab (please specify in the explanation box if other conversion factors are used).</t>
  </si>
  <si>
    <t>Capacity</t>
  </si>
  <si>
    <t xml:space="preserve">The typical technology capacity size or sizes if there is clear size dependent data. </t>
  </si>
  <si>
    <t xml:space="preserve">Technologies that differ largely in size (e.g. large and small scale) must be placed in different factsheets. </t>
  </si>
  <si>
    <t xml:space="preserve">Specify the Capacity value and its respective reference from up to 5 different data sources. Please aggregate all sources in the references and sources box at the bottom of 'Data input' tab. </t>
  </si>
  <si>
    <t xml:space="preserve">Data ranges (min,max) will be automatically allocated in the factsheet. </t>
  </si>
  <si>
    <t>Potential</t>
  </si>
  <si>
    <t>How much of the technology option can be installed in The Netherlands or EU?</t>
  </si>
  <si>
    <t xml:space="preserve">Specify the Potential value and its respective reference from up to 5 different data sources. Please aggregate all sources in the references and sources box at the bottom of 'Data input' tab. </t>
  </si>
  <si>
    <t>Select which region is covered for the potential from the drop-down menu.</t>
  </si>
  <si>
    <t>Market share (Deployment share)</t>
  </si>
  <si>
    <t xml:space="preserve">Current market share and maximum expected market share in the future (2030 and 2050). </t>
  </si>
  <si>
    <t>Market share can be optional for some technologies, in that case, please specify the Potential instead or vice-versa.</t>
  </si>
  <si>
    <t xml:space="preserve">Only for competing technologies e.g. heat supply appliances for households such as heat pumps with a market share of 80% of the households. </t>
  </si>
  <si>
    <t xml:space="preserve">Specify the Market share and its respective reference from up to 5 different data sources. Please aggregate all sources in the references and sources box at the bottom of 'Data input' tab. </t>
  </si>
  <si>
    <t>Capacity utilization factor</t>
  </si>
  <si>
    <t xml:space="preserve">The capacity utilization factor is the percentage of the total capacity that is actually being utilized e.g. capacity expansion to absorb additional renewable electricity or over-dimensioning.  </t>
  </si>
  <si>
    <t>If the capacity utlization factor is not filled-in, the value will be automatically assigned as one.</t>
  </si>
  <si>
    <t>Full-load running hours per year</t>
  </si>
  <si>
    <t>The typical number of hours that the technology in question operates per year.</t>
  </si>
  <si>
    <t>Unit of Activity</t>
  </si>
  <si>
    <t>Unit of annual production (output) per year</t>
  </si>
  <si>
    <t xml:space="preserve">Select the activity unit from the drop-down menu. </t>
  </si>
  <si>
    <t>Activity (Cap2Act) (Optional)</t>
  </si>
  <si>
    <t>Actual annual production (output) per year</t>
  </si>
  <si>
    <t>Specify the value for Activity.</t>
  </si>
  <si>
    <t>Activity = Capacity*Load Factor</t>
  </si>
  <si>
    <t>Only relevant for infrastructure technologies (e.g. the amount of energy per hour that can be delivered)</t>
  </si>
  <si>
    <t>Technical lifetime (years)</t>
  </si>
  <si>
    <t>The total amount of years during which the technology can technically perform/function before it must be replaced.</t>
  </si>
  <si>
    <t>Progress ratio</t>
  </si>
  <si>
    <t>Progress ratio (PR) is the cost reduction factor achieved by a doubling of the cumulative installed capacity of a technology.
Learning rate (LR) = 1 – PR
The underlying formula is : Ci= α*Ccumi^b 
Ci = cost of unit i
α = constant (cost unit 1)
Ccumi = Cumulative capacity at time of unit i
b = learning elasticity
A doubling of total cumulative capacity reduces specific costs by a factor of 2b. In the usual case where b is negative, 2b (labelled the progress ratio, PR) is between zero and one. The complement of the progress ratio (1-PR) is called the learning rate (LR). A learning elasticity (b) of -0.32, for example, yields a progress ratio of 0.80 and a learning rate of 20%. This means that the specific capital cost of newly installed capacity decreases by 20% for each doubling of total installed capacity. On a double-logarithmic scale, the decrease in costs appears as a straight line.</t>
  </si>
  <si>
    <t>Hourly profile</t>
  </si>
  <si>
    <t>Is there an hourly profile for the technology?</t>
  </si>
  <si>
    <t>Select YES/NO</t>
  </si>
  <si>
    <t xml:space="preserve">COSTS </t>
  </si>
  <si>
    <t>Year of Euro</t>
  </si>
  <si>
    <t>All costs data must be specified as €2015</t>
  </si>
  <si>
    <t>If amounts are expresed in other currencies or in euros of another year (e.g. €2016), the amount has to be converted. See Monetary conversions at the bottom of the tab.</t>
  </si>
  <si>
    <t>Investment costs</t>
  </si>
  <si>
    <t xml:space="preserve">Total investment costs (CAPEX) in (million) euro in 2020, 2030 and 2050 per functional unit (e.g. per MW, per PJ). </t>
  </si>
  <si>
    <t xml:space="preserve">Specify the Costs and their respective reference for 2020(current), 2030 and 2050 from up to 5 different data sources. Please aggregate all sources in the references and sources box at the bottom of 'Data input' tab. </t>
  </si>
  <si>
    <t xml:space="preserve">The investments costs are in the case of a new application of the technology. This includes purchase costs, construction costs, net equipment costs and installation costs. Excludes indirect costs, design and site-specific costs. </t>
  </si>
  <si>
    <t>Specify in the costs explanation box what specifically is included in the investment costs.</t>
  </si>
  <si>
    <t xml:space="preserve">The costs should not be annualized. Site-specific costs (greenfield/brownfield), pre-design costs, pre-construction costs, financing costs should be extracted from the total value. </t>
  </si>
  <si>
    <t xml:space="preserve">Other costs </t>
  </si>
  <si>
    <t>E.g. electricity connection costs,  demolition and removal costs of decommissioned installations.</t>
  </si>
  <si>
    <t>Please specify Other costs within the Costs explanation box.</t>
  </si>
  <si>
    <t>Data input same as above.</t>
  </si>
  <si>
    <t xml:space="preserve">Fixed operational costs (excluding fuel costs) </t>
  </si>
  <si>
    <t>Fixed operational costs are per year.</t>
  </si>
  <si>
    <t xml:space="preserve">Variable costs (excluding fuel costs) </t>
  </si>
  <si>
    <t>Variable costs are per year.</t>
  </si>
  <si>
    <t>ENERGY IN- AND OUTPUTS</t>
  </si>
  <si>
    <t>Energy carriers</t>
  </si>
  <si>
    <t>Input/output of energy carriers per unit of the main output. The technology may consume/produce more than one input/output.</t>
  </si>
  <si>
    <t xml:space="preserve">Select the energy carrier from the drop-down menu (please specify the main output first). Other energy carriers can be added within the tab 'List' upon request. </t>
  </si>
  <si>
    <r>
      <t>For each technology, the amount of energy input/output to the process have to be filled in. The process may require more than one input e.g. available waste heat streams can be described as energy outputs or captured CO</t>
    </r>
    <r>
      <rPr>
        <vertAlign val="subscript"/>
        <sz val="12"/>
        <color theme="1"/>
        <rFont val="Calibri"/>
        <family val="2"/>
        <scheme val="minor"/>
      </rPr>
      <t>2</t>
    </r>
    <r>
      <rPr>
        <sz val="12"/>
        <color theme="1"/>
        <rFont val="Calibri"/>
        <family val="2"/>
        <scheme val="minor"/>
      </rPr>
      <t xml:space="preserve"> can also be seen as an output).</t>
    </r>
  </si>
  <si>
    <r>
      <t xml:space="preserve">Specify the values in PJ for 2020, 2030 and 2050 with their respective references from up to 5 different data sources. Please aggregate all sources in the references and sources box at the bottom of 'Data input' tab. </t>
    </r>
    <r>
      <rPr>
        <i/>
        <sz val="12"/>
        <color rgb="FFFF0000"/>
        <rFont val="Calibri"/>
        <family val="2"/>
        <scheme val="minor"/>
      </rPr>
      <t xml:space="preserve">Values should be expressed as a ratio per unit of main output whereas inputs should be expressed as positive and values for outputs as negative. </t>
    </r>
  </si>
  <si>
    <t xml:space="preserve">The value should correspond 'per unit of output' (e.g. output of natural gas with 60% efficiency). Explain the details (i.e. efficiency) in the explanation box. </t>
  </si>
  <si>
    <t>MATERIAL FLOWS (Optional)</t>
  </si>
  <si>
    <t xml:space="preserve">Material flows </t>
  </si>
  <si>
    <t xml:space="preserve">Optional except for technologies with activity level associated e.g. iron, steel, ammonia production, ethylene, ethene. </t>
  </si>
  <si>
    <t>Specify the material flows and units and add the values for 2020, 2030 and 2050 withtheir respective references from up to 5 difference data sources. Please aggregate all sources in the references and sources box at the bottom of 'Data input' tab.</t>
  </si>
  <si>
    <t xml:space="preserve">EMISSIONS </t>
  </si>
  <si>
    <t>Emissions</t>
  </si>
  <si>
    <t>Non-fuel/energy-related emissions or emissions reductions (e.g. CCS)</t>
  </si>
  <si>
    <t xml:space="preserve">Select the substance and unit from the drop-down menu. Other emissions can be added within the tab 'List' upon request. </t>
  </si>
  <si>
    <t>Specify the Emissions for 2020, 2030 and 2050 with their respective references from up to 5 difference data sources. Please aggregate all sources in the references and sources box at the bottom of 'Data input' tab.</t>
  </si>
  <si>
    <t>OTHER (Optional)</t>
  </si>
  <si>
    <t>Other</t>
  </si>
  <si>
    <t>Extra relevant parameters for specific technologies e.g. charge/discharge time for batteries, efficiency, etc.</t>
  </si>
  <si>
    <t xml:space="preserve">Specify the parameter and unit adding more details in the explanations box below the sub- section. Here, you can specify the relevance of this parameter for the specific technology and references.  </t>
  </si>
  <si>
    <t>You may add one single value in the main reference for 2020 (current) or add values for 2020, 2030 and 2050 with their respective references from up to 5 difference data sources. Please aggregate all sources in the references and sources box at the bottom of 'Data input' tab.</t>
  </si>
  <si>
    <t>REFERENCES AND SOURCES</t>
  </si>
  <si>
    <t>For data values: Add references for each value in their 'Reference' cell (i.e. author and year) and aggregate all references with complete description at the bottom of the 'Data input' tab (in order of importance). If more than 10 references, add other sources under 'Others' box.</t>
  </si>
  <si>
    <t>For complementary data and text: Add all data sources with complete description at the bottom of the 'Data input' tab (in order of importance or mostly used). You may link these references with text in the explanatory boxes. If more than 10 references, add other sources under 'Others' box.</t>
  </si>
  <si>
    <t>UNITS</t>
  </si>
  <si>
    <t>Bln vehicle - km</t>
  </si>
  <si>
    <t>Use this unit to represent transport technologies</t>
  </si>
  <si>
    <t>GWe</t>
  </si>
  <si>
    <t>Gigawatt electrical</t>
  </si>
  <si>
    <t>kton</t>
  </si>
  <si>
    <t>Kiloton</t>
  </si>
  <si>
    <t>Mton</t>
  </si>
  <si>
    <t>Megaton</t>
  </si>
  <si>
    <t>Mton ethene</t>
  </si>
  <si>
    <t>Megaton ethene</t>
  </si>
  <si>
    <t>Mton NH3</t>
  </si>
  <si>
    <t>Megaton Ammonia</t>
  </si>
  <si>
    <t>Mton steel</t>
  </si>
  <si>
    <t>Megaton steel</t>
  </si>
  <si>
    <t>Mvtg</t>
  </si>
  <si>
    <t>Million vehicles</t>
  </si>
  <si>
    <t>PJ</t>
  </si>
  <si>
    <t>PetaJoule</t>
  </si>
  <si>
    <t>CONVERSION FACTORS</t>
  </si>
  <si>
    <t>COMMON CONVERSIONS</t>
  </si>
  <si>
    <r>
      <rPr>
        <sz val="12"/>
        <color theme="1"/>
        <rFont val="Calibri"/>
        <family val="2"/>
        <scheme val="minor"/>
      </rPr>
      <t>1 MJ = 10</t>
    </r>
    <r>
      <rPr>
        <vertAlign val="superscript"/>
        <sz val="12"/>
        <color theme="1"/>
        <rFont val="Calibri"/>
        <family val="2"/>
        <scheme val="minor"/>
      </rPr>
      <t>6</t>
    </r>
    <r>
      <rPr>
        <sz val="12"/>
        <color theme="1"/>
        <rFont val="Calibri"/>
        <family val="2"/>
        <scheme val="minor"/>
      </rPr>
      <t xml:space="preserve"> Joule</t>
    </r>
  </si>
  <si>
    <r>
      <rPr>
        <sz val="12"/>
        <color theme="1"/>
        <rFont val="Calibri"/>
        <family val="2"/>
        <scheme val="minor"/>
      </rPr>
      <t>1 GJ = 10</t>
    </r>
    <r>
      <rPr>
        <vertAlign val="superscript"/>
        <sz val="12"/>
        <color theme="1"/>
        <rFont val="Calibri"/>
        <family val="2"/>
        <scheme val="minor"/>
      </rPr>
      <t>9</t>
    </r>
    <r>
      <rPr>
        <sz val="12"/>
        <color theme="1"/>
        <rFont val="Calibri"/>
        <family val="2"/>
        <scheme val="minor"/>
      </rPr>
      <t xml:space="preserve"> Joule</t>
    </r>
  </si>
  <si>
    <r>
      <rPr>
        <sz val="12"/>
        <color theme="1"/>
        <rFont val="Calibri"/>
        <family val="2"/>
        <scheme val="minor"/>
      </rPr>
      <t>1 TJ = 10</t>
    </r>
    <r>
      <rPr>
        <vertAlign val="superscript"/>
        <sz val="12"/>
        <color theme="1"/>
        <rFont val="Calibri"/>
        <family val="2"/>
        <scheme val="minor"/>
      </rPr>
      <t>12</t>
    </r>
    <r>
      <rPr>
        <sz val="12"/>
        <color theme="1"/>
        <rFont val="Calibri"/>
        <family val="2"/>
        <scheme val="minor"/>
      </rPr>
      <t xml:space="preserve"> Joule</t>
    </r>
  </si>
  <si>
    <r>
      <rPr>
        <sz val="12"/>
        <color theme="1"/>
        <rFont val="Calibri"/>
        <family val="2"/>
        <scheme val="minor"/>
      </rPr>
      <t>1 PJ = 10</t>
    </r>
    <r>
      <rPr>
        <vertAlign val="superscript"/>
        <sz val="12"/>
        <color theme="1"/>
        <rFont val="Calibri"/>
        <family val="2"/>
        <scheme val="minor"/>
      </rPr>
      <t>15</t>
    </r>
    <r>
      <rPr>
        <sz val="12"/>
        <color theme="1"/>
        <rFont val="Calibri"/>
        <family val="2"/>
        <scheme val="minor"/>
      </rPr>
      <t xml:space="preserve"> Joule</t>
    </r>
  </si>
  <si>
    <t>1 MWh = 3,6 GJ</t>
  </si>
  <si>
    <t>1 GWh = 3,6 TJ</t>
  </si>
  <si>
    <t xml:space="preserve">1 TWh = 3,6 PJ </t>
  </si>
  <si>
    <t>OTHER CONVERSIONS</t>
  </si>
  <si>
    <t xml:space="preserve">The International Energy Agency offers a converter for energy units, you can find the converter in the link below: </t>
  </si>
  <si>
    <t>https://www.iea.org/statistics/resources/unitconverter/</t>
  </si>
  <si>
    <t>MONETARY CONVERSIONS</t>
  </si>
  <si>
    <t>If amounts are expresed in other currencies or in euros of another year (e.g. €2016), the amount has to be converted.</t>
  </si>
  <si>
    <r>
      <t xml:space="preserve">A standard method to correct for inflation is to use the </t>
    </r>
    <r>
      <rPr>
        <i/>
        <sz val="12"/>
        <color theme="1"/>
        <rFont val="Calibri"/>
        <family val="2"/>
        <scheme val="minor"/>
      </rPr>
      <t>Harmonised Index of Consumer Prices (HICP) (see below)</t>
    </r>
    <r>
      <rPr>
        <sz val="12"/>
        <color theme="1"/>
        <rFont val="Calibri"/>
        <family val="2"/>
        <scheme val="minor"/>
      </rPr>
      <t xml:space="preserve">. To convert an amount expressed in €2014 to €2017, it has to be multiplied by a factor (HICP 2017/ HICP 2014) = (101,40/99,79) = 1,016. </t>
    </r>
  </si>
  <si>
    <t>Harmonised Index of Consumer Prices (HICP) for the Netherlands:</t>
  </si>
  <si>
    <t>HICP (2015 =100)</t>
  </si>
  <si>
    <t>2018*</t>
  </si>
  <si>
    <t xml:space="preserve">*As of August, 2018 - Follow update here: https://goo.gl/rvWufC </t>
  </si>
  <si>
    <t>Statistics Netherlands (CBS), “Consumentenprijzen; Europees geharmoniseerde prijsindex 2015=100”</t>
  </si>
  <si>
    <t>FACTSHEET DATA INPUT</t>
  </si>
  <si>
    <t>Please fill-in here all technology option data including detailed references and sources at the bottom.</t>
  </si>
  <si>
    <t>TECHNOLOGY DESCRIPTION</t>
  </si>
  <si>
    <t>Name of technology option</t>
  </si>
  <si>
    <t>Diabatic compressed air energy storage (CAES) for large-scale temporal electricity storage</t>
  </si>
  <si>
    <t>Date of factsheet</t>
  </si>
  <si>
    <t>Electricity generation</t>
  </si>
  <si>
    <t>Other (specify here)</t>
  </si>
  <si>
    <t>Non-ETS</t>
  </si>
  <si>
    <t>Storage</t>
  </si>
  <si>
    <t xml:space="preserve">Compressed air energy storage (CAES) is based on storing electricity as compressed air. Compressed air is typically stored underground in suitable geological formations (salt, hard rock and porous rock or aquifer). Aboveground CAES is also a possibility, however investment costs in this case are higher. 
This factsheet only considers underground CAES whereas air is expanded through a turbine to produce electricity. Diabatic CAES uses fuel (typically natural gas) to heat the expanding air (JRC ETRI, 2014). CAES is typically a large-scale, long-term storage option, and it is applied on the centralised grid. 
As of 2017, there are two large diabatic CAES projects installed globally, the first one is a 290 MW plant in Germany, and the second one is a 110 MW plant in Alabama, the US (DNV KEMA, 2013; IRENA, 2017). </t>
  </si>
  <si>
    <t>TRL level 2020</t>
  </si>
  <si>
    <t>The two large existing projects were already installed in 1978 (Germany) and in 1991 (Alabama) (DNV KEMA, 2013). More plants are being prepared, such as a plant in Larne, Ireland (TNO, 2018).</t>
  </si>
  <si>
    <t>kWh</t>
  </si>
  <si>
    <t>Functional Unit</t>
  </si>
  <si>
    <t>Main Source</t>
  </si>
  <si>
    <t>Source 2</t>
  </si>
  <si>
    <t>Source 3</t>
  </si>
  <si>
    <t>Source 4</t>
  </si>
  <si>
    <t>Source 5</t>
  </si>
  <si>
    <t>JRC ETRI 2014</t>
  </si>
  <si>
    <t>Luo et al. 2015</t>
  </si>
  <si>
    <t>Reference</t>
  </si>
  <si>
    <t>Context</t>
  </si>
  <si>
    <t>Unit</t>
  </si>
  <si>
    <t>2020 (Current)</t>
  </si>
  <si>
    <t>NL</t>
  </si>
  <si>
    <t>GWh</t>
  </si>
  <si>
    <t>TNO 2018</t>
  </si>
  <si>
    <t>Market share</t>
  </si>
  <si>
    <t>Global utility scale electricity storage</t>
  </si>
  <si>
    <t>%</t>
  </si>
  <si>
    <t>IRENA 2015</t>
  </si>
  <si>
    <t>Specify here (if not specified, value will be 1)</t>
  </si>
  <si>
    <t>Specify here</t>
  </si>
  <si>
    <t>PJ/year</t>
  </si>
  <si>
    <t>30 years (IEA ETSAP &amp; IRENA, 2012), 40-55 years (JRC ETRI, 2014). Up to 200,000 cycles (DNV KEMA, 2013)</t>
  </si>
  <si>
    <t>N/A (JRC ETRI, 2014)</t>
  </si>
  <si>
    <t>No</t>
  </si>
  <si>
    <t>Explanation</t>
  </si>
  <si>
    <t>Project specifications determine capacity and detailed project design. An example from TNO (2018): 100 MW/2,860 MWh (26h discharge time) with a cavern of 538.000 m3. Assuming charge time is similar to discharge time (26h), then the compressor capacity required will be 350 m3/s. If faster charge times are desired, a larger compressor is required.
The potential estimated by TNO is 50% of the theoretical storage potential in onshore salt caverns in the Netherlands. These salt caverns can also be used for natural gas or hydrogen storage and may therefore not be completely available for CAES (TNO, 2018).
As of 2015, the global grid-connected CAES capacity is 440 MW (0.3%) and it is the largest installed utility scale storage after pumped hydro. Pumped hydro dominates the large-scale electricity storage market with over 140 GW installed capacity (99.1% of installed capacity) (IRENA, 2015). More projects are under development (TNO, 2018).
Reports on lifetime vary from 30 years (IEA-ETSAP &amp; IRENA, 2012), to 40-55 years (JRC ETRI, 2014), and to 20-100 years (IRENA, 2017).</t>
  </si>
  <si>
    <t>COSTS</t>
  </si>
  <si>
    <t xml:space="preserve">Reference year: €2015 - If amounts are expresed in other currencies or in euros of another year (e.g. €2014), the amount has to be converted. See conversion method in 'READ ME' tab. Costs are per unit of output. </t>
  </si>
  <si>
    <t xml:space="preserve">€ / </t>
  </si>
  <si>
    <t>IRENA 2017</t>
  </si>
  <si>
    <t>FCH JU McKinsey 2015</t>
  </si>
  <si>
    <t>Chen et al. 2009</t>
  </si>
  <si>
    <t>Other costs per year</t>
  </si>
  <si>
    <t>Fixed operational costs per year (excl. fuel costs)</t>
  </si>
  <si>
    <t>N/A</t>
  </si>
  <si>
    <t>Own calculation based on FCH JU McKinsey 2015</t>
  </si>
  <si>
    <t>Variable costs per year (exc. Fuel costs)</t>
  </si>
  <si>
    <t>MWh</t>
  </si>
  <si>
    <t>Costs explanation</t>
  </si>
  <si>
    <t>There are significant degrees of freedom in designing (diabetic) CAES system, such as pump size and turbine size which determine in combination with the reservoir size the charge and discharge times and the energy/power ratio. Design choices such as these influence system costs, which means there are relatively large ranges in costs possible.
The sources used have been chosen because they are recent publications and include projections up to (at least) 2030. JRC ETRI (2014) is used as primary source because it has the most complete set of data, including CAPEX and FOM/VOM estimates up to 2050. Details of the cost estimates are not, or only shortly, elaborated in these reports, and estimations of investment costs from other sources vary from 2 €/kWh to 500 €/kWh. Data points for the current year (2020) differ per source: 2020 for JRC ETRI (2014), 2016 for IRENA (2017), 2013 for JCH JU McKinsey (2015), and 2009 for Chen et al. (2009).
The main FOM costs calculated using the JRC ETRI (2014) assumption that they represent 1.3% of investment costs. It is assumed that FOM costs remain 1.3% of investment costs in 2020, 2030 and 2050. Other FOM costs are from FCH JU Mckinsey (2015) that states FOM costs as 15 €/kW/year in 2013 and 12 €/kW/year in 2030. These have been calculated to M€/GWh/year assuming a standard storage capacity of 15 hours (200MW/3000MWh system - JRC ETRI, 2014).
VOM costs are only provided for 2013 by JRC ETRI (2014) and it is assumed the they remain the same in 2020, 2030 and 2050. VOM costs are defined by JRC ETRI (2014) as production-related O&amp;M costs that vary with electrical generation. They exclude personnel, fuel, and CO2 costs.</t>
  </si>
  <si>
    <t xml:space="preserve">Values expressed as a ratio per unit of main output. Inputs  as positive and outputs as negative. </t>
  </si>
  <si>
    <t>Energy carrier</t>
  </si>
  <si>
    <t>Energy carriers (per unit of main output)</t>
  </si>
  <si>
    <t>Electricity</t>
  </si>
  <si>
    <t>Calculated based on Huang et al 2017</t>
  </si>
  <si>
    <t>Natural gas</t>
  </si>
  <si>
    <t>Please select</t>
  </si>
  <si>
    <t>Energy in- and Outputs explanation</t>
  </si>
  <si>
    <t>The required amounts of electricity and natural gas are stated to obtain 1 PJ of electrical output - based on Huang et al (2017). Note that the output of electricity is higher than the input due to the addition of heat from the combustion of natural gas. Total efficiency is 53% in this configuration, which is at the high end of the 42-54% range reported by DNV KEMA (2013).</t>
  </si>
  <si>
    <t>MATERIAL FLOWS (OPTIONAL)</t>
  </si>
  <si>
    <t>Material flows</t>
  </si>
  <si>
    <t>Material</t>
  </si>
  <si>
    <t>Material flows explanation</t>
  </si>
  <si>
    <t>Explain here</t>
  </si>
  <si>
    <t>EMISSIONS (Non-fuel/energy-related emissions or emissions reductions (e.g. CCS)</t>
  </si>
  <si>
    <t>Substance</t>
  </si>
  <si>
    <t>Emissions explanation</t>
  </si>
  <si>
    <t>Explain here (e.g. emission factors if calculated)</t>
  </si>
  <si>
    <t>OTHER</t>
  </si>
  <si>
    <t>Specify below the other relevant parameters for the specific technology</t>
  </si>
  <si>
    <t>Depth of discharge</t>
  </si>
  <si>
    <t>Charge time</t>
  </si>
  <si>
    <t>Hours</t>
  </si>
  <si>
    <t>Discharge time</t>
  </si>
  <si>
    <t>Based on JRC ETRI 2014</t>
  </si>
  <si>
    <t>Self discharge</t>
  </si>
  <si>
    <t>% / month</t>
  </si>
  <si>
    <t>DNV-KEMA 2013</t>
  </si>
  <si>
    <t>Charge and discharge times are project dependent (see explanation in technical dimensions section).
JRC ETRI (2014) states that the minimum time necessary to charge a unit is approximately 8 minutes. TNO (2018) gives the example of 26 hours charge time as stated above.
The main discharge time is based on the size of typical system as reported by JRC ETRI (2014) - 200MW/3,000MWh. TNO (2018) compares three plants (Huntdorf (DE), McIntosh (US), and Larne (IE)) with varying specifications (Huntdorf capacity is ca. 300 MW and 600 MWh and McIntosh capacity is ca. 110 MW and 2,860 MWh). Capacity, charge time, and discharge time depend, amongst other things, on cavern size and the specifications of the turbine and compressor used for the project.</t>
  </si>
  <si>
    <t xml:space="preserve">JRC 2014. Energy Technology Reference Indicators (ETRI) projections for 2010-2050 </t>
  </si>
  <si>
    <t>DNV-KEMA 2013. Systems Analysis Power to Gas (deliverable 1: Technology review)</t>
  </si>
  <si>
    <t>IRENA 2017. Electricity Storage Costs</t>
  </si>
  <si>
    <t>Luo et al. (2015). Overview of current development in electrical energy storage technologies and the application potential in power system operation</t>
  </si>
  <si>
    <t>TNO 2018. Ondergrondse Opslag in Nederland: Technische Verkenning</t>
  </si>
  <si>
    <t>IRENA 2015. Renewables and Electricity Storage: a technology roadmap for REmap 2030</t>
  </si>
  <si>
    <t>IEA-ETSAP &amp; IRENA 2012. Electricity storage technology brief</t>
  </si>
  <si>
    <t>FCH JU McKinsey (2015). Commercialisation of energy storage in Europe</t>
  </si>
  <si>
    <t>Chen et al (2009). Progress in electrical energy storage system: A critical review</t>
  </si>
  <si>
    <t>Huang et al (2017). Techno-economic modelling of large scale compressed air energy storage systems</t>
  </si>
  <si>
    <t>Others</t>
  </si>
  <si>
    <t>Add other sources here</t>
  </si>
  <si>
    <t>November_2022</t>
  </si>
  <si>
    <t>Parameter</t>
  </si>
  <si>
    <t>Old</t>
  </si>
  <si>
    <t>New</t>
  </si>
  <si>
    <t>Comment</t>
  </si>
  <si>
    <t>Technical lifetime</t>
  </si>
  <si>
    <t>Various options were stated</t>
  </si>
  <si>
    <t>Choice for a value in the middle of the options stated</t>
  </si>
  <si>
    <t>Rounding (to 3 significant digits)</t>
  </si>
  <si>
    <t>Fixed operational costs 2020</t>
  </si>
  <si>
    <t>Formula</t>
  </si>
  <si>
    <t>Fixed operational costs 2030</t>
  </si>
  <si>
    <t>Fixed operational costs 2050</t>
  </si>
  <si>
    <t>TECHNOLOGY FACTSHEET</t>
  </si>
  <si>
    <t>v.2</t>
  </si>
  <si>
    <t>Author</t>
  </si>
  <si>
    <t>Sam Lamboo</t>
  </si>
  <si>
    <t>Value and Range</t>
  </si>
  <si>
    <t>-</t>
  </si>
  <si>
    <t>Current</t>
  </si>
  <si>
    <t>Min</t>
  </si>
  <si>
    <t>−</t>
  </si>
  <si>
    <t>Max</t>
  </si>
  <si>
    <t>Capacity utlization factor</t>
  </si>
  <si>
    <t>Euro per Functional Unit</t>
  </si>
  <si>
    <t xml:space="preserve">Fixed operational costs per year               (excl. fuel costs) </t>
  </si>
  <si>
    <t>Variable costs per year</t>
  </si>
  <si>
    <t>Main output:</t>
  </si>
  <si>
    <t xml:space="preserve"> </t>
  </si>
  <si>
    <t>Sectors:</t>
  </si>
  <si>
    <t>Type of Technology:</t>
  </si>
  <si>
    <t>Functional Units Capacity:</t>
  </si>
  <si>
    <t>Functional Units Activity:</t>
  </si>
  <si>
    <t>Variable costs units:</t>
  </si>
  <si>
    <t xml:space="preserve">Energy carriers: </t>
  </si>
  <si>
    <t>Energy Carriers Units:</t>
  </si>
  <si>
    <t>Material flows:</t>
  </si>
  <si>
    <t>Emissions:</t>
  </si>
  <si>
    <t>Emissions Units:</t>
  </si>
  <si>
    <t>Please select main output here</t>
  </si>
  <si>
    <t>Please select based on chosen Functional Unit</t>
  </si>
  <si>
    <t>ETS</t>
  </si>
  <si>
    <t>Agriculture: Horticulture</t>
  </si>
  <si>
    <t>Biomass</t>
  </si>
  <si>
    <t>Bln vehicle - km/year</t>
  </si>
  <si>
    <t>Ambient heat</t>
  </si>
  <si>
    <t>CH4</t>
  </si>
  <si>
    <t>Agriculture: Other</t>
  </si>
  <si>
    <t>CCS</t>
  </si>
  <si>
    <t>MW</t>
  </si>
  <si>
    <t>Biobenzine</t>
  </si>
  <si>
    <t>Add here -&gt;</t>
  </si>
  <si>
    <t>CO2</t>
  </si>
  <si>
    <t>Emission reduction</t>
  </si>
  <si>
    <t>kton/year</t>
  </si>
  <si>
    <t>Biodiesel</t>
  </si>
  <si>
    <t>F-gassen</t>
  </si>
  <si>
    <t>Mton CO2-eq</t>
  </si>
  <si>
    <t>Gas supply</t>
  </si>
  <si>
    <t>Energy saving</t>
  </si>
  <si>
    <t>Mton/year</t>
  </si>
  <si>
    <t>Biofuels</t>
  </si>
  <si>
    <t>N2O</t>
  </si>
  <si>
    <t>Yes</t>
  </si>
  <si>
    <t>Households</t>
  </si>
  <si>
    <t>Renewable</t>
  </si>
  <si>
    <t>Mton ethene/year</t>
  </si>
  <si>
    <t>Biofuels FT</t>
  </si>
  <si>
    <t>Fijn stof PM10</t>
  </si>
  <si>
    <t>Hydrogen</t>
  </si>
  <si>
    <t>CHP</t>
  </si>
  <si>
    <t>Mton NH3/year</t>
  </si>
  <si>
    <t>Biogas</t>
  </si>
  <si>
    <t>Fijn stof PM2,5</t>
  </si>
  <si>
    <t>Industry: Anorganic chemics</t>
  </si>
  <si>
    <t>Network</t>
  </si>
  <si>
    <t>Mton steel/year</t>
  </si>
  <si>
    <t>Bio-LPG</t>
  </si>
  <si>
    <t>SO2</t>
  </si>
  <si>
    <t>Please select the region</t>
  </si>
  <si>
    <t>Industry: Chemics</t>
  </si>
  <si>
    <t>Biomass (coferment)</t>
  </si>
  <si>
    <t>NH3</t>
  </si>
  <si>
    <t>Industry: Construction</t>
  </si>
  <si>
    <t xml:space="preserve">Electrolysis </t>
  </si>
  <si>
    <t>Biomass (GFT &amp; VGI)</t>
  </si>
  <si>
    <t>NMVOS</t>
  </si>
  <si>
    <t>EU</t>
  </si>
  <si>
    <t>Industry: Fertiliser</t>
  </si>
  <si>
    <t>MWth</t>
  </si>
  <si>
    <t>Biomass (high quality)</t>
  </si>
  <si>
    <t>NOx</t>
  </si>
  <si>
    <t>Global</t>
  </si>
  <si>
    <t>Industry: Generic</t>
  </si>
  <si>
    <t>Biomass (manure)</t>
  </si>
  <si>
    <t>Industry: Iron and steel</t>
  </si>
  <si>
    <t>Biomass (starch)</t>
  </si>
  <si>
    <t xml:space="preserve">mln. € / </t>
  </si>
  <si>
    <t>Industry: Non ETS</t>
  </si>
  <si>
    <t>Biomass (sugars)</t>
  </si>
  <si>
    <t>Industry: Petrochemics</t>
  </si>
  <si>
    <t>Biomass (waste biogenic)</t>
  </si>
  <si>
    <t>Mobile machinery</t>
  </si>
  <si>
    <t>Biomass (wet streams)</t>
  </si>
  <si>
    <t>Refineries</t>
  </si>
  <si>
    <t>Biomass (wood abroad)</t>
  </si>
  <si>
    <t>Trade, services and utilities</t>
  </si>
  <si>
    <t>Biomass (wood interior)</t>
  </si>
  <si>
    <t>Transport</t>
  </si>
  <si>
    <t>Biomass (wood)</t>
  </si>
  <si>
    <t>Bio-waste gases</t>
  </si>
  <si>
    <t>Blast furnace gas</t>
  </si>
  <si>
    <t>CCF gas</t>
  </si>
  <si>
    <t>Chemical residual gas</t>
  </si>
  <si>
    <t>Coal</t>
  </si>
  <si>
    <t>Coke</t>
  </si>
  <si>
    <t>Coke oven gas</t>
  </si>
  <si>
    <t>Coking coal</t>
  </si>
  <si>
    <t>Diesel</t>
  </si>
  <si>
    <t>Energy content manure</t>
  </si>
  <si>
    <t>Fermentation gas</t>
  </si>
  <si>
    <t>Gasoline</t>
  </si>
  <si>
    <t>Geothermal heat</t>
  </si>
  <si>
    <t>Heat</t>
  </si>
  <si>
    <t>Heavy fuel oil</t>
  </si>
  <si>
    <t>Import electricity</t>
  </si>
  <si>
    <t>Injection coal</t>
  </si>
  <si>
    <t>LPG</t>
  </si>
  <si>
    <t>Natural gas feedstock</t>
  </si>
  <si>
    <t>Oil</t>
  </si>
  <si>
    <t>Oil excluding gases</t>
  </si>
  <si>
    <t>Oil raw materials</t>
  </si>
  <si>
    <t>Other bio-oil products</t>
  </si>
  <si>
    <t>Other oil products</t>
  </si>
  <si>
    <t>Residual gases</t>
  </si>
  <si>
    <t>Solar energy</t>
  </si>
  <si>
    <t>Synthetic fuels</t>
  </si>
  <si>
    <t>Uranium</t>
  </si>
  <si>
    <t>Waste (non-biogenic)</t>
  </si>
  <si>
    <t>Wind energy</t>
  </si>
  <si>
    <t>Benzine</t>
  </si>
  <si>
    <t>Bio-ethanol</t>
  </si>
  <si>
    <t>Coal excluding gases</t>
  </si>
  <si>
    <t>Electricity import</t>
  </si>
  <si>
    <t>Fuel oil</t>
  </si>
  <si>
    <t>High Pressure Steam</t>
  </si>
  <si>
    <t>Hydro</t>
  </si>
  <si>
    <t>Kerosene</t>
  </si>
  <si>
    <t>Oil feedstock</t>
  </si>
  <si>
    <t>Oil products</t>
  </si>
  <si>
    <t>Other gases</t>
  </si>
  <si>
    <t>Propane</t>
  </si>
  <si>
    <t>SNG</t>
  </si>
  <si>
    <t>Steam</t>
  </si>
  <si>
    <t>ADD CALCULATIONS AND OTHER REFERENCES HERE (OPTIONAL)</t>
  </si>
  <si>
    <r>
      <t xml:space="preserve">Please note that the information placed here will </t>
    </r>
    <r>
      <rPr>
        <i/>
        <u/>
        <sz val="12"/>
        <color rgb="FFFF0000"/>
        <rFont val="Calibri"/>
        <family val="2"/>
        <scheme val="minor"/>
      </rPr>
      <t>not</t>
    </r>
    <r>
      <rPr>
        <i/>
        <sz val="12"/>
        <color rgb="FFFF0000"/>
        <rFont val="Calibri"/>
        <family val="2"/>
        <scheme val="minor"/>
      </rPr>
      <t xml:space="preserve"> be included in the Technology Factsheet for disclosure, therefore all relevant details and sources used must be specified in the 'Data input' tab.</t>
    </r>
  </si>
  <si>
    <t>Potential (current) and market share calculation. Source: IRENA (2015) - Renewables and Electricity Storage: a technology roadmap for REmap 2030</t>
  </si>
  <si>
    <t>Technology</t>
  </si>
  <si>
    <t>Installed capacity</t>
  </si>
  <si>
    <t>Market share (excl pumped hydro)</t>
  </si>
  <si>
    <t>Pumped-storage hydro</t>
  </si>
  <si>
    <t>CAES</t>
  </si>
  <si>
    <t>Sodium sulphur</t>
  </si>
  <si>
    <t>Lithium-ion</t>
  </si>
  <si>
    <t>Advanced lead-acid</t>
  </si>
  <si>
    <t>Redox flow battery*</t>
  </si>
  <si>
    <t>Nickel-cadmium</t>
  </si>
  <si>
    <t>Flywheels</t>
  </si>
  <si>
    <t>Other batteries</t>
  </si>
  <si>
    <t>*VRB and ZnBr redox flow batteries</t>
  </si>
  <si>
    <t>JRC ETRI</t>
  </si>
  <si>
    <t>CAPEX (M€2013/GWh)</t>
  </si>
  <si>
    <t>CAPEX (M€2015/GWh)</t>
  </si>
  <si>
    <t>CAPEX (€2015/kWh)</t>
  </si>
  <si>
    <t>Sense check JRC ETRI</t>
  </si>
  <si>
    <t>CAPEX (M€2013/GW)</t>
  </si>
  <si>
    <t>Storage hours</t>
  </si>
  <si>
    <t>Source for CAPEX (€2013/MW): Reference value JRC 2014 - Energy Technology Referency Indicator (ETRI) projections for 2010-2050</t>
  </si>
  <si>
    <t>Storage hours calculated from typical sizes from JRC ETRI 2014 (200 MW/3000 MWh). Luo et al. (2015) mention the 110 MW plant in Alabama can operate at full power for 26h.</t>
  </si>
  <si>
    <t>Conversion factor €2013 to €2015 from:</t>
  </si>
  <si>
    <t>IRENA</t>
  </si>
  <si>
    <t>CAPEX (M$2017/GWh)</t>
  </si>
  <si>
    <t>CAPEX (M€2017/GWh)</t>
  </si>
  <si>
    <t>Source: IRENA 2017 - Electricity Storage Costs</t>
  </si>
  <si>
    <t>Conversion factor $2017 to €2017 from:</t>
  </si>
  <si>
    <t>https://www.statista.com/statistics/412794/euro-to-u-s-dollar-annual-average-exchange-rate/</t>
  </si>
  <si>
    <t>Conversion factor €2017 to €2015 from:</t>
  </si>
  <si>
    <t>FCH JU McKinsey</t>
  </si>
  <si>
    <t>Source: FCH JU McKinsey (2015) - Commercialisation of energy storage in Europe</t>
  </si>
  <si>
    <t>Chen et al</t>
  </si>
  <si>
    <t>CAPEX (M$2009/GWh)</t>
  </si>
  <si>
    <t>CAPEX (M€2009/GWh)</t>
  </si>
  <si>
    <t>2009 low</t>
  </si>
  <si>
    <t>2009 high</t>
  </si>
  <si>
    <t>Source: Chen et al (2009) - Progress in electrical energy storage system: A critical review</t>
  </si>
  <si>
    <t>Conversion factor $2009 to €2009 from:</t>
  </si>
  <si>
    <t>Conversion factor €2009 to €2015 from:</t>
  </si>
  <si>
    <t>O&amp;M costs</t>
  </si>
  <si>
    <t>FOM (€2013/kW/year)</t>
  </si>
  <si>
    <t>FOM (€2013/kWh/year)</t>
  </si>
  <si>
    <t>FOM (M€2013/GWh/year)</t>
  </si>
  <si>
    <t>FOM (M€2015/GWh/year)</t>
  </si>
  <si>
    <t>FOM (€2015/kWh/year)</t>
  </si>
  <si>
    <t>VOM (€2013/MWh)</t>
  </si>
  <si>
    <t>VOM(€2015/MWh)</t>
  </si>
  <si>
    <t>Natural gas consumption and emissions</t>
  </si>
  <si>
    <t>Average</t>
  </si>
  <si>
    <t>Electrical efficiency</t>
  </si>
  <si>
    <t>65-75%</t>
  </si>
  <si>
    <t>Round-trip efficiency</t>
  </si>
  <si>
    <t>42-54%</t>
  </si>
  <si>
    <t>Losses</t>
  </si>
  <si>
    <t>21-23%</t>
  </si>
  <si>
    <t>Usually this is natural gas used to heat up the expanded air</t>
  </si>
  <si>
    <t>Source: DNV KEMA 2013 - Systems Analysis Power to Gas (deliverable 1: Technology review)</t>
  </si>
  <si>
    <t>For 1 PJ of electrical output the following is requried</t>
  </si>
  <si>
    <t>Electrical input</t>
  </si>
  <si>
    <t>70% efficiency assumed</t>
  </si>
  <si>
    <t>Total input</t>
  </si>
  <si>
    <t>48% efficiency assumed</t>
  </si>
  <si>
    <t>Difference total input and electrical input</t>
  </si>
  <si>
    <t>Emissions factor natural gas</t>
  </si>
  <si>
    <t>kg/GJ</t>
  </si>
  <si>
    <t>Source: RVO (2004) - The Netherlands: list of fuels and standard CO2 emissions</t>
  </si>
  <si>
    <t>kg/MWh</t>
  </si>
  <si>
    <t>https://www.rvo.nl/sites/default/files/2013/10/Vreuls%202005%20NL%20Energiedragerlijst%20-%20Update.pdf</t>
  </si>
  <si>
    <t>kton/PJ</t>
  </si>
  <si>
    <t>Huang</t>
  </si>
  <si>
    <t>Techno-economic modelling of large scale compressed air energy storage systems - Huang et al., Energy Procedia 105 (2017)</t>
  </si>
  <si>
    <t>Data from Table 2</t>
  </si>
  <si>
    <t>Normalize to 1</t>
  </si>
  <si>
    <t>efficiency</t>
  </si>
  <si>
    <t xml:space="preserve">In </t>
  </si>
  <si>
    <t>h</t>
  </si>
  <si>
    <t>NG</t>
  </si>
  <si>
    <t>Out</t>
  </si>
  <si>
    <t>RTE</t>
  </si>
  <si>
    <t>NG in/e out</t>
  </si>
  <si>
    <t>e  in / e out</t>
  </si>
  <si>
    <t>ADD VISUAL REPRESENTATION OF TECHNOLOGY HERE (OPTIONAL)</t>
  </si>
  <si>
    <t>If available, a visual representation of the technology can be placed here (including sources) to complement the technology description.</t>
  </si>
  <si>
    <t>Please note that the image will be placed in Technology Factsheet to be disclosed, other non-relevant images can be placed in the 'Calculations' tab.</t>
  </si>
  <si>
    <t>CHANGE LOG</t>
  </si>
  <si>
    <t>Version:</t>
  </si>
  <si>
    <t>1.1</t>
  </si>
  <si>
    <t>Date:</t>
  </si>
  <si>
    <t>Updates:</t>
  </si>
  <si>
    <t>Visual representation</t>
  </si>
  <si>
    <t>Decimals</t>
  </si>
  <si>
    <t>mln. Euro/Euro</t>
  </si>
  <si>
    <t>Variable costs MWh/PJ/kWh</t>
  </si>
  <si>
    <t>Name of technology option (bigger)</t>
  </si>
  <si>
    <t>ECN part of TNO 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</si>
</sst>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_ * #,##0.0_ ;_ * \-#,##0.0_ ;_ * &quot;-&quot;??_ ;_ @_ "/>
    <numFmt numFmtId="165" formatCode="_ * #,##0_ ;_ * \-#,##0_ ;_ * &quot;-&quot;??_ ;_ @_ "/>
    <numFmt numFmtId="166" formatCode="_ \ #,##0_ ;_ \ \-#,##0_ ;_ \ &quot;-&quot;??_ ;_ @_ "/>
    <numFmt numFmtId="167" formatCode="_ \ \ \ \ #,##0.00_ ;_ \ \ \ \ \-#,##0.00_ ;_ \ \ \ \ &quot;-&quot;??_ ;_ @_ "/>
    <numFmt numFmtId="168" formatCode="_ \ \ \ \ #,##0_ ;_ \ \ \ \ \-#,##0_ ;_ \ \ \ \ &quot;-&quot;??_ ;_ @_ "/>
    <numFmt numFmtId="169" formatCode="0.0%"/>
    <numFmt numFmtId="170" formatCode="0.000"/>
    <numFmt numFmtId="171" formatCode="_ * #,##0.000_ ;_ * \-#,##0.000_ ;_ * &quot;-&quot;??_ ;_ @_ "/>
    <numFmt numFmtId="172" formatCode="_ \ #,##0.00_ ;_ \ \-#,##0.00_ ;_ \ &quot;-&quot;??_ ;_ @_ "/>
  </numFmts>
  <fonts count="52">
    <font>
      <sz val="12"/>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2"/>
      <name val="Calibri"/>
      <family val="2"/>
    </font>
    <font>
      <sz val="12"/>
      <color theme="1"/>
      <name val="Calibri"/>
      <family val="2"/>
    </font>
    <font>
      <b/>
      <sz val="12"/>
      <color theme="1"/>
      <name val="Calibri"/>
      <family val="2"/>
    </font>
    <font>
      <i/>
      <sz val="12"/>
      <color rgb="FFFF0000"/>
      <name val="Calibri"/>
      <family val="2"/>
      <scheme val="minor"/>
    </font>
    <font>
      <sz val="14"/>
      <color theme="1"/>
      <name val="Calibri"/>
      <family val="2"/>
      <scheme val="minor"/>
    </font>
    <font>
      <b/>
      <u/>
      <sz val="16"/>
      <color theme="1"/>
      <name val="Calibri"/>
      <family val="2"/>
      <scheme val="minor"/>
    </font>
    <font>
      <i/>
      <sz val="14"/>
      <color theme="1"/>
      <name val="Calibri"/>
      <family val="2"/>
      <scheme val="minor"/>
    </font>
    <font>
      <sz val="12"/>
      <color theme="1" tint="0.499984740745262"/>
      <name val="Calibri"/>
      <family val="2"/>
    </font>
    <font>
      <b/>
      <sz val="12"/>
      <color theme="1"/>
      <name val="Calibri"/>
      <family val="2"/>
      <scheme val="minor"/>
    </font>
    <font>
      <i/>
      <sz val="11"/>
      <color theme="1" tint="0.499984740745262"/>
      <name val="Calibri"/>
      <family val="2"/>
    </font>
    <font>
      <b/>
      <sz val="14"/>
      <color theme="1"/>
      <name val="Calibri"/>
      <family val="2"/>
      <scheme val="minor"/>
    </font>
    <font>
      <sz val="10"/>
      <color theme="1"/>
      <name val="Calibri"/>
      <family val="2"/>
      <scheme val="minor"/>
    </font>
    <font>
      <i/>
      <sz val="12"/>
      <color theme="1"/>
      <name val="Calibri"/>
      <family val="2"/>
      <scheme val="minor"/>
    </font>
    <font>
      <i/>
      <u/>
      <sz val="12"/>
      <color theme="1"/>
      <name val="Calibri"/>
      <family val="2"/>
    </font>
    <font>
      <b/>
      <sz val="12"/>
      <name val="Calibri"/>
      <family val="2"/>
    </font>
    <font>
      <sz val="12"/>
      <color rgb="FFFF0000"/>
      <name val="Calibri"/>
      <family val="2"/>
    </font>
    <font>
      <sz val="12"/>
      <name val="Calibri"/>
      <family val="2"/>
      <scheme val="minor"/>
    </font>
    <font>
      <sz val="12"/>
      <color rgb="FFFF0000"/>
      <name val="Calibri"/>
      <family val="2"/>
      <scheme val="minor"/>
    </font>
    <font>
      <sz val="11"/>
      <color rgb="FFFF0000"/>
      <name val="Calibri"/>
      <family val="2"/>
      <scheme val="minor"/>
    </font>
    <font>
      <u/>
      <sz val="12"/>
      <color theme="10"/>
      <name val="Calibri"/>
      <family val="2"/>
      <scheme val="minor"/>
    </font>
    <font>
      <sz val="11"/>
      <name val="Calibri"/>
      <family val="2"/>
      <scheme val="minor"/>
    </font>
    <font>
      <vertAlign val="subscript"/>
      <sz val="12"/>
      <color theme="1"/>
      <name val="Calibri"/>
      <family val="2"/>
      <scheme val="minor"/>
    </font>
    <font>
      <sz val="12"/>
      <color rgb="FF000000"/>
      <name val="Calibri"/>
      <family val="2"/>
      <scheme val="minor"/>
    </font>
    <font>
      <vertAlign val="superscript"/>
      <sz val="12"/>
      <color theme="1"/>
      <name val="Calibri"/>
      <family val="2"/>
      <scheme val="minor"/>
    </font>
    <font>
      <b/>
      <u/>
      <sz val="12"/>
      <color theme="1"/>
      <name val="Calibri"/>
      <family val="2"/>
      <scheme val="minor"/>
    </font>
    <font>
      <b/>
      <sz val="14"/>
      <color theme="1"/>
      <name val="Calibri"/>
      <family val="2"/>
    </font>
    <font>
      <sz val="12"/>
      <color theme="1"/>
      <name val="Calibri"/>
      <family val="2"/>
      <scheme val="minor"/>
    </font>
    <font>
      <i/>
      <sz val="12"/>
      <color theme="1" tint="0.499984740745262"/>
      <name val="Calibri"/>
      <family val="2"/>
      <scheme val="minor"/>
    </font>
    <font>
      <b/>
      <sz val="11"/>
      <color theme="1"/>
      <name val="Calibri"/>
      <family val="2"/>
      <scheme val="minor"/>
    </font>
    <font>
      <b/>
      <sz val="11"/>
      <color theme="1"/>
      <name val="Calibri"/>
      <family val="2"/>
    </font>
    <font>
      <sz val="11"/>
      <name val="Calibri"/>
      <family val="2"/>
    </font>
    <font>
      <i/>
      <sz val="11"/>
      <color theme="1" tint="0.499984740745262"/>
      <name val="Calibri"/>
      <family val="2"/>
      <scheme val="minor"/>
    </font>
    <font>
      <i/>
      <sz val="11"/>
      <color rgb="FFFF0000"/>
      <name val="Calibri"/>
      <family val="2"/>
      <scheme val="minor"/>
    </font>
    <font>
      <i/>
      <sz val="11"/>
      <name val="Calibri"/>
      <family val="2"/>
      <scheme val="minor"/>
    </font>
    <font>
      <i/>
      <sz val="12"/>
      <color rgb="FFFF0000"/>
      <name val="Calibri"/>
      <family val="2"/>
    </font>
    <font>
      <i/>
      <sz val="10"/>
      <color rgb="FFFF0000"/>
      <name val="Calibri"/>
      <family val="2"/>
      <scheme val="minor"/>
    </font>
    <font>
      <sz val="12"/>
      <color rgb="FFFF0000"/>
      <name val="Times New Roman"/>
      <family val="1"/>
    </font>
    <font>
      <sz val="11"/>
      <color theme="0"/>
      <name val="Calibri"/>
      <family val="2"/>
      <scheme val="minor"/>
    </font>
    <font>
      <b/>
      <sz val="12"/>
      <name val="Calibri"/>
      <family val="2"/>
      <scheme val="minor"/>
    </font>
    <font>
      <sz val="14"/>
      <name val="Calibri"/>
      <family val="2"/>
      <scheme val="minor"/>
    </font>
    <font>
      <i/>
      <sz val="10"/>
      <color rgb="FFFF0000"/>
      <name val="Calibri"/>
      <family val="2"/>
    </font>
    <font>
      <i/>
      <sz val="12"/>
      <name val="Calibri"/>
      <family val="2"/>
      <scheme val="minor"/>
    </font>
    <font>
      <sz val="8"/>
      <color rgb="FF000000"/>
      <name val="Arial"/>
      <family val="2"/>
    </font>
    <font>
      <sz val="8"/>
      <color rgb="FF333333"/>
      <name val="Arial"/>
      <family val="2"/>
    </font>
    <font>
      <b/>
      <i/>
      <sz val="12"/>
      <color theme="1"/>
      <name val="Calibri"/>
      <family val="2"/>
      <scheme val="minor"/>
    </font>
    <font>
      <b/>
      <i/>
      <u/>
      <sz val="12"/>
      <color theme="1"/>
      <name val="Calibri"/>
      <family val="2"/>
      <scheme val="minor"/>
    </font>
    <font>
      <i/>
      <u/>
      <sz val="12"/>
      <color rgb="FFFF0000"/>
      <name val="Calibri"/>
      <family val="2"/>
      <scheme val="minor"/>
    </font>
    <font>
      <b/>
      <sz val="18"/>
      <color theme="0"/>
      <name val="Calibri"/>
      <family val="2"/>
    </font>
  </fonts>
  <fills count="13">
    <fill>
      <patternFill patternType="none"/>
    </fill>
    <fill>
      <patternFill patternType="gray125"/>
    </fill>
    <fill>
      <patternFill patternType="solid">
        <fgColor indexed="65"/>
        <bgColor indexed="64"/>
      </patternFill>
    </fill>
    <fill>
      <patternFill patternType="solid">
        <fgColor rgb="FFE5E5E5"/>
        <bgColor indexed="64"/>
      </patternFill>
    </fill>
    <fill>
      <patternFill patternType="solid">
        <fgColor rgb="FFFFFFFF"/>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rgb="FF73FDD6"/>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4" tint="-0.249977111117893"/>
        <bgColor indexed="64"/>
      </patternFill>
    </fill>
  </fills>
  <borders count="5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indexed="64"/>
      </left>
      <right/>
      <top/>
      <bottom/>
      <diagonal/>
    </border>
    <border>
      <left/>
      <right style="thin">
        <color auto="1"/>
      </right>
      <top/>
      <bottom style="medium">
        <color indexed="64"/>
      </bottom>
      <diagonal/>
    </border>
    <border>
      <left/>
      <right style="medium">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top style="medium">
        <color auto="1"/>
      </top>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top/>
      <bottom style="medium">
        <color indexed="64"/>
      </bottom>
      <diagonal/>
    </border>
    <border>
      <left style="thin">
        <color auto="1"/>
      </left>
      <right/>
      <top style="thin">
        <color auto="1"/>
      </top>
      <bottom style="medium">
        <color auto="1"/>
      </bottom>
      <diagonal/>
    </border>
    <border>
      <left/>
      <right style="medium">
        <color auto="1"/>
      </right>
      <top/>
      <bottom style="thin">
        <color auto="1"/>
      </bottom>
      <diagonal/>
    </border>
  </borders>
  <cellStyleXfs count="4">
    <xf numFmtId="0" fontId="0" fillId="0" borderId="0"/>
    <xf numFmtId="0" fontId="23" fillId="0" borderId="0" applyNumberFormat="0" applyFill="0" applyBorder="0" applyAlignment="0" applyProtection="0"/>
    <xf numFmtId="43" fontId="30" fillId="0" borderId="0" applyFont="0" applyFill="0" applyBorder="0" applyAlignment="0" applyProtection="0"/>
    <xf numFmtId="9" fontId="30" fillId="0" borderId="0" applyFont="0" applyFill="0" applyBorder="0" applyAlignment="0" applyProtection="0"/>
  </cellStyleXfs>
  <cellXfs count="554">
    <xf numFmtId="0" fontId="0" fillId="0" borderId="0" xfId="0"/>
    <xf numFmtId="0" fontId="0" fillId="7" borderId="0" xfId="0" applyFill="1"/>
    <xf numFmtId="0" fontId="8" fillId="7" borderId="0" xfId="0" applyFont="1" applyFill="1"/>
    <xf numFmtId="0" fontId="9" fillId="7" borderId="0" xfId="0" applyFont="1" applyFill="1"/>
    <xf numFmtId="0" fontId="10" fillId="7" borderId="0" xfId="0" applyFont="1" applyFill="1"/>
    <xf numFmtId="0" fontId="11" fillId="0" borderId="0" xfId="0" applyFont="1" applyAlignment="1">
      <alignment vertical="center" wrapText="1"/>
    </xf>
    <xf numFmtId="0" fontId="0" fillId="7" borderId="0" xfId="0" applyFill="1" applyAlignment="1">
      <alignment horizontal="right"/>
    </xf>
    <xf numFmtId="0" fontId="5" fillId="7" borderId="0" xfId="0" applyFont="1" applyFill="1" applyAlignment="1">
      <alignment vertical="center" wrapText="1"/>
    </xf>
    <xf numFmtId="0" fontId="6" fillId="7" borderId="0" xfId="0" applyFont="1" applyFill="1" applyAlignment="1">
      <alignment vertical="center" wrapText="1"/>
    </xf>
    <xf numFmtId="0" fontId="4" fillId="7" borderId="15" xfId="0" applyFont="1" applyFill="1" applyBorder="1" applyAlignment="1">
      <alignment vertical="center" wrapText="1"/>
    </xf>
    <xf numFmtId="0" fontId="4" fillId="7" borderId="29" xfId="0" applyFont="1" applyFill="1" applyBorder="1" applyAlignment="1">
      <alignment vertical="center" wrapText="1"/>
    </xf>
    <xf numFmtId="0" fontId="4" fillId="7" borderId="18" xfId="0" applyFont="1" applyFill="1" applyBorder="1" applyAlignment="1">
      <alignment vertical="center" wrapText="1"/>
    </xf>
    <xf numFmtId="0" fontId="15" fillId="7" borderId="13" xfId="0" applyFont="1" applyFill="1" applyBorder="1" applyAlignment="1">
      <alignment horizontal="right"/>
    </xf>
    <xf numFmtId="0" fontId="15" fillId="7" borderId="43" xfId="0" applyFont="1" applyFill="1" applyBorder="1" applyAlignment="1">
      <alignment horizontal="right"/>
    </xf>
    <xf numFmtId="0" fontId="15" fillId="7" borderId="16" xfId="0" applyFont="1" applyFill="1" applyBorder="1" applyAlignment="1">
      <alignment horizontal="right"/>
    </xf>
    <xf numFmtId="0" fontId="15" fillId="7" borderId="19" xfId="0" applyFont="1" applyFill="1" applyBorder="1" applyAlignment="1">
      <alignment horizontal="right"/>
    </xf>
    <xf numFmtId="0" fontId="12" fillId="7" borderId="0" xfId="0" applyFont="1" applyFill="1"/>
    <xf numFmtId="0" fontId="16" fillId="7" borderId="0" xfId="0" applyFont="1" applyFill="1"/>
    <xf numFmtId="0" fontId="5" fillId="7" borderId="18" xfId="0" applyFont="1" applyFill="1" applyBorder="1" applyAlignment="1">
      <alignment vertical="top" wrapText="1"/>
    </xf>
    <xf numFmtId="0" fontId="5" fillId="7" borderId="15" xfId="0" applyFont="1" applyFill="1" applyBorder="1" applyAlignment="1">
      <alignment vertical="top" wrapText="1"/>
    </xf>
    <xf numFmtId="0" fontId="5" fillId="7" borderId="29" xfId="0" applyFont="1" applyFill="1" applyBorder="1" applyAlignment="1">
      <alignment vertical="top" wrapText="1"/>
    </xf>
    <xf numFmtId="0" fontId="5" fillId="7" borderId="43" xfId="0" applyFont="1" applyFill="1" applyBorder="1" applyAlignment="1">
      <alignment horizontal="right" vertical="top" wrapText="1"/>
    </xf>
    <xf numFmtId="0" fontId="18" fillId="7" borderId="19" xfId="0" applyFont="1" applyFill="1" applyBorder="1" applyAlignment="1">
      <alignment vertical="top" wrapText="1"/>
    </xf>
    <xf numFmtId="0" fontId="15" fillId="7" borderId="43" xfId="0" applyFont="1" applyFill="1" applyBorder="1" applyAlignment="1">
      <alignment horizontal="right" vertical="top"/>
    </xf>
    <xf numFmtId="0" fontId="5" fillId="7" borderId="15" xfId="0" applyFont="1" applyFill="1" applyBorder="1" applyAlignment="1">
      <alignment vertical="center" wrapText="1"/>
    </xf>
    <xf numFmtId="0" fontId="5" fillId="7" borderId="29" xfId="0" applyFont="1" applyFill="1" applyBorder="1" applyAlignment="1">
      <alignment vertical="center" wrapText="1"/>
    </xf>
    <xf numFmtId="0" fontId="4" fillId="7" borderId="29" xfId="0" applyFont="1" applyFill="1" applyBorder="1" applyAlignment="1">
      <alignment vertical="top" wrapText="1"/>
    </xf>
    <xf numFmtId="0" fontId="15" fillId="7" borderId="0" xfId="0" applyFont="1" applyFill="1" applyAlignment="1">
      <alignment horizontal="right"/>
    </xf>
    <xf numFmtId="0" fontId="15" fillId="7" borderId="14" xfId="0" applyFont="1" applyFill="1" applyBorder="1" applyAlignment="1">
      <alignment horizontal="right"/>
    </xf>
    <xf numFmtId="0" fontId="0" fillId="7" borderId="29" xfId="0" applyFill="1" applyBorder="1"/>
    <xf numFmtId="0" fontId="0" fillId="7" borderId="17" xfId="0" applyFill="1" applyBorder="1"/>
    <xf numFmtId="0" fontId="0" fillId="7" borderId="18" xfId="0" applyFill="1" applyBorder="1"/>
    <xf numFmtId="0" fontId="12" fillId="7" borderId="21" xfId="0" applyFont="1" applyFill="1" applyBorder="1"/>
    <xf numFmtId="0" fontId="12" fillId="7" borderId="42" xfId="0" applyFont="1" applyFill="1" applyBorder="1"/>
    <xf numFmtId="0" fontId="12" fillId="7" borderId="22" xfId="0" applyFont="1" applyFill="1" applyBorder="1"/>
    <xf numFmtId="0" fontId="15" fillId="7" borderId="19" xfId="0" applyFont="1" applyFill="1" applyBorder="1" applyAlignment="1">
      <alignment horizontal="right" vertical="top"/>
    </xf>
    <xf numFmtId="0" fontId="21" fillId="7" borderId="0" xfId="0" applyFont="1" applyFill="1"/>
    <xf numFmtId="0" fontId="15" fillId="7" borderId="13" xfId="0" applyFont="1" applyFill="1" applyBorder="1" applyAlignment="1">
      <alignment horizontal="right" vertical="top"/>
    </xf>
    <xf numFmtId="0" fontId="4" fillId="7" borderId="15" xfId="0" applyFont="1" applyFill="1" applyBorder="1" applyAlignment="1">
      <alignment vertical="top" wrapText="1"/>
    </xf>
    <xf numFmtId="0" fontId="18" fillId="7" borderId="13" xfId="0" applyFont="1" applyFill="1" applyBorder="1" applyAlignment="1">
      <alignment horizontal="left" vertical="top" wrapText="1"/>
    </xf>
    <xf numFmtId="0" fontId="18" fillId="7" borderId="21" xfId="0" applyFont="1" applyFill="1" applyBorder="1" applyAlignment="1">
      <alignment horizontal="left" vertical="top" wrapText="1"/>
    </xf>
    <xf numFmtId="0" fontId="6" fillId="7" borderId="21" xfId="0" applyFont="1" applyFill="1" applyBorder="1" applyAlignment="1">
      <alignment horizontal="left" vertical="top" wrapText="1"/>
    </xf>
    <xf numFmtId="0" fontId="20" fillId="7" borderId="0" xfId="0" applyFont="1" applyFill="1"/>
    <xf numFmtId="0" fontId="4" fillId="7" borderId="0" xfId="0" applyFont="1" applyFill="1" applyAlignment="1">
      <alignment vertical="center" wrapText="1"/>
    </xf>
    <xf numFmtId="0" fontId="4" fillId="7" borderId="14" xfId="0" applyFont="1" applyFill="1" applyBorder="1" applyAlignment="1">
      <alignment vertical="center" wrapText="1"/>
    </xf>
    <xf numFmtId="0" fontId="5" fillId="7" borderId="14" xfId="0" applyFont="1" applyFill="1" applyBorder="1" applyAlignment="1">
      <alignment vertical="top" wrapText="1"/>
    </xf>
    <xf numFmtId="0" fontId="5" fillId="7" borderId="0" xfId="0" applyFont="1" applyFill="1" applyAlignment="1">
      <alignment vertical="top" wrapText="1"/>
    </xf>
    <xf numFmtId="0" fontId="17" fillId="7" borderId="0" xfId="0" applyFont="1" applyFill="1" applyAlignment="1">
      <alignment vertical="top" wrapText="1"/>
    </xf>
    <xf numFmtId="0" fontId="4" fillId="7" borderId="14" xfId="0" applyFont="1" applyFill="1" applyBorder="1" applyAlignment="1">
      <alignment vertical="top" wrapText="1"/>
    </xf>
    <xf numFmtId="0" fontId="0" fillId="7" borderId="43" xfId="0" applyFill="1" applyBorder="1"/>
    <xf numFmtId="0" fontId="0" fillId="7" borderId="16" xfId="0" applyFill="1" applyBorder="1"/>
    <xf numFmtId="0" fontId="15" fillId="7" borderId="16" xfId="0" applyFont="1" applyFill="1" applyBorder="1" applyAlignment="1">
      <alignment horizontal="right" vertical="top"/>
    </xf>
    <xf numFmtId="0" fontId="4" fillId="7" borderId="20" xfId="0" applyFont="1" applyFill="1" applyBorder="1" applyAlignment="1">
      <alignment vertical="center" wrapText="1"/>
    </xf>
    <xf numFmtId="0" fontId="5" fillId="7" borderId="20" xfId="0" applyFont="1" applyFill="1" applyBorder="1" applyAlignment="1">
      <alignment vertical="top" wrapText="1"/>
    </xf>
    <xf numFmtId="0" fontId="18" fillId="7" borderId="19" xfId="0" applyFont="1" applyFill="1" applyBorder="1" applyAlignment="1">
      <alignment vertical="center" wrapText="1"/>
    </xf>
    <xf numFmtId="0" fontId="19" fillId="7" borderId="18" xfId="0" applyFont="1" applyFill="1" applyBorder="1" applyAlignment="1">
      <alignment vertical="center" wrapText="1"/>
    </xf>
    <xf numFmtId="0" fontId="15" fillId="7" borderId="14" xfId="0" applyFont="1" applyFill="1" applyBorder="1" applyAlignment="1">
      <alignment horizontal="right" vertical="top"/>
    </xf>
    <xf numFmtId="0" fontId="4" fillId="7" borderId="18" xfId="0" applyFont="1" applyFill="1" applyBorder="1" applyAlignment="1">
      <alignment vertical="top" wrapText="1"/>
    </xf>
    <xf numFmtId="0" fontId="6" fillId="7" borderId="43" xfId="0" applyFont="1" applyFill="1" applyBorder="1" applyAlignment="1">
      <alignment horizontal="left" vertical="top" wrapText="1"/>
    </xf>
    <xf numFmtId="0" fontId="14" fillId="8" borderId="12" xfId="0" applyFont="1" applyFill="1" applyBorder="1"/>
    <xf numFmtId="0" fontId="6" fillId="7" borderId="17" xfId="0" applyFont="1" applyFill="1" applyBorder="1" applyAlignment="1">
      <alignment vertical="center" wrapText="1"/>
    </xf>
    <xf numFmtId="0" fontId="0" fillId="7" borderId="15" xfId="0" applyFill="1" applyBorder="1" applyAlignment="1">
      <alignment horizontal="left" vertical="center"/>
    </xf>
    <xf numFmtId="0" fontId="0" fillId="7" borderId="29" xfId="0" applyFill="1" applyBorder="1" applyAlignment="1">
      <alignment horizontal="left" vertical="center"/>
    </xf>
    <xf numFmtId="0" fontId="0" fillId="7" borderId="18" xfId="0" applyFill="1" applyBorder="1" applyAlignment="1">
      <alignment horizontal="left" vertical="center"/>
    </xf>
    <xf numFmtId="0" fontId="12" fillId="7" borderId="21" xfId="0" applyFont="1" applyFill="1" applyBorder="1" applyAlignment="1">
      <alignment vertical="top"/>
    </xf>
    <xf numFmtId="0" fontId="8" fillId="7" borderId="13" xfId="0" applyFont="1" applyFill="1" applyBorder="1"/>
    <xf numFmtId="0" fontId="0" fillId="7" borderId="15" xfId="0" applyFill="1" applyBorder="1" applyAlignment="1">
      <alignment vertical="center" wrapText="1"/>
    </xf>
    <xf numFmtId="0" fontId="8" fillId="7" borderId="43" xfId="0" applyFont="1" applyFill="1" applyBorder="1"/>
    <xf numFmtId="0" fontId="23" fillId="7" borderId="29" xfId="1" applyFill="1" applyBorder="1" applyAlignment="1">
      <alignment vertical="center"/>
    </xf>
    <xf numFmtId="0" fontId="0" fillId="7" borderId="29" xfId="0" applyFill="1" applyBorder="1" applyAlignment="1">
      <alignment vertical="center" wrapText="1"/>
    </xf>
    <xf numFmtId="0" fontId="0" fillId="7" borderId="29" xfId="0" applyFill="1" applyBorder="1" applyAlignment="1">
      <alignment horizontal="left" vertical="center" wrapText="1"/>
    </xf>
    <xf numFmtId="0" fontId="26" fillId="7" borderId="43" xfId="0" applyFont="1" applyFill="1" applyBorder="1" applyAlignment="1">
      <alignment vertical="center" wrapText="1"/>
    </xf>
    <xf numFmtId="0" fontId="26" fillId="7" borderId="42" xfId="0" applyFont="1" applyFill="1" applyBorder="1" applyAlignment="1">
      <alignment horizontal="left" vertical="center" wrapText="1"/>
    </xf>
    <xf numFmtId="0" fontId="28" fillId="7" borderId="42" xfId="0" applyFont="1" applyFill="1" applyBorder="1" applyAlignment="1">
      <alignment horizontal="left"/>
    </xf>
    <xf numFmtId="0" fontId="16" fillId="0" borderId="16" xfId="0" applyFont="1" applyBorder="1"/>
    <xf numFmtId="0" fontId="18" fillId="7" borderId="43" xfId="0" applyFont="1" applyFill="1" applyBorder="1" applyAlignment="1">
      <alignment horizontal="left" vertical="top" wrapText="1"/>
    </xf>
    <xf numFmtId="0" fontId="21" fillId="7" borderId="29" xfId="0" applyFont="1" applyFill="1" applyBorder="1" applyAlignment="1">
      <alignment vertical="center" wrapText="1"/>
    </xf>
    <xf numFmtId="0" fontId="3" fillId="0" borderId="0" xfId="0" applyFont="1"/>
    <xf numFmtId="0" fontId="32" fillId="6" borderId="12" xfId="0" applyFont="1" applyFill="1" applyBorder="1" applyAlignment="1">
      <alignment horizontal="center"/>
    </xf>
    <xf numFmtId="0" fontId="32" fillId="9" borderId="12" xfId="0" applyFont="1" applyFill="1" applyBorder="1" applyAlignment="1">
      <alignment horizontal="center"/>
    </xf>
    <xf numFmtId="0" fontId="34" fillId="7" borderId="0" xfId="0" applyFont="1" applyFill="1" applyAlignment="1" applyProtection="1">
      <alignment vertical="top" wrapText="1"/>
      <protection locked="0"/>
    </xf>
    <xf numFmtId="0" fontId="33" fillId="7" borderId="0" xfId="0" applyFont="1" applyFill="1" applyAlignment="1">
      <alignment vertical="center" wrapText="1"/>
    </xf>
    <xf numFmtId="0" fontId="32" fillId="7" borderId="0" xfId="0" applyFont="1" applyFill="1" applyAlignment="1">
      <alignment vertical="center" wrapText="1"/>
    </xf>
    <xf numFmtId="43" fontId="13" fillId="7" borderId="0" xfId="2" applyFont="1" applyFill="1" applyBorder="1" applyAlignment="1">
      <alignment vertical="center" wrapText="1"/>
    </xf>
    <xf numFmtId="0" fontId="13" fillId="7" borderId="0" xfId="0" applyFont="1" applyFill="1" applyAlignment="1">
      <alignment vertical="center" wrapText="1"/>
    </xf>
    <xf numFmtId="0" fontId="34" fillId="7" borderId="0" xfId="0" applyFont="1" applyFill="1" applyAlignment="1" applyProtection="1">
      <alignment vertical="center" wrapText="1"/>
      <protection locked="0"/>
    </xf>
    <xf numFmtId="0" fontId="21" fillId="0" borderId="0" xfId="0" applyFont="1"/>
    <xf numFmtId="0" fontId="35" fillId="0" borderId="12" xfId="0" applyFont="1" applyBorder="1" applyAlignment="1">
      <alignment horizontal="center" vertical="top" wrapText="1"/>
    </xf>
    <xf numFmtId="0" fontId="0" fillId="7" borderId="20" xfId="0" applyFill="1" applyBorder="1" applyAlignment="1">
      <alignment vertical="top"/>
    </xf>
    <xf numFmtId="0" fontId="4" fillId="7" borderId="23" xfId="0" applyFont="1" applyFill="1" applyBorder="1" applyAlignment="1">
      <alignment vertical="top" wrapText="1"/>
    </xf>
    <xf numFmtId="0" fontId="20" fillId="7" borderId="0" xfId="0" applyFont="1" applyFill="1" applyAlignment="1">
      <alignment vertical="top" wrapText="1"/>
    </xf>
    <xf numFmtId="0" fontId="0" fillId="7" borderId="19" xfId="0" applyFill="1" applyBorder="1" applyAlignment="1">
      <alignment vertical="top"/>
    </xf>
    <xf numFmtId="0" fontId="4" fillId="7" borderId="20" xfId="0" applyFont="1" applyFill="1" applyBorder="1" applyAlignment="1">
      <alignment vertical="top" wrapText="1"/>
    </xf>
    <xf numFmtId="0" fontId="0" fillId="7" borderId="18" xfId="0" applyFill="1" applyBorder="1" applyAlignment="1">
      <alignment vertical="top"/>
    </xf>
    <xf numFmtId="0" fontId="34" fillId="3" borderId="7" xfId="0" applyFont="1" applyFill="1" applyBorder="1" applyAlignment="1">
      <alignment vertical="center" wrapText="1"/>
    </xf>
    <xf numFmtId="0" fontId="34" fillId="3" borderId="10" xfId="0" applyFont="1" applyFill="1" applyBorder="1" applyAlignment="1">
      <alignment vertical="center" wrapText="1"/>
    </xf>
    <xf numFmtId="0" fontId="38" fillId="7" borderId="29" xfId="0" applyFont="1" applyFill="1" applyBorder="1" applyAlignment="1">
      <alignment vertical="center" wrapText="1"/>
    </xf>
    <xf numFmtId="43" fontId="37" fillId="10" borderId="12" xfId="2" applyFont="1" applyFill="1" applyBorder="1"/>
    <xf numFmtId="43" fontId="24" fillId="7" borderId="12" xfId="2" applyFont="1" applyFill="1" applyBorder="1"/>
    <xf numFmtId="43" fontId="24" fillId="10" borderId="12" xfId="2" applyFont="1" applyFill="1" applyBorder="1"/>
    <xf numFmtId="0" fontId="0" fillId="7" borderId="20" xfId="0" applyFill="1" applyBorder="1" applyAlignment="1">
      <alignment vertical="top" wrapText="1"/>
    </xf>
    <xf numFmtId="0" fontId="6" fillId="7" borderId="12" xfId="0" applyFont="1" applyFill="1" applyBorder="1" applyAlignment="1">
      <alignment vertical="top" wrapText="1"/>
    </xf>
    <xf numFmtId="0" fontId="4" fillId="7" borderId="0" xfId="0" applyFont="1" applyFill="1" applyAlignment="1">
      <alignment vertical="top"/>
    </xf>
    <xf numFmtId="0" fontId="0" fillId="7" borderId="0" xfId="0" applyFill="1" applyAlignment="1">
      <alignment vertical="top"/>
    </xf>
    <xf numFmtId="0" fontId="0" fillId="7" borderId="29" xfId="0" applyFill="1" applyBorder="1" applyAlignment="1">
      <alignment vertical="top" wrapText="1"/>
    </xf>
    <xf numFmtId="0" fontId="36" fillId="7" borderId="0" xfId="0" applyFont="1" applyFill="1"/>
    <xf numFmtId="0" fontId="7" fillId="7" borderId="0" xfId="0" applyFont="1" applyFill="1"/>
    <xf numFmtId="0" fontId="22" fillId="7" borderId="0" xfId="0" applyFont="1" applyFill="1"/>
    <xf numFmtId="43" fontId="24" fillId="0" borderId="12" xfId="2" applyFont="1" applyBorder="1"/>
    <xf numFmtId="0" fontId="37" fillId="0" borderId="12" xfId="0" applyFont="1" applyBorder="1" applyAlignment="1">
      <alignment horizontal="center"/>
    </xf>
    <xf numFmtId="0" fontId="37" fillId="0" borderId="20" xfId="0" applyFont="1" applyBorder="1" applyAlignment="1">
      <alignment horizontal="center"/>
    </xf>
    <xf numFmtId="0" fontId="40" fillId="7" borderId="0" xfId="0" applyFont="1" applyFill="1" applyAlignment="1">
      <alignment vertical="center"/>
    </xf>
    <xf numFmtId="0" fontId="32" fillId="6" borderId="12" xfId="0" applyFont="1" applyFill="1" applyBorder="1" applyAlignment="1">
      <alignment horizontal="center" vertical="center" wrapText="1"/>
    </xf>
    <xf numFmtId="0" fontId="41" fillId="0" borderId="0" xfId="0" applyFont="1"/>
    <xf numFmtId="0" fontId="41" fillId="0" borderId="0" xfId="0" applyFont="1" applyAlignment="1">
      <alignment horizontal="left" vertical="top" wrapText="1"/>
    </xf>
    <xf numFmtId="0" fontId="0" fillId="0" borderId="0" xfId="0" applyAlignment="1">
      <alignment horizontal="left" vertical="top" wrapText="1"/>
    </xf>
    <xf numFmtId="0" fontId="42" fillId="7" borderId="42" xfId="0" applyFont="1" applyFill="1" applyBorder="1"/>
    <xf numFmtId="0" fontId="43" fillId="7" borderId="0" xfId="0" applyFont="1" applyFill="1"/>
    <xf numFmtId="0" fontId="20" fillId="7" borderId="29" xfId="0" applyFont="1" applyFill="1" applyBorder="1"/>
    <xf numFmtId="0" fontId="4" fillId="7" borderId="0" xfId="0" applyFont="1" applyFill="1" applyAlignment="1">
      <alignment vertical="top" wrapText="1"/>
    </xf>
    <xf numFmtId="0" fontId="34" fillId="2" borderId="1" xfId="0" applyFont="1" applyFill="1" applyBorder="1" applyAlignment="1">
      <alignment vertical="center" wrapText="1"/>
    </xf>
    <xf numFmtId="0" fontId="4" fillId="7" borderId="17" xfId="0" applyFont="1" applyFill="1" applyBorder="1" applyAlignment="1">
      <alignment vertical="top" wrapText="1"/>
    </xf>
    <xf numFmtId="0" fontId="0" fillId="7" borderId="13" xfId="0" applyFill="1" applyBorder="1"/>
    <xf numFmtId="0" fontId="0" fillId="7" borderId="15" xfId="0" applyFill="1" applyBorder="1"/>
    <xf numFmtId="0" fontId="18" fillId="7" borderId="13" xfId="0" applyFont="1" applyFill="1" applyBorder="1" applyAlignment="1">
      <alignment vertical="center" wrapText="1"/>
    </xf>
    <xf numFmtId="0" fontId="38" fillId="7" borderId="29" xfId="0" applyFont="1" applyFill="1" applyBorder="1" applyAlignment="1">
      <alignment vertical="top" wrapText="1"/>
    </xf>
    <xf numFmtId="0" fontId="38" fillId="7" borderId="18" xfId="0" applyFont="1" applyFill="1" applyBorder="1" applyAlignment="1">
      <alignment vertical="center" wrapText="1"/>
    </xf>
    <xf numFmtId="0" fontId="6" fillId="7" borderId="22" xfId="0" applyFont="1" applyFill="1" applyBorder="1" applyAlignment="1">
      <alignment horizontal="left" vertical="top" wrapText="1"/>
    </xf>
    <xf numFmtId="0" fontId="15" fillId="7" borderId="0" xfId="0" applyFont="1" applyFill="1" applyAlignment="1">
      <alignment horizontal="right" vertical="top"/>
    </xf>
    <xf numFmtId="0" fontId="0" fillId="4" borderId="0" xfId="0" applyFill="1"/>
    <xf numFmtId="0" fontId="46" fillId="7" borderId="0" xfId="0" applyFont="1" applyFill="1" applyAlignment="1">
      <alignment horizontal="right"/>
    </xf>
    <xf numFmtId="0" fontId="47" fillId="7" borderId="0" xfId="0" applyFont="1" applyFill="1" applyAlignment="1">
      <alignment horizontal="left" vertical="center"/>
    </xf>
    <xf numFmtId="0" fontId="26" fillId="7" borderId="43" xfId="0" applyFont="1" applyFill="1" applyBorder="1" applyAlignment="1">
      <alignment horizontal="right" vertical="center" wrapText="1"/>
    </xf>
    <xf numFmtId="0" fontId="49" fillId="7" borderId="0" xfId="0" applyFont="1" applyFill="1"/>
    <xf numFmtId="0" fontId="5" fillId="7" borderId="0" xfId="0" applyFont="1" applyFill="1" applyAlignment="1">
      <alignment horizontal="right"/>
    </xf>
    <xf numFmtId="0" fontId="7" fillId="0" borderId="0" xfId="0" applyFont="1"/>
    <xf numFmtId="0" fontId="45" fillId="0" borderId="0" xfId="0" applyFont="1"/>
    <xf numFmtId="0" fontId="12" fillId="0" borderId="0" xfId="0" applyFont="1"/>
    <xf numFmtId="0" fontId="0" fillId="0" borderId="0" xfId="0" applyAlignment="1">
      <alignment horizontal="left"/>
    </xf>
    <xf numFmtId="14" fontId="0" fillId="0" borderId="0" xfId="0" applyNumberFormat="1" applyAlignment="1">
      <alignment horizontal="left"/>
    </xf>
    <xf numFmtId="165" fontId="0" fillId="0" borderId="0" xfId="2" applyNumberFormat="1" applyFont="1"/>
    <xf numFmtId="169" fontId="0" fillId="0" borderId="0" xfId="3" applyNumberFormat="1" applyFont="1"/>
    <xf numFmtId="170" fontId="0" fillId="0" borderId="0" xfId="0" applyNumberFormat="1"/>
    <xf numFmtId="171" fontId="0" fillId="0" borderId="0" xfId="2" applyNumberFormat="1" applyFont="1"/>
    <xf numFmtId="2" fontId="0" fillId="0" borderId="0" xfId="0" applyNumberFormat="1"/>
    <xf numFmtId="164" fontId="0" fillId="0" borderId="0" xfId="2" applyNumberFormat="1" applyFont="1"/>
    <xf numFmtId="49" fontId="0" fillId="0" borderId="0" xfId="0" applyNumberFormat="1"/>
    <xf numFmtId="49" fontId="23" fillId="0" borderId="0" xfId="1" applyNumberFormat="1"/>
    <xf numFmtId="0" fontId="12" fillId="0" borderId="0" xfId="0" applyFont="1" applyAlignment="1">
      <alignment vertical="center"/>
    </xf>
    <xf numFmtId="0" fontId="0" fillId="0" borderId="0" xfId="0" applyAlignment="1">
      <alignment vertical="center"/>
    </xf>
    <xf numFmtId="170" fontId="0" fillId="0" borderId="0" xfId="0" applyNumberFormat="1" applyAlignment="1">
      <alignment vertical="center"/>
    </xf>
    <xf numFmtId="9" fontId="0" fillId="0" borderId="0" xfId="0" applyNumberFormat="1"/>
    <xf numFmtId="0" fontId="23" fillId="0" borderId="0" xfId="1"/>
    <xf numFmtId="2" fontId="0" fillId="0" borderId="0" xfId="2" applyNumberFormat="1" applyFont="1"/>
    <xf numFmtId="1" fontId="0" fillId="0" borderId="0" xfId="0" applyNumberFormat="1"/>
    <xf numFmtId="1" fontId="0" fillId="0" borderId="0" xfId="2" applyNumberFormat="1" applyFont="1"/>
    <xf numFmtId="1" fontId="0" fillId="0" borderId="0" xfId="0" applyNumberFormat="1" applyAlignment="1">
      <alignment vertical="center"/>
    </xf>
    <xf numFmtId="171" fontId="24" fillId="0" borderId="12" xfId="2" applyNumberFormat="1" applyFont="1" applyBorder="1"/>
    <xf numFmtId="2" fontId="24" fillId="10" borderId="12" xfId="2" applyNumberFormat="1" applyFont="1" applyFill="1" applyBorder="1"/>
    <xf numFmtId="10" fontId="24" fillId="10" borderId="12" xfId="2" applyNumberFormat="1" applyFont="1" applyFill="1" applyBorder="1"/>
    <xf numFmtId="165" fontId="24" fillId="10" borderId="12" xfId="2" applyNumberFormat="1" applyFont="1" applyFill="1" applyBorder="1"/>
    <xf numFmtId="165" fontId="24" fillId="7" borderId="12" xfId="2" applyNumberFormat="1" applyFont="1" applyFill="1" applyBorder="1"/>
    <xf numFmtId="166" fontId="2" fillId="0" borderId="53" xfId="2" applyNumberFormat="1" applyFont="1" applyBorder="1" applyAlignment="1">
      <alignment horizontal="center" vertical="center"/>
    </xf>
    <xf numFmtId="166" fontId="2" fillId="0" borderId="21" xfId="2" applyNumberFormat="1" applyFont="1" applyBorder="1" applyAlignment="1">
      <alignment horizontal="center" vertical="center"/>
    </xf>
    <xf numFmtId="10" fontId="2" fillId="0" borderId="38" xfId="3" applyNumberFormat="1" applyFont="1" applyBorder="1" applyAlignment="1">
      <alignment horizontal="center" vertical="center"/>
    </xf>
    <xf numFmtId="0" fontId="32" fillId="6" borderId="33" xfId="0" applyFont="1" applyFill="1" applyBorder="1" applyAlignment="1">
      <alignment horizontal="center" vertical="center" wrapText="1"/>
    </xf>
    <xf numFmtId="0" fontId="32" fillId="0" borderId="17" xfId="0" applyFont="1" applyBorder="1"/>
    <xf numFmtId="0" fontId="0" fillId="0" borderId="17" xfId="0" applyBorder="1"/>
    <xf numFmtId="9" fontId="0" fillId="0" borderId="0" xfId="3" applyFont="1"/>
    <xf numFmtId="17" fontId="0" fillId="0" borderId="0" xfId="0" applyNumberFormat="1"/>
    <xf numFmtId="14" fontId="0" fillId="0" borderId="0" xfId="0" applyNumberFormat="1"/>
    <xf numFmtId="0" fontId="48" fillId="0" borderId="0" xfId="0" applyFont="1"/>
    <xf numFmtId="171" fontId="24" fillId="10" borderId="12" xfId="2" applyNumberFormat="1" applyFont="1" applyFill="1" applyBorder="1"/>
    <xf numFmtId="0" fontId="18" fillId="7" borderId="13" xfId="0" applyFont="1" applyFill="1" applyBorder="1" applyAlignment="1">
      <alignment horizontal="left" vertical="top" wrapText="1"/>
    </xf>
    <xf numFmtId="0" fontId="18" fillId="7" borderId="43" xfId="0" applyFont="1" applyFill="1" applyBorder="1" applyAlignment="1">
      <alignment horizontal="left" vertical="top" wrapText="1"/>
    </xf>
    <xf numFmtId="0" fontId="4" fillId="7" borderId="29" xfId="0" applyFont="1" applyFill="1" applyBorder="1" applyAlignment="1">
      <alignment horizontal="left" vertical="top" wrapText="1"/>
    </xf>
    <xf numFmtId="0" fontId="4" fillId="7" borderId="18" xfId="0" applyFont="1" applyFill="1" applyBorder="1" applyAlignment="1">
      <alignment horizontal="left" vertical="top" wrapText="1"/>
    </xf>
    <xf numFmtId="0" fontId="0" fillId="7" borderId="23" xfId="0" applyFill="1" applyBorder="1" applyAlignment="1">
      <alignment horizontal="left" wrapText="1"/>
    </xf>
    <xf numFmtId="0" fontId="0" fillId="7" borderId="20" xfId="0" applyFill="1" applyBorder="1" applyAlignment="1">
      <alignment horizontal="left" wrapText="1"/>
    </xf>
    <xf numFmtId="0" fontId="6" fillId="7" borderId="13" xfId="0" applyFont="1" applyFill="1" applyBorder="1" applyAlignment="1">
      <alignment horizontal="left" vertical="top" wrapText="1"/>
    </xf>
    <xf numFmtId="0" fontId="6" fillId="7" borderId="43" xfId="0" applyFont="1" applyFill="1" applyBorder="1" applyAlignment="1">
      <alignment horizontal="left" vertical="top" wrapText="1"/>
    </xf>
    <xf numFmtId="0" fontId="6" fillId="7" borderId="21" xfId="0" applyFont="1" applyFill="1" applyBorder="1" applyAlignment="1">
      <alignment horizontal="left" vertical="top" wrapText="1"/>
    </xf>
    <xf numFmtId="0" fontId="6" fillId="7" borderId="42" xfId="0" applyFont="1" applyFill="1" applyBorder="1" applyAlignment="1">
      <alignment horizontal="left" vertical="top" wrapText="1"/>
    </xf>
    <xf numFmtId="0" fontId="6" fillId="7" borderId="22" xfId="0" applyFont="1" applyFill="1" applyBorder="1" applyAlignment="1">
      <alignment horizontal="left" vertical="top" wrapText="1"/>
    </xf>
    <xf numFmtId="0" fontId="29" fillId="6" borderId="13" xfId="0" applyFont="1" applyFill="1" applyBorder="1" applyAlignment="1">
      <alignment horizontal="left" vertical="center" wrapText="1"/>
    </xf>
    <xf numFmtId="0" fontId="29" fillId="6" borderId="14" xfId="0" applyFont="1" applyFill="1" applyBorder="1" applyAlignment="1">
      <alignment horizontal="left" vertical="center" wrapText="1"/>
    </xf>
    <xf numFmtId="0" fontId="29" fillId="6" borderId="15" xfId="0" applyFont="1" applyFill="1" applyBorder="1" applyAlignment="1">
      <alignment horizontal="left" vertical="center" wrapText="1"/>
    </xf>
    <xf numFmtId="0" fontId="29" fillId="6" borderId="19" xfId="0" applyFont="1" applyFill="1" applyBorder="1" applyAlignment="1">
      <alignment horizontal="left" vertical="center" wrapText="1"/>
    </xf>
    <xf numFmtId="0" fontId="29" fillId="6" borderId="23" xfId="0" applyFont="1" applyFill="1" applyBorder="1" applyAlignment="1">
      <alignment horizontal="left" vertical="center" wrapText="1"/>
    </xf>
    <xf numFmtId="0" fontId="5" fillId="7" borderId="29" xfId="0" applyFont="1" applyFill="1" applyBorder="1" applyAlignment="1">
      <alignment horizontal="left" vertical="top" wrapText="1"/>
    </xf>
    <xf numFmtId="0" fontId="12" fillId="7" borderId="21" xfId="0" applyFont="1" applyFill="1" applyBorder="1" applyAlignment="1">
      <alignment horizontal="left" vertical="top"/>
    </xf>
    <xf numFmtId="0" fontId="12" fillId="7" borderId="42" xfId="0" applyFont="1" applyFill="1" applyBorder="1" applyAlignment="1">
      <alignment horizontal="left" vertical="top"/>
    </xf>
    <xf numFmtId="0" fontId="12" fillId="7" borderId="22" xfId="0" applyFont="1" applyFill="1" applyBorder="1" applyAlignment="1">
      <alignment horizontal="left" vertical="top"/>
    </xf>
    <xf numFmtId="0" fontId="29" fillId="6" borderId="17" xfId="0" applyFont="1" applyFill="1" applyBorder="1" applyAlignment="1">
      <alignment horizontal="left" vertical="center" wrapText="1"/>
    </xf>
    <xf numFmtId="0" fontId="29" fillId="6" borderId="18" xfId="0" applyFont="1" applyFill="1" applyBorder="1" applyAlignment="1">
      <alignment horizontal="left" vertical="center" wrapText="1"/>
    </xf>
    <xf numFmtId="0" fontId="14" fillId="8" borderId="19" xfId="0" applyFont="1" applyFill="1" applyBorder="1" applyAlignment="1">
      <alignment horizontal="left"/>
    </xf>
    <xf numFmtId="0" fontId="14" fillId="8" borderId="23" xfId="0" applyFont="1" applyFill="1" applyBorder="1" applyAlignment="1">
      <alignment horizontal="left"/>
    </xf>
    <xf numFmtId="0" fontId="14" fillId="8" borderId="20" xfId="0" applyFont="1" applyFill="1" applyBorder="1" applyAlignment="1">
      <alignment horizontal="left"/>
    </xf>
    <xf numFmtId="0" fontId="29" fillId="6" borderId="20" xfId="0" applyFont="1" applyFill="1" applyBorder="1" applyAlignment="1">
      <alignment horizontal="left" vertical="center" wrapText="1"/>
    </xf>
    <xf numFmtId="0" fontId="18" fillId="7" borderId="21" xfId="0" applyFont="1" applyFill="1" applyBorder="1" applyAlignment="1">
      <alignment horizontal="left" vertical="top" wrapText="1"/>
    </xf>
    <xf numFmtId="0" fontId="18" fillId="7" borderId="42" xfId="0" applyFont="1" applyFill="1" applyBorder="1" applyAlignment="1">
      <alignment horizontal="left" vertical="top" wrapText="1"/>
    </xf>
    <xf numFmtId="0" fontId="47" fillId="7" borderId="0" xfId="0" applyFont="1" applyFill="1" applyAlignment="1">
      <alignment horizontal="left" vertical="center"/>
    </xf>
    <xf numFmtId="0" fontId="26" fillId="7" borderId="43" xfId="0" applyFont="1" applyFill="1" applyBorder="1" applyAlignment="1">
      <alignment horizontal="left" vertical="center" wrapText="1"/>
    </xf>
    <xf numFmtId="0" fontId="26" fillId="7" borderId="29" xfId="0" applyFont="1" applyFill="1" applyBorder="1" applyAlignment="1">
      <alignment horizontal="left" vertical="center" wrapText="1"/>
    </xf>
    <xf numFmtId="0" fontId="6" fillId="5" borderId="19" xfId="0" applyFont="1" applyFill="1" applyBorder="1" applyAlignment="1">
      <alignment horizontal="left" vertical="center" wrapText="1"/>
    </xf>
    <xf numFmtId="0" fontId="6" fillId="5" borderId="23"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34" fillId="2" borderId="19" xfId="0" applyFont="1" applyFill="1" applyBorder="1" applyAlignment="1" applyProtection="1">
      <alignment horizontal="left" vertical="center" wrapText="1"/>
      <protection locked="0"/>
    </xf>
    <xf numFmtId="0" fontId="34" fillId="2" borderId="23" xfId="0" applyFont="1" applyFill="1" applyBorder="1" applyAlignment="1" applyProtection="1">
      <alignment horizontal="left" vertical="center" wrapText="1"/>
      <protection locked="0"/>
    </xf>
    <xf numFmtId="0" fontId="34" fillId="2" borderId="20" xfId="0" applyFont="1" applyFill="1" applyBorder="1" applyAlignment="1" applyProtection="1">
      <alignment horizontal="left" vertical="center" wrapText="1"/>
      <protection locked="0"/>
    </xf>
    <xf numFmtId="0" fontId="34" fillId="3" borderId="13" xfId="0" applyFont="1" applyFill="1" applyBorder="1" applyAlignment="1">
      <alignment horizontal="left" vertical="top" wrapText="1"/>
    </xf>
    <xf numFmtId="0" fontId="34" fillId="3" borderId="15" xfId="0" applyFont="1" applyFill="1" applyBorder="1" applyAlignment="1">
      <alignment horizontal="left" vertical="top" wrapText="1"/>
    </xf>
    <xf numFmtId="0" fontId="34" fillId="3" borderId="16" xfId="0" applyFont="1" applyFill="1" applyBorder="1" applyAlignment="1">
      <alignment horizontal="left" vertical="top" wrapText="1"/>
    </xf>
    <xf numFmtId="0" fontId="34" fillId="3" borderId="18" xfId="0" applyFont="1" applyFill="1" applyBorder="1" applyAlignment="1">
      <alignment horizontal="left" vertical="top" wrapText="1"/>
    </xf>
    <xf numFmtId="0" fontId="34" fillId="2" borderId="19" xfId="0" applyFont="1" applyFill="1" applyBorder="1" applyAlignment="1" applyProtection="1">
      <alignment horizontal="left" vertical="top" wrapText="1"/>
      <protection locked="0"/>
    </xf>
    <xf numFmtId="0" fontId="34" fillId="2" borderId="23" xfId="0" applyFont="1" applyFill="1" applyBorder="1" applyAlignment="1" applyProtection="1">
      <alignment horizontal="left" vertical="top" wrapText="1"/>
      <protection locked="0"/>
    </xf>
    <xf numFmtId="0" fontId="34" fillId="2" borderId="20" xfId="0" applyFont="1" applyFill="1" applyBorder="1" applyAlignment="1" applyProtection="1">
      <alignment horizontal="left" vertical="top" wrapText="1"/>
      <protection locked="0"/>
    </xf>
    <xf numFmtId="0" fontId="34" fillId="3" borderId="12" xfId="0" applyFont="1" applyFill="1" applyBorder="1" applyAlignment="1">
      <alignment horizontal="left" vertical="top" wrapText="1"/>
    </xf>
    <xf numFmtId="0" fontId="34" fillId="7" borderId="13" xfId="0" applyFont="1" applyFill="1" applyBorder="1" applyAlignment="1">
      <alignment horizontal="left" vertical="top" wrapText="1"/>
    </xf>
    <xf numFmtId="0" fontId="34" fillId="7" borderId="14" xfId="0" applyFont="1" applyFill="1" applyBorder="1" applyAlignment="1">
      <alignment horizontal="left" vertical="top" wrapText="1"/>
    </xf>
    <xf numFmtId="0" fontId="34" fillId="7" borderId="15" xfId="0" applyFont="1" applyFill="1" applyBorder="1" applyAlignment="1">
      <alignment horizontal="left" vertical="top" wrapText="1"/>
    </xf>
    <xf numFmtId="0" fontId="34" fillId="7" borderId="16" xfId="0" applyFont="1" applyFill="1" applyBorder="1" applyAlignment="1">
      <alignment horizontal="left" vertical="top" wrapText="1"/>
    </xf>
    <xf numFmtId="0" fontId="34" fillId="7" borderId="17" xfId="0" applyFont="1" applyFill="1" applyBorder="1" applyAlignment="1">
      <alignment horizontal="left" vertical="top" wrapText="1"/>
    </xf>
    <xf numFmtId="0" fontId="34" fillId="7" borderId="18" xfId="0" applyFont="1" applyFill="1" applyBorder="1" applyAlignment="1">
      <alignment horizontal="left" vertical="top" wrapText="1"/>
    </xf>
    <xf numFmtId="0" fontId="34" fillId="3" borderId="12" xfId="0" applyFont="1" applyFill="1" applyBorder="1" applyAlignment="1">
      <alignment vertical="center" wrapText="1"/>
    </xf>
    <xf numFmtId="0" fontId="34" fillId="7" borderId="19" xfId="0" applyFont="1" applyFill="1" applyBorder="1" applyAlignment="1" applyProtection="1">
      <alignment horizontal="left" vertical="top" wrapText="1"/>
      <protection locked="0"/>
    </xf>
    <xf numFmtId="0" fontId="34" fillId="7" borderId="23" xfId="0" applyFont="1" applyFill="1" applyBorder="1" applyAlignment="1" applyProtection="1">
      <alignment horizontal="left" vertical="top" wrapText="1"/>
      <protection locked="0"/>
    </xf>
    <xf numFmtId="0" fontId="34" fillId="7" borderId="20"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32" fillId="6" borderId="12" xfId="0" applyFont="1" applyFill="1" applyBorder="1" applyAlignment="1">
      <alignment horizontal="center"/>
    </xf>
    <xf numFmtId="0" fontId="34" fillId="3" borderId="13" xfId="0" applyFont="1" applyFill="1" applyBorder="1" applyAlignment="1">
      <alignment horizontal="left" vertical="center" wrapText="1"/>
    </xf>
    <xf numFmtId="0" fontId="34" fillId="3" borderId="15" xfId="0" applyFont="1" applyFill="1" applyBorder="1" applyAlignment="1">
      <alignment horizontal="left" vertical="center" wrapText="1"/>
    </xf>
    <xf numFmtId="0" fontId="34" fillId="3" borderId="43" xfId="0" applyFont="1" applyFill="1" applyBorder="1" applyAlignment="1">
      <alignment horizontal="left" vertical="center" wrapText="1"/>
    </xf>
    <xf numFmtId="0" fontId="34" fillId="3" borderId="29" xfId="0" applyFont="1" applyFill="1" applyBorder="1" applyAlignment="1">
      <alignment horizontal="left" vertical="center" wrapText="1"/>
    </xf>
    <xf numFmtId="0" fontId="34" fillId="3" borderId="16" xfId="0" applyFont="1" applyFill="1" applyBorder="1" applyAlignment="1">
      <alignment horizontal="left" vertical="center" wrapText="1"/>
    </xf>
    <xf numFmtId="0" fontId="34" fillId="3" borderId="18" xfId="0" applyFont="1" applyFill="1" applyBorder="1" applyAlignment="1">
      <alignment horizontal="left" vertical="center" wrapText="1"/>
    </xf>
    <xf numFmtId="0" fontId="34" fillId="7" borderId="13" xfId="0" applyFont="1" applyFill="1" applyBorder="1" applyAlignment="1">
      <alignment horizontal="left" vertical="center" wrapText="1"/>
    </xf>
    <xf numFmtId="0" fontId="34" fillId="7" borderId="15" xfId="0" applyFont="1" applyFill="1" applyBorder="1" applyAlignment="1">
      <alignment horizontal="left" vertical="center" wrapText="1"/>
    </xf>
    <xf numFmtId="0" fontId="34" fillId="7" borderId="43" xfId="0" applyFont="1" applyFill="1" applyBorder="1" applyAlignment="1">
      <alignment horizontal="left" vertical="center" wrapText="1"/>
    </xf>
    <xf numFmtId="0" fontId="34" fillId="7" borderId="29" xfId="0" applyFont="1" applyFill="1" applyBorder="1" applyAlignment="1">
      <alignment horizontal="left" vertical="center" wrapText="1"/>
    </xf>
    <xf numFmtId="0" fontId="34" fillId="7" borderId="21" xfId="0" applyFont="1" applyFill="1" applyBorder="1" applyAlignment="1">
      <alignment horizontal="left" vertical="center" wrapText="1"/>
    </xf>
    <xf numFmtId="0" fontId="34" fillId="7" borderId="42" xfId="0" applyFont="1" applyFill="1" applyBorder="1" applyAlignment="1">
      <alignment horizontal="left" vertical="center" wrapText="1"/>
    </xf>
    <xf numFmtId="0" fontId="34" fillId="7" borderId="22" xfId="0" applyFont="1" applyFill="1" applyBorder="1" applyAlignment="1">
      <alignment horizontal="left" vertical="center" wrapText="1"/>
    </xf>
    <xf numFmtId="0" fontId="34" fillId="11" borderId="12" xfId="0" applyFont="1" applyFill="1" applyBorder="1" applyAlignment="1">
      <alignment horizontal="left" vertical="center" wrapText="1"/>
    </xf>
    <xf numFmtId="0" fontId="32" fillId="6" borderId="12" xfId="0" applyFont="1" applyFill="1" applyBorder="1" applyAlignment="1">
      <alignment horizontal="center" vertical="center" wrapText="1"/>
    </xf>
    <xf numFmtId="0" fontId="34" fillId="7" borderId="12" xfId="0" applyFont="1" applyFill="1" applyBorder="1" applyAlignment="1">
      <alignment horizontal="left" vertical="top" wrapText="1"/>
    </xf>
    <xf numFmtId="0" fontId="32" fillId="6" borderId="19" xfId="0" applyFont="1" applyFill="1" applyBorder="1" applyAlignment="1">
      <alignment horizontal="center" vertical="center" wrapText="1"/>
    </xf>
    <xf numFmtId="0" fontId="32" fillId="6" borderId="20" xfId="0" applyFont="1" applyFill="1" applyBorder="1" applyAlignment="1">
      <alignment horizontal="center" vertical="center" wrapText="1"/>
    </xf>
    <xf numFmtId="0" fontId="34" fillId="7" borderId="21" xfId="0" applyFont="1" applyFill="1" applyBorder="1" applyAlignment="1">
      <alignment horizontal="left" vertical="top" wrapText="1"/>
    </xf>
    <xf numFmtId="0" fontId="34" fillId="7" borderId="22" xfId="0" applyFont="1" applyFill="1" applyBorder="1" applyAlignment="1">
      <alignment horizontal="left" vertical="top" wrapText="1"/>
    </xf>
    <xf numFmtId="0" fontId="34" fillId="3" borderId="12" xfId="0" applyFont="1" applyFill="1" applyBorder="1" applyAlignment="1">
      <alignment horizontal="left" vertical="center" wrapText="1"/>
    </xf>
    <xf numFmtId="43" fontId="34" fillId="2" borderId="19" xfId="2" applyFont="1" applyFill="1" applyBorder="1" applyAlignment="1" applyProtection="1">
      <alignment horizontal="left" vertical="center" wrapText="1"/>
      <protection locked="0"/>
    </xf>
    <xf numFmtId="43" fontId="34" fillId="2" borderId="23" xfId="2" applyFont="1" applyFill="1" applyBorder="1" applyAlignment="1" applyProtection="1">
      <alignment horizontal="left" vertical="center" wrapText="1"/>
      <protection locked="0"/>
    </xf>
    <xf numFmtId="43" fontId="34" fillId="2" borderId="20" xfId="2" applyFont="1" applyFill="1" applyBorder="1" applyAlignment="1" applyProtection="1">
      <alignment horizontal="left" vertical="center" wrapText="1"/>
      <protection locked="0"/>
    </xf>
    <xf numFmtId="0" fontId="32" fillId="9" borderId="12" xfId="0" applyFont="1" applyFill="1" applyBorder="1" applyAlignment="1">
      <alignment horizontal="center"/>
    </xf>
    <xf numFmtId="0" fontId="34" fillId="2" borderId="13" xfId="0" applyFont="1" applyFill="1" applyBorder="1" applyAlignment="1" applyProtection="1">
      <alignment horizontal="left" vertical="top" wrapText="1"/>
      <protection locked="0"/>
    </xf>
    <xf numFmtId="0" fontId="34" fillId="2" borderId="14" xfId="0" applyFont="1" applyFill="1" applyBorder="1" applyAlignment="1" applyProtection="1">
      <alignment horizontal="left" vertical="top" wrapText="1"/>
      <protection locked="0"/>
    </xf>
    <xf numFmtId="0" fontId="34" fillId="2" borderId="15" xfId="0" applyFont="1" applyFill="1" applyBorder="1" applyAlignment="1" applyProtection="1">
      <alignment horizontal="left" vertical="top" wrapText="1"/>
      <protection locked="0"/>
    </xf>
    <xf numFmtId="0" fontId="4" fillId="7" borderId="13" xfId="0" applyFont="1" applyFill="1" applyBorder="1" applyAlignment="1">
      <alignment horizontal="right" vertical="top" wrapText="1"/>
    </xf>
    <xf numFmtId="0" fontId="4" fillId="7" borderId="16" xfId="0" applyFont="1" applyFill="1" applyBorder="1" applyAlignment="1">
      <alignment horizontal="right" vertical="top" wrapText="1"/>
    </xf>
    <xf numFmtId="0" fontId="4" fillId="7" borderId="14" xfId="0" applyFont="1" applyFill="1" applyBorder="1" applyAlignment="1">
      <alignment horizontal="left" vertical="top" wrapText="1"/>
    </xf>
    <xf numFmtId="0" fontId="4" fillId="7" borderId="15" xfId="0" applyFont="1" applyFill="1" applyBorder="1" applyAlignment="1">
      <alignment horizontal="left" vertical="top" wrapText="1"/>
    </xf>
    <xf numFmtId="0" fontId="4" fillId="7" borderId="17" xfId="0" applyFont="1" applyFill="1" applyBorder="1" applyAlignment="1">
      <alignment horizontal="left" vertical="top" wrapText="1"/>
    </xf>
    <xf numFmtId="0" fontId="33" fillId="5" borderId="12" xfId="0" applyFont="1" applyFill="1" applyBorder="1" applyAlignment="1">
      <alignment horizontal="left" vertical="center" wrapText="1"/>
    </xf>
    <xf numFmtId="0" fontId="39" fillId="6" borderId="12" xfId="0" applyFont="1" applyFill="1" applyBorder="1" applyAlignment="1">
      <alignment horizontal="left" vertical="center" wrapText="1"/>
    </xf>
    <xf numFmtId="0" fontId="39" fillId="6" borderId="21" xfId="0" applyFont="1" applyFill="1" applyBorder="1" applyAlignment="1">
      <alignment horizontal="left" vertical="center" wrapText="1"/>
    </xf>
    <xf numFmtId="0" fontId="44" fillId="3" borderId="13" xfId="0" applyFont="1" applyFill="1" applyBorder="1" applyAlignment="1">
      <alignment horizontal="left" vertical="center" wrapText="1"/>
    </xf>
    <xf numFmtId="0" fontId="44" fillId="3" borderId="15" xfId="0" applyFont="1" applyFill="1" applyBorder="1" applyAlignment="1">
      <alignment horizontal="left" vertical="center" wrapText="1"/>
    </xf>
    <xf numFmtId="0" fontId="44" fillId="3" borderId="16" xfId="0" applyFont="1" applyFill="1" applyBorder="1" applyAlignment="1">
      <alignment horizontal="left" vertical="center" wrapText="1"/>
    </xf>
    <xf numFmtId="0" fontId="44" fillId="3" borderId="18" xfId="0" applyFont="1" applyFill="1" applyBorder="1" applyAlignment="1">
      <alignment horizontal="left" vertical="center" wrapText="1"/>
    </xf>
    <xf numFmtId="0" fontId="32" fillId="6" borderId="12" xfId="0" applyFont="1" applyFill="1" applyBorder="1" applyAlignment="1">
      <alignment horizontal="center" wrapText="1"/>
    </xf>
    <xf numFmtId="0" fontId="34" fillId="7" borderId="12" xfId="0" applyFont="1" applyFill="1" applyBorder="1" applyAlignment="1">
      <alignment horizontal="center" vertical="top" wrapText="1"/>
    </xf>
    <xf numFmtId="0" fontId="33" fillId="5" borderId="13" xfId="0" applyFont="1" applyFill="1" applyBorder="1" applyAlignment="1">
      <alignment horizontal="left" vertical="top" wrapText="1"/>
    </xf>
    <xf numFmtId="0" fontId="33" fillId="5" borderId="14" xfId="0" applyFont="1" applyFill="1" applyBorder="1" applyAlignment="1">
      <alignment horizontal="left" vertical="top" wrapText="1"/>
    </xf>
    <xf numFmtId="0" fontId="32" fillId="6" borderId="13" xfId="0" applyFont="1" applyFill="1" applyBorder="1" applyAlignment="1">
      <alignment horizontal="center" wrapText="1"/>
    </xf>
    <xf numFmtId="0" fontId="32" fillId="6" borderId="15" xfId="0" applyFont="1" applyFill="1" applyBorder="1" applyAlignment="1">
      <alignment horizontal="center" wrapText="1"/>
    </xf>
    <xf numFmtId="0" fontId="32" fillId="6" borderId="16" xfId="0" applyFont="1" applyFill="1" applyBorder="1" applyAlignment="1">
      <alignment horizontal="center" wrapText="1"/>
    </xf>
    <xf numFmtId="0" fontId="32" fillId="6" borderId="18" xfId="0" applyFont="1" applyFill="1" applyBorder="1" applyAlignment="1">
      <alignment horizontal="center" wrapText="1"/>
    </xf>
    <xf numFmtId="0" fontId="32" fillId="6" borderId="21" xfId="0" applyFont="1" applyFill="1" applyBorder="1" applyAlignment="1">
      <alignment horizontal="center" wrapText="1"/>
    </xf>
    <xf numFmtId="0" fontId="32" fillId="6" borderId="22" xfId="0" applyFont="1" applyFill="1" applyBorder="1" applyAlignment="1">
      <alignment horizontal="center" wrapText="1"/>
    </xf>
    <xf numFmtId="0" fontId="33" fillId="5" borderId="19" xfId="0" applyFont="1" applyFill="1" applyBorder="1" applyAlignment="1">
      <alignment horizontal="left" vertical="center" wrapText="1"/>
    </xf>
    <xf numFmtId="0" fontId="33" fillId="5" borderId="23" xfId="0" applyFont="1" applyFill="1" applyBorder="1" applyAlignment="1">
      <alignment horizontal="left" vertical="center" wrapText="1"/>
    </xf>
    <xf numFmtId="0" fontId="33" fillId="5" borderId="20" xfId="0" applyFont="1" applyFill="1" applyBorder="1" applyAlignment="1">
      <alignment horizontal="left" vertical="center" wrapText="1"/>
    </xf>
    <xf numFmtId="0" fontId="33" fillId="6" borderId="13" xfId="0" applyFont="1" applyFill="1" applyBorder="1" applyAlignment="1">
      <alignment horizontal="center" wrapText="1"/>
    </xf>
    <xf numFmtId="0" fontId="33" fillId="6" borderId="14" xfId="0" applyFont="1" applyFill="1" applyBorder="1" applyAlignment="1">
      <alignment horizontal="center" wrapText="1"/>
    </xf>
    <xf numFmtId="0" fontId="33" fillId="6" borderId="15" xfId="0" applyFont="1" applyFill="1" applyBorder="1" applyAlignment="1">
      <alignment horizontal="center" wrapText="1"/>
    </xf>
    <xf numFmtId="0" fontId="33" fillId="6" borderId="16" xfId="0" applyFont="1" applyFill="1" applyBorder="1" applyAlignment="1">
      <alignment horizontal="center" wrapText="1"/>
    </xf>
    <xf numFmtId="0" fontId="33" fillId="6" borderId="17" xfId="0" applyFont="1" applyFill="1" applyBorder="1" applyAlignment="1">
      <alignment horizontal="center" wrapText="1"/>
    </xf>
    <xf numFmtId="0" fontId="33" fillId="6" borderId="18" xfId="0" applyFont="1" applyFill="1" applyBorder="1" applyAlignment="1">
      <alignment horizontal="center" wrapText="1"/>
    </xf>
    <xf numFmtId="0" fontId="34" fillId="6" borderId="13" xfId="0" applyFont="1" applyFill="1" applyBorder="1" applyAlignment="1">
      <alignment horizontal="left" vertical="top" wrapText="1"/>
    </xf>
    <xf numFmtId="0" fontId="34" fillId="6" borderId="15" xfId="0" applyFont="1" applyFill="1" applyBorder="1" applyAlignment="1">
      <alignment horizontal="left" vertical="top" wrapText="1"/>
    </xf>
    <xf numFmtId="0" fontId="34" fillId="6" borderId="16" xfId="0" applyFont="1" applyFill="1" applyBorder="1" applyAlignment="1">
      <alignment horizontal="left" vertical="top" wrapText="1"/>
    </xf>
    <xf numFmtId="0" fontId="34" fillId="6" borderId="18" xfId="0" applyFont="1" applyFill="1" applyBorder="1" applyAlignment="1">
      <alignment horizontal="left" vertical="top" wrapText="1"/>
    </xf>
    <xf numFmtId="0" fontId="24" fillId="0" borderId="12" xfId="0" applyFont="1" applyBorder="1" applyAlignment="1">
      <alignment horizontal="left" vertical="top" wrapText="1"/>
    </xf>
    <xf numFmtId="0" fontId="24" fillId="0" borderId="19" xfId="0" applyFont="1" applyBorder="1" applyAlignment="1">
      <alignment horizontal="left" vertical="top" wrapText="1"/>
    </xf>
    <xf numFmtId="0" fontId="24" fillId="0" borderId="23" xfId="0" applyFont="1" applyBorder="1" applyAlignment="1">
      <alignment horizontal="left" vertical="top" wrapText="1"/>
    </xf>
    <xf numFmtId="0" fontId="24" fillId="0" borderId="20" xfId="0" applyFont="1" applyBorder="1" applyAlignment="1">
      <alignment horizontal="left" vertical="top" wrapText="1"/>
    </xf>
    <xf numFmtId="0" fontId="35" fillId="0" borderId="12" xfId="0" applyFont="1" applyBorder="1" applyAlignment="1">
      <alignment horizontal="center" vertical="top"/>
    </xf>
    <xf numFmtId="0" fontId="24" fillId="0" borderId="30" xfId="0" applyFont="1" applyBorder="1" applyAlignment="1">
      <alignment horizontal="left" vertical="top" wrapText="1"/>
    </xf>
    <xf numFmtId="0" fontId="24" fillId="0" borderId="17" xfId="0" applyFont="1" applyBorder="1" applyAlignment="1">
      <alignment horizontal="left" vertical="top" wrapText="1"/>
    </xf>
    <xf numFmtId="0" fontId="24" fillId="0" borderId="57" xfId="0" applyFont="1" applyBorder="1" applyAlignment="1">
      <alignment horizontal="left" vertical="top" wrapText="1"/>
    </xf>
    <xf numFmtId="0" fontId="24" fillId="0" borderId="38" xfId="0" applyFont="1" applyBorder="1" applyAlignment="1">
      <alignment horizontal="left" vertical="top" wrapText="1"/>
    </xf>
    <xf numFmtId="0" fontId="24" fillId="0" borderId="27" xfId="0" applyFont="1" applyBorder="1" applyAlignment="1">
      <alignment horizontal="left" vertical="top" wrapText="1"/>
    </xf>
    <xf numFmtId="0" fontId="24" fillId="0" borderId="28" xfId="0" applyFont="1" applyBorder="1" applyAlignment="1">
      <alignment horizontal="left" vertical="top" wrapText="1"/>
    </xf>
    <xf numFmtId="0" fontId="34" fillId="7" borderId="4" xfId="0" applyFont="1" applyFill="1" applyBorder="1" applyAlignment="1">
      <alignment horizontal="center" vertical="top" wrapText="1"/>
    </xf>
    <xf numFmtId="0" fontId="34" fillId="7" borderId="40" xfId="0" applyFont="1" applyFill="1" applyBorder="1" applyAlignment="1">
      <alignment horizontal="center" vertical="top" wrapText="1"/>
    </xf>
    <xf numFmtId="0" fontId="34" fillId="7" borderId="7" xfId="0" applyFont="1" applyFill="1" applyBorder="1" applyAlignment="1">
      <alignment horizontal="center" vertical="top" wrapText="1"/>
    </xf>
    <xf numFmtId="0" fontId="34" fillId="7" borderId="44" xfId="0" applyFont="1" applyFill="1" applyBorder="1" applyAlignment="1">
      <alignment horizontal="center" vertical="top" wrapText="1"/>
    </xf>
    <xf numFmtId="0" fontId="34" fillId="7" borderId="48" xfId="0" applyFont="1" applyFill="1" applyBorder="1" applyAlignment="1">
      <alignment horizontal="center" vertical="top" wrapText="1"/>
    </xf>
    <xf numFmtId="0" fontId="34" fillId="7" borderId="55" xfId="0" applyFont="1" applyFill="1" applyBorder="1" applyAlignment="1">
      <alignment horizontal="center" vertical="top" wrapText="1"/>
    </xf>
    <xf numFmtId="0" fontId="31" fillId="7" borderId="35" xfId="0" applyFont="1" applyFill="1" applyBorder="1" applyAlignment="1">
      <alignment horizontal="left"/>
    </xf>
    <xf numFmtId="0" fontId="31" fillId="7" borderId="15" xfId="0" applyFont="1" applyFill="1" applyBorder="1" applyAlignment="1">
      <alignment horizontal="left"/>
    </xf>
    <xf numFmtId="0" fontId="34" fillId="3" borderId="1" xfId="0" applyFont="1" applyFill="1" applyBorder="1" applyAlignment="1">
      <alignment horizontal="left" vertical="center" wrapText="1"/>
    </xf>
    <xf numFmtId="0" fontId="34" fillId="3" borderId="41" xfId="0" applyFont="1" applyFill="1" applyBorder="1" applyAlignment="1">
      <alignment horizontal="left" vertical="center" wrapText="1"/>
    </xf>
    <xf numFmtId="0" fontId="24" fillId="0" borderId="36" xfId="0" applyFont="1" applyBorder="1" applyAlignment="1">
      <alignment horizontal="left" vertical="top" wrapText="1"/>
    </xf>
    <xf numFmtId="0" fontId="24" fillId="0" borderId="24" xfId="0" applyFont="1" applyBorder="1" applyAlignment="1">
      <alignment horizontal="left" vertical="top" wrapText="1"/>
    </xf>
    <xf numFmtId="0" fontId="24" fillId="0" borderId="25" xfId="0" applyFont="1" applyBorder="1" applyAlignment="1">
      <alignment horizontal="left" vertical="top" wrapText="1"/>
    </xf>
    <xf numFmtId="0" fontId="24" fillId="0" borderId="47" xfId="0" applyFont="1" applyBorder="1" applyAlignment="1">
      <alignment horizontal="left" vertical="top" wrapText="1"/>
    </xf>
    <xf numFmtId="0" fontId="24" fillId="0" borderId="45" xfId="0" applyFont="1" applyBorder="1" applyAlignment="1">
      <alignment horizontal="left" vertical="top" wrapText="1"/>
    </xf>
    <xf numFmtId="0" fontId="32" fillId="6" borderId="24"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32" fillId="6" borderId="36" xfId="0" applyFont="1" applyFill="1" applyBorder="1" applyAlignment="1">
      <alignment horizontal="center" vertical="center" wrapText="1"/>
    </xf>
    <xf numFmtId="0" fontId="34" fillId="7" borderId="35" xfId="0" applyFont="1" applyFill="1" applyBorder="1" applyAlignment="1">
      <alignment horizontal="left" vertical="center" wrapText="1"/>
    </xf>
    <xf numFmtId="0" fontId="34" fillId="7" borderId="14" xfId="0" applyFont="1" applyFill="1" applyBorder="1" applyAlignment="1">
      <alignment horizontal="left" vertical="center" wrapText="1"/>
    </xf>
    <xf numFmtId="0" fontId="34" fillId="7" borderId="30" xfId="0" applyFont="1" applyFill="1" applyBorder="1" applyAlignment="1">
      <alignment horizontal="left" vertical="center" wrapText="1"/>
    </xf>
    <xf numFmtId="0" fontId="34" fillId="7" borderId="17" xfId="0" applyFont="1" applyFill="1" applyBorder="1" applyAlignment="1">
      <alignment horizontal="left" vertical="center" wrapText="1"/>
    </xf>
    <xf numFmtId="0" fontId="33" fillId="3" borderId="36" xfId="0"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4" fillId="7" borderId="37" xfId="0" applyFont="1" applyFill="1" applyBorder="1" applyAlignment="1">
      <alignment horizontal="left" vertical="center" wrapText="1"/>
    </xf>
    <xf numFmtId="0" fontId="34" fillId="7" borderId="12" xfId="0" applyFont="1" applyFill="1" applyBorder="1" applyAlignment="1">
      <alignment horizontal="left" vertical="center" wrapText="1"/>
    </xf>
    <xf numFmtId="0" fontId="34" fillId="7" borderId="19" xfId="0" applyFont="1" applyFill="1" applyBorder="1" applyAlignment="1">
      <alignment horizontal="left" vertical="center" wrapText="1"/>
    </xf>
    <xf numFmtId="0" fontId="32" fillId="6" borderId="33" xfId="0" applyFont="1" applyFill="1" applyBorder="1" applyAlignment="1">
      <alignment horizontal="center" vertical="center" wrapText="1"/>
    </xf>
    <xf numFmtId="0" fontId="34" fillId="7" borderId="16" xfId="0" applyFont="1" applyFill="1" applyBorder="1" applyAlignment="1">
      <alignment horizontal="left" vertical="center" wrapText="1"/>
    </xf>
    <xf numFmtId="0" fontId="34" fillId="7" borderId="55" xfId="0" applyFont="1" applyFill="1" applyBorder="1" applyAlignment="1">
      <alignment horizontal="left" vertical="center" wrapText="1"/>
    </xf>
    <xf numFmtId="0" fontId="4" fillId="7" borderId="35" xfId="0" applyFont="1" applyFill="1" applyBorder="1" applyAlignment="1">
      <alignment horizontal="right" vertical="top" wrapText="1"/>
    </xf>
    <xf numFmtId="0" fontId="4" fillId="7" borderId="7" xfId="0" applyFont="1" applyFill="1" applyBorder="1" applyAlignment="1">
      <alignment horizontal="right" vertical="top" wrapText="1"/>
    </xf>
    <xf numFmtId="0" fontId="4" fillId="7" borderId="30" xfId="0" applyFont="1" applyFill="1" applyBorder="1" applyAlignment="1">
      <alignment horizontal="right" vertical="top" wrapText="1"/>
    </xf>
    <xf numFmtId="0" fontId="34" fillId="7" borderId="9" xfId="0" applyFont="1" applyFill="1" applyBorder="1" applyAlignment="1">
      <alignment horizontal="left" vertical="top" wrapText="1"/>
    </xf>
    <xf numFmtId="0" fontId="32" fillId="6" borderId="4" xfId="0" applyFont="1" applyFill="1" applyBorder="1" applyAlignment="1">
      <alignment horizontal="center" vertical="center" wrapText="1"/>
    </xf>
    <xf numFmtId="0" fontId="32" fillId="6" borderId="40" xfId="0" applyFont="1" applyFill="1" applyBorder="1" applyAlignment="1">
      <alignment horizontal="center" vertical="center" wrapText="1"/>
    </xf>
    <xf numFmtId="166" fontId="34" fillId="2" borderId="20" xfId="2" applyNumberFormat="1" applyFont="1" applyFill="1" applyBorder="1" applyAlignment="1">
      <alignment horizontal="center" vertical="center" wrapText="1"/>
    </xf>
    <xf numFmtId="166" fontId="34" fillId="2" borderId="12" xfId="2" applyNumberFormat="1" applyFont="1" applyFill="1" applyBorder="1" applyAlignment="1">
      <alignment horizontal="center" vertical="center" wrapText="1"/>
    </xf>
    <xf numFmtId="166" fontId="34" fillId="2" borderId="19" xfId="2" applyNumberFormat="1" applyFont="1" applyFill="1" applyBorder="1" applyAlignment="1">
      <alignment horizontal="center" vertical="center" wrapText="1"/>
    </xf>
    <xf numFmtId="166" fontId="34" fillId="2" borderId="26" xfId="2" applyNumberFormat="1" applyFont="1" applyFill="1" applyBorder="1" applyAlignment="1">
      <alignment horizontal="center" vertical="center" wrapText="1"/>
    </xf>
    <xf numFmtId="0" fontId="32" fillId="6" borderId="6" xfId="0" applyFont="1" applyFill="1" applyBorder="1" applyAlignment="1">
      <alignment horizontal="center" vertical="center" wrapText="1"/>
    </xf>
    <xf numFmtId="166" fontId="34" fillId="2" borderId="15" xfId="2" applyNumberFormat="1" applyFont="1" applyFill="1" applyBorder="1" applyAlignment="1">
      <alignment horizontal="center" vertical="center" wrapText="1"/>
    </xf>
    <xf numFmtId="166" fontId="34" fillId="2" borderId="21" xfId="2" applyNumberFormat="1" applyFont="1" applyFill="1" applyBorder="1" applyAlignment="1">
      <alignment horizontal="center" vertical="center" wrapText="1"/>
    </xf>
    <xf numFmtId="43" fontId="34" fillId="2" borderId="21" xfId="2" applyFont="1" applyFill="1" applyBorder="1" applyAlignment="1">
      <alignment horizontal="center" vertical="center" wrapText="1"/>
    </xf>
    <xf numFmtId="166" fontId="34" fillId="2" borderId="13" xfId="2" applyNumberFormat="1" applyFont="1" applyFill="1" applyBorder="1" applyAlignment="1">
      <alignment horizontal="center" vertical="center" wrapText="1"/>
    </xf>
    <xf numFmtId="166" fontId="34" fillId="2" borderId="39" xfId="2" applyNumberFormat="1" applyFont="1" applyFill="1" applyBorder="1" applyAlignment="1">
      <alignment horizontal="center" vertical="center" wrapText="1"/>
    </xf>
    <xf numFmtId="0" fontId="34" fillId="7" borderId="48" xfId="0" applyFont="1" applyFill="1" applyBorder="1" applyAlignment="1">
      <alignment horizontal="left" vertical="top" wrapText="1"/>
    </xf>
    <xf numFmtId="0" fontId="34" fillId="7" borderId="43" xfId="0" applyFont="1" applyFill="1" applyBorder="1" applyAlignment="1">
      <alignment horizontal="left" vertical="top" wrapText="1"/>
    </xf>
    <xf numFmtId="43" fontId="34" fillId="2" borderId="7" xfId="2" applyFont="1" applyFill="1" applyBorder="1" applyAlignment="1" applyProtection="1">
      <alignment horizontal="right" vertical="center" wrapText="1"/>
    </xf>
    <xf numFmtId="43" fontId="34" fillId="2" borderId="9" xfId="2" applyFont="1" applyFill="1" applyBorder="1" applyAlignment="1" applyProtection="1">
      <alignment horizontal="right" vertical="center" wrapText="1"/>
    </xf>
    <xf numFmtId="43" fontId="34" fillId="2" borderId="8" xfId="2" applyFont="1" applyFill="1" applyBorder="1" applyAlignment="1" applyProtection="1">
      <alignment horizontal="right" vertical="center" wrapText="1"/>
    </xf>
    <xf numFmtId="43" fontId="34" fillId="2" borderId="4" xfId="2" applyFont="1" applyFill="1" applyBorder="1" applyAlignment="1" applyProtection="1">
      <alignment horizontal="left" vertical="center" wrapText="1"/>
    </xf>
    <xf numFmtId="43" fontId="34" fillId="2" borderId="6" xfId="2" applyFont="1" applyFill="1" applyBorder="1" applyAlignment="1" applyProtection="1">
      <alignment horizontal="left" vertical="center" wrapText="1"/>
    </xf>
    <xf numFmtId="43" fontId="34" fillId="2" borderId="5" xfId="2" applyFont="1" applyFill="1" applyBorder="1" applyAlignment="1" applyProtection="1">
      <alignment horizontal="left" vertical="center" wrapText="1"/>
    </xf>
    <xf numFmtId="43" fontId="34" fillId="2" borderId="1" xfId="2" applyFont="1" applyFill="1" applyBorder="1" applyAlignment="1" applyProtection="1">
      <alignment horizontal="right" vertical="center" wrapText="1"/>
    </xf>
    <xf numFmtId="43" fontId="34" fillId="2" borderId="2" xfId="2" applyFont="1" applyFill="1" applyBorder="1" applyAlignment="1" applyProtection="1">
      <alignment horizontal="right" vertical="center" wrapText="1"/>
    </xf>
    <xf numFmtId="43" fontId="34" fillId="2" borderId="3" xfId="2" applyFont="1" applyFill="1" applyBorder="1" applyAlignment="1" applyProtection="1">
      <alignment horizontal="right" vertical="center" wrapText="1"/>
    </xf>
    <xf numFmtId="0" fontId="34" fillId="3" borderId="4" xfId="0" applyFont="1" applyFill="1" applyBorder="1" applyAlignment="1">
      <alignment horizontal="left" vertical="top" wrapText="1"/>
    </xf>
    <xf numFmtId="0" fontId="34" fillId="3" borderId="5" xfId="0" applyFont="1" applyFill="1" applyBorder="1" applyAlignment="1">
      <alignment horizontal="left" vertical="top" wrapText="1"/>
    </xf>
    <xf numFmtId="0" fontId="34" fillId="2" borderId="1" xfId="0" applyFont="1" applyFill="1" applyBorder="1" applyAlignment="1">
      <alignment horizontal="left" vertical="center" wrapText="1"/>
    </xf>
    <xf numFmtId="0" fontId="34" fillId="2" borderId="2" xfId="0" applyFont="1" applyFill="1" applyBorder="1" applyAlignment="1">
      <alignment horizontal="left" vertical="center" wrapText="1"/>
    </xf>
    <xf numFmtId="0" fontId="34" fillId="2" borderId="3" xfId="0" applyFont="1" applyFill="1" applyBorder="1" applyAlignment="1">
      <alignment horizontal="left" vertical="center" wrapText="1"/>
    </xf>
    <xf numFmtId="43" fontId="34" fillId="2" borderId="51" xfId="0" applyNumberFormat="1"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2" fillId="6" borderId="32" xfId="0" applyFont="1" applyFill="1" applyBorder="1" applyAlignment="1">
      <alignment horizontal="center" vertical="center" wrapText="1"/>
    </xf>
    <xf numFmtId="0" fontId="32" fillId="6" borderId="31" xfId="0" applyFont="1" applyFill="1" applyBorder="1" applyAlignment="1">
      <alignment horizontal="center" vertical="center" wrapText="1"/>
    </xf>
    <xf numFmtId="0" fontId="32" fillId="6" borderId="34" xfId="0" applyFont="1" applyFill="1" applyBorder="1" applyAlignment="1">
      <alignment horizontal="center" vertical="center" wrapText="1"/>
    </xf>
    <xf numFmtId="0" fontId="32" fillId="6" borderId="49" xfId="0" applyFont="1" applyFill="1" applyBorder="1" applyAlignment="1">
      <alignment horizontal="center" vertical="center" wrapText="1"/>
    </xf>
    <xf numFmtId="0" fontId="34" fillId="3" borderId="4" xfId="0" applyFont="1" applyFill="1" applyBorder="1" applyAlignment="1">
      <alignment horizontal="left" vertical="center" wrapText="1"/>
    </xf>
    <xf numFmtId="0" fontId="34" fillId="3" borderId="6" xfId="0" applyFont="1" applyFill="1" applyBorder="1" applyAlignment="1">
      <alignment horizontal="left" vertical="center" wrapText="1"/>
    </xf>
    <xf numFmtId="43" fontId="34" fillId="2" borderId="7" xfId="2" applyFont="1" applyFill="1" applyBorder="1" applyAlignment="1" applyProtection="1">
      <alignment horizontal="left" vertical="center" wrapText="1"/>
    </xf>
    <xf numFmtId="43" fontId="34" fillId="2" borderId="9" xfId="2" applyFont="1" applyFill="1" applyBorder="1" applyAlignment="1" applyProtection="1">
      <alignment horizontal="left" vertical="center" wrapText="1"/>
    </xf>
    <xf numFmtId="43" fontId="34" fillId="2" borderId="8" xfId="2" applyFont="1" applyFill="1" applyBorder="1" applyAlignment="1" applyProtection="1">
      <alignment horizontal="left" vertical="center" wrapText="1"/>
    </xf>
    <xf numFmtId="0" fontId="34" fillId="3" borderId="10" xfId="0" applyFont="1" applyFill="1" applyBorder="1" applyAlignment="1">
      <alignment horizontal="left" vertical="center" wrapText="1"/>
    </xf>
    <xf numFmtId="0" fontId="34" fillId="3" borderId="0" xfId="0" applyFont="1" applyFill="1" applyAlignment="1">
      <alignment horizontal="left" vertical="center" wrapText="1"/>
    </xf>
    <xf numFmtId="0" fontId="34" fillId="7" borderId="4" xfId="0" applyFont="1" applyFill="1" applyBorder="1" applyAlignment="1">
      <alignment horizontal="left" vertical="top" wrapText="1"/>
    </xf>
    <xf numFmtId="0" fontId="34" fillId="7" borderId="6" xfId="0" applyFont="1" applyFill="1" applyBorder="1" applyAlignment="1">
      <alignment horizontal="left" vertical="top" wrapText="1"/>
    </xf>
    <xf numFmtId="0" fontId="34" fillId="7" borderId="10" xfId="0" applyFont="1" applyFill="1" applyBorder="1" applyAlignment="1">
      <alignment horizontal="left" vertical="top" wrapText="1"/>
    </xf>
    <xf numFmtId="0" fontId="34" fillId="7" borderId="0" xfId="0" applyFont="1" applyFill="1" applyAlignment="1">
      <alignment horizontal="left" vertical="top" wrapText="1"/>
    </xf>
    <xf numFmtId="0" fontId="34" fillId="7" borderId="35" xfId="0" applyFont="1" applyFill="1" applyBorder="1" applyAlignment="1">
      <alignment horizontal="center" vertical="top" wrapText="1"/>
    </xf>
    <xf numFmtId="0" fontId="34" fillId="7" borderId="14" xfId="0" applyFont="1" applyFill="1" applyBorder="1" applyAlignment="1">
      <alignment horizontal="center" vertical="top" wrapText="1"/>
    </xf>
    <xf numFmtId="0" fontId="34" fillId="7" borderId="50" xfId="0" applyFont="1" applyFill="1" applyBorder="1" applyAlignment="1">
      <alignment horizontal="center" vertical="top" wrapText="1"/>
    </xf>
    <xf numFmtId="0" fontId="34" fillId="7" borderId="9" xfId="0" applyFont="1" applyFill="1" applyBorder="1" applyAlignment="1">
      <alignment horizontal="center" vertical="top" wrapText="1"/>
    </xf>
    <xf numFmtId="0" fontId="34" fillId="7" borderId="8" xfId="0" applyFont="1" applyFill="1" applyBorder="1" applyAlignment="1">
      <alignment horizontal="center" vertical="top" wrapText="1"/>
    </xf>
    <xf numFmtId="0" fontId="33" fillId="5" borderId="1" xfId="0" applyFont="1" applyFill="1" applyBorder="1" applyAlignment="1">
      <alignment vertical="center" wrapText="1"/>
    </xf>
    <xf numFmtId="0" fontId="33" fillId="5" borderId="2" xfId="0" applyFont="1" applyFill="1" applyBorder="1" applyAlignment="1">
      <alignment vertical="center" wrapText="1"/>
    </xf>
    <xf numFmtId="0" fontId="33" fillId="5" borderId="3" xfId="0" applyFont="1" applyFill="1" applyBorder="1" applyAlignment="1">
      <alignment vertical="center" wrapText="1"/>
    </xf>
    <xf numFmtId="0" fontId="51" fillId="12" borderId="1" xfId="0" applyFont="1" applyFill="1" applyBorder="1" applyAlignment="1">
      <alignment vertical="center" wrapText="1"/>
    </xf>
    <xf numFmtId="0" fontId="51" fillId="12" borderId="2" xfId="0" applyFont="1" applyFill="1" applyBorder="1" applyAlignment="1">
      <alignment vertical="center" wrapText="1"/>
    </xf>
    <xf numFmtId="0" fontId="51" fillId="12" borderId="3" xfId="0" applyFont="1" applyFill="1" applyBorder="1" applyAlignment="1">
      <alignment vertical="center" wrapText="1"/>
    </xf>
    <xf numFmtId="0" fontId="34" fillId="3" borderId="1" xfId="0" applyFont="1" applyFill="1" applyBorder="1" applyAlignment="1">
      <alignment vertical="center" wrapText="1"/>
    </xf>
    <xf numFmtId="0" fontId="34" fillId="3" borderId="3" xfId="0" applyFont="1" applyFill="1" applyBorder="1" applyAlignment="1">
      <alignment vertical="center" wrapText="1"/>
    </xf>
    <xf numFmtId="0" fontId="34" fillId="3" borderId="7"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3" fillId="5" borderId="4" xfId="0" applyFont="1" applyFill="1" applyBorder="1" applyAlignment="1">
      <alignment vertical="center" wrapText="1"/>
    </xf>
    <xf numFmtId="0" fontId="33" fillId="5" borderId="6" xfId="0" applyFont="1" applyFill="1" applyBorder="1" applyAlignment="1">
      <alignment vertical="center" wrapText="1"/>
    </xf>
    <xf numFmtId="0" fontId="33" fillId="5" borderId="5" xfId="0" applyFont="1" applyFill="1" applyBorder="1" applyAlignment="1">
      <alignment vertical="center" wrapText="1"/>
    </xf>
    <xf numFmtId="0" fontId="33" fillId="5" borderId="7" xfId="0" applyFont="1" applyFill="1" applyBorder="1" applyAlignment="1">
      <alignment vertical="center" wrapText="1"/>
    </xf>
    <xf numFmtId="0" fontId="33" fillId="5" borderId="9" xfId="0" applyFont="1" applyFill="1" applyBorder="1" applyAlignment="1">
      <alignment vertical="center" wrapText="1"/>
    </xf>
    <xf numFmtId="0" fontId="33" fillId="5" borderId="0" xfId="0" applyFont="1" applyFill="1" applyAlignment="1">
      <alignment vertical="center" wrapText="1"/>
    </xf>
    <xf numFmtId="0" fontId="33" fillId="5" borderId="11" xfId="0" applyFont="1" applyFill="1" applyBorder="1" applyAlignment="1">
      <alignment vertical="center" wrapText="1"/>
    </xf>
    <xf numFmtId="0" fontId="33" fillId="5" borderId="10" xfId="0" applyFont="1" applyFill="1" applyBorder="1" applyAlignment="1">
      <alignment vertical="center" wrapText="1"/>
    </xf>
    <xf numFmtId="0" fontId="2" fillId="7" borderId="0" xfId="0" applyFont="1" applyFill="1"/>
    <xf numFmtId="0" fontId="2" fillId="0" borderId="0" xfId="0" applyFont="1"/>
    <xf numFmtId="0" fontId="1" fillId="3" borderId="12" xfId="0" applyFont="1" applyFill="1" applyBorder="1" applyAlignment="1">
      <alignment vertical="center" wrapText="1"/>
    </xf>
    <xf numFmtId="0" fontId="1" fillId="7" borderId="0" xfId="0" applyFont="1" applyFill="1" applyAlignment="1" applyProtection="1">
      <alignment vertical="center" wrapText="1"/>
      <protection locked="0"/>
    </xf>
    <xf numFmtId="14" fontId="1" fillId="2" borderId="19" xfId="0" applyNumberFormat="1" applyFont="1" applyFill="1" applyBorder="1" applyAlignment="1" applyProtection="1">
      <alignment horizontal="left" vertical="center" wrapText="1"/>
      <protection locked="0"/>
    </xf>
    <xf numFmtId="0" fontId="1" fillId="2" borderId="23"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left" vertical="center" wrapText="1"/>
      <protection locked="0"/>
    </xf>
    <xf numFmtId="0" fontId="1" fillId="7" borderId="19" xfId="0" applyFont="1" applyFill="1" applyBorder="1" applyAlignment="1" applyProtection="1">
      <alignment horizontal="left" vertical="top" wrapText="1"/>
      <protection locked="0"/>
    </xf>
    <xf numFmtId="0" fontId="1" fillId="7" borderId="23" xfId="0" applyFont="1" applyFill="1" applyBorder="1" applyAlignment="1" applyProtection="1">
      <alignment horizontal="left" vertical="top" wrapText="1"/>
      <protection locked="0"/>
    </xf>
    <xf numFmtId="0" fontId="1" fillId="7" borderId="20" xfId="0" applyFont="1" applyFill="1" applyBorder="1" applyAlignment="1" applyProtection="1">
      <alignment horizontal="left" vertical="top" wrapText="1"/>
      <protection locked="0"/>
    </xf>
    <xf numFmtId="0" fontId="1" fillId="7" borderId="0" xfId="0" applyFont="1" applyFill="1" applyAlignment="1" applyProtection="1">
      <alignment vertical="top" wrapText="1"/>
      <protection locked="0"/>
    </xf>
    <xf numFmtId="0" fontId="1" fillId="3" borderId="12" xfId="0" applyFont="1" applyFill="1" applyBorder="1" applyAlignment="1">
      <alignment vertical="top" wrapText="1"/>
    </xf>
    <xf numFmtId="0" fontId="1" fillId="2" borderId="14"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3" borderId="12" xfId="0" applyFont="1" applyFill="1" applyBorder="1" applyAlignment="1">
      <alignment horizontal="left" vertical="top" wrapText="1"/>
    </xf>
    <xf numFmtId="0" fontId="1" fillId="2" borderId="19" xfId="0" applyFont="1" applyFill="1" applyBorder="1" applyAlignment="1" applyProtection="1">
      <alignment horizontal="left" vertical="center" wrapText="1"/>
      <protection locked="0"/>
    </xf>
    <xf numFmtId="0" fontId="1" fillId="3" borderId="19" xfId="0" applyFont="1" applyFill="1" applyBorder="1" applyAlignment="1">
      <alignment horizontal="left" vertical="top" wrapText="1"/>
    </xf>
    <xf numFmtId="0" fontId="1" fillId="2" borderId="12" xfId="0" applyFont="1" applyFill="1" applyBorder="1" applyAlignment="1" applyProtection="1">
      <alignment horizontal="left" vertical="top" wrapText="1"/>
      <protection locked="0"/>
    </xf>
    <xf numFmtId="0" fontId="1" fillId="3" borderId="13"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0" borderId="12" xfId="0" applyFont="1" applyBorder="1" applyAlignment="1" applyProtection="1">
      <alignment horizontal="left" vertical="top" wrapText="1"/>
      <protection locked="0"/>
    </xf>
    <xf numFmtId="0" fontId="1" fillId="3" borderId="43"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0" borderId="13"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3" borderId="16"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7" borderId="12" xfId="0" applyFont="1" applyFill="1" applyBorder="1" applyAlignment="1">
      <alignment horizontal="left" vertical="top" wrapText="1"/>
    </xf>
    <xf numFmtId="0" fontId="1" fillId="3" borderId="12"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14" fontId="1" fillId="2" borderId="4" xfId="0" applyNumberFormat="1" applyFont="1" applyFill="1" applyBorder="1" applyAlignment="1">
      <alignment horizontal="left" vertical="center" wrapText="1"/>
    </xf>
    <xf numFmtId="14" fontId="1" fillId="2" borderId="6" xfId="0" applyNumberFormat="1" applyFont="1" applyFill="1" applyBorder="1" applyAlignment="1">
      <alignment horizontal="left" vertical="center" wrapText="1"/>
    </xf>
    <xf numFmtId="14" fontId="1" fillId="2" borderId="5" xfId="0" applyNumberFormat="1" applyFont="1" applyFill="1" applyBorder="1" applyAlignment="1">
      <alignment horizontal="left" vertical="center" wrapText="1"/>
    </xf>
    <xf numFmtId="0" fontId="1" fillId="3" borderId="4" xfId="0" applyFont="1" applyFill="1" applyBorder="1" applyAlignment="1">
      <alignment vertical="center" wrapText="1"/>
    </xf>
    <xf numFmtId="0" fontId="1" fillId="3" borderId="6" xfId="0" applyFont="1" applyFill="1" applyBorder="1" applyAlignment="1">
      <alignment vertical="center" wrapText="1"/>
    </xf>
    <xf numFmtId="14" fontId="1" fillId="2" borderId="4" xfId="0" applyNumberFormat="1" applyFont="1" applyFill="1" applyBorder="1" applyAlignment="1">
      <alignment horizontal="left" vertical="center" wrapText="1"/>
    </xf>
    <xf numFmtId="14" fontId="1" fillId="2" borderId="6" xfId="0" applyNumberFormat="1" applyFont="1" applyFill="1" applyBorder="1" applyAlignment="1">
      <alignment horizontal="left" vertical="center" wrapText="1"/>
    </xf>
    <xf numFmtId="14" fontId="1" fillId="2" borderId="5" xfId="0" applyNumberFormat="1" applyFont="1" applyFill="1" applyBorder="1" applyAlignment="1">
      <alignment horizontal="left" vertical="center" wrapText="1"/>
    </xf>
    <xf numFmtId="0" fontId="1" fillId="7" borderId="36" xfId="0" applyFont="1" applyFill="1" applyBorder="1" applyAlignment="1">
      <alignment horizontal="left" vertical="top" wrapText="1"/>
    </xf>
    <xf numFmtId="0" fontId="1" fillId="7" borderId="24" xfId="0" applyFont="1" applyFill="1" applyBorder="1" applyAlignment="1">
      <alignment horizontal="left" vertical="top" wrapText="1"/>
    </xf>
    <xf numFmtId="0" fontId="1" fillId="7" borderId="25" xfId="0" applyFont="1" applyFill="1" applyBorder="1" applyAlignment="1">
      <alignment horizontal="left" vertical="top" wrapText="1"/>
    </xf>
    <xf numFmtId="0" fontId="1" fillId="7" borderId="38" xfId="0" applyFont="1" applyFill="1" applyBorder="1" applyAlignment="1">
      <alignment horizontal="left" vertical="top" wrapText="1"/>
    </xf>
    <xf numFmtId="0" fontId="1" fillId="7" borderId="27" xfId="0" applyFont="1" applyFill="1" applyBorder="1" applyAlignment="1">
      <alignment horizontal="left" vertical="top" wrapText="1"/>
    </xf>
    <xf numFmtId="0" fontId="1" fillId="7" borderId="28" xfId="0" applyFont="1" applyFill="1" applyBorder="1" applyAlignment="1">
      <alignment horizontal="left" vertical="top" wrapText="1"/>
    </xf>
    <xf numFmtId="0" fontId="1" fillId="3" borderId="4" xfId="0" applyFont="1" applyFill="1" applyBorder="1" applyAlignment="1">
      <alignment vertical="top" wrapText="1"/>
    </xf>
    <xf numFmtId="0" fontId="1" fillId="3" borderId="5" xfId="0" applyFont="1" applyFill="1" applyBorder="1" applyAlignment="1">
      <alignment vertical="top" wrapText="1"/>
    </xf>
    <xf numFmtId="0" fontId="1" fillId="2" borderId="4"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3" borderId="5"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3" borderId="10" xfId="0" applyFont="1" applyFill="1" applyBorder="1" applyAlignment="1">
      <alignment vertical="center" wrapText="1"/>
    </xf>
    <xf numFmtId="0" fontId="1" fillId="3" borderId="11" xfId="0" applyFont="1" applyFill="1" applyBorder="1" applyAlignment="1">
      <alignment vertical="center" wrapText="1"/>
    </xf>
    <xf numFmtId="0" fontId="2" fillId="6" borderId="9" xfId="0" applyFont="1" applyFill="1" applyBorder="1" applyAlignment="1">
      <alignment horizontal="right" vertical="center"/>
    </xf>
    <xf numFmtId="0" fontId="2" fillId="6" borderId="0" xfId="0" applyFont="1" applyFill="1" applyAlignment="1">
      <alignment horizontal="right" vertical="center"/>
    </xf>
    <xf numFmtId="0" fontId="2" fillId="6" borderId="0" xfId="0" applyFont="1" applyFill="1" applyAlignment="1">
      <alignment horizontal="right"/>
    </xf>
    <xf numFmtId="168" fontId="2" fillId="0" borderId="37" xfId="2" applyNumberFormat="1" applyFont="1" applyBorder="1" applyAlignment="1">
      <alignment horizontal="center"/>
    </xf>
    <xf numFmtId="168" fontId="2" fillId="0" borderId="12" xfId="2" applyNumberFormat="1" applyFont="1" applyBorder="1" applyAlignment="1">
      <alignment horizontal="center"/>
    </xf>
    <xf numFmtId="168" fontId="2" fillId="0" borderId="26" xfId="2" applyNumberFormat="1" applyFont="1" applyBorder="1" applyAlignment="1">
      <alignment horizontal="center"/>
    </xf>
    <xf numFmtId="165" fontId="1" fillId="0" borderId="21" xfId="2" applyNumberFormat="1" applyFont="1" applyBorder="1" applyAlignment="1">
      <alignment horizontal="center" vertical="center"/>
    </xf>
    <xf numFmtId="166" fontId="2" fillId="0" borderId="39" xfId="2" applyNumberFormat="1" applyFont="1" applyBorder="1" applyAlignment="1">
      <alignment horizontal="center" vertical="center"/>
    </xf>
    <xf numFmtId="10" fontId="2" fillId="0" borderId="36" xfId="3" applyNumberFormat="1" applyFont="1" applyBorder="1" applyAlignment="1">
      <alignment horizontal="center"/>
    </xf>
    <xf numFmtId="10" fontId="2" fillId="0" borderId="24" xfId="3" applyNumberFormat="1" applyFont="1" applyBorder="1" applyAlignment="1">
      <alignment horizontal="center"/>
    </xf>
    <xf numFmtId="168" fontId="2" fillId="0" borderId="24" xfId="2" applyNumberFormat="1" applyFont="1" applyBorder="1" applyAlignment="1">
      <alignment horizontal="center"/>
    </xf>
    <xf numFmtId="168" fontId="2" fillId="0" borderId="25" xfId="2" applyNumberFormat="1" applyFont="1" applyBorder="1" applyAlignment="1">
      <alignment horizontal="center"/>
    </xf>
    <xf numFmtId="10" fontId="2" fillId="0" borderId="27" xfId="3" applyNumberFormat="1" applyFont="1" applyBorder="1" applyAlignment="1">
      <alignment horizontal="center" vertical="center"/>
    </xf>
    <xf numFmtId="10" fontId="1" fillId="0" borderId="27" xfId="3" applyNumberFormat="1" applyFont="1" applyBorder="1" applyAlignment="1">
      <alignment horizontal="center" vertical="center"/>
    </xf>
    <xf numFmtId="166" fontId="2" fillId="0" borderId="27" xfId="2" applyNumberFormat="1" applyFont="1" applyBorder="1" applyAlignment="1">
      <alignment horizontal="center" vertical="center"/>
    </xf>
    <xf numFmtId="165" fontId="1" fillId="0" borderId="27" xfId="2" applyNumberFormat="1" applyFont="1" applyBorder="1" applyAlignment="1">
      <alignment horizontal="center" vertical="center"/>
    </xf>
    <xf numFmtId="166" fontId="2" fillId="0" borderId="28" xfId="2" applyNumberFormat="1" applyFont="1" applyBorder="1" applyAlignment="1">
      <alignment horizontal="center" vertical="center"/>
    </xf>
    <xf numFmtId="0" fontId="1" fillId="6" borderId="1"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7" borderId="1" xfId="0" applyFont="1" applyFill="1" applyBorder="1" applyAlignment="1" applyProtection="1">
      <alignment horizontal="left" vertical="center" wrapText="1"/>
      <protection locked="0"/>
    </xf>
    <xf numFmtId="0" fontId="1" fillId="7" borderId="2" xfId="0" applyFont="1" applyFill="1" applyBorder="1" applyAlignment="1" applyProtection="1">
      <alignment horizontal="left" vertical="center" wrapText="1"/>
      <protection locked="0"/>
    </xf>
    <xf numFmtId="0" fontId="1" fillId="7" borderId="3" xfId="0" applyFont="1" applyFill="1" applyBorder="1" applyAlignment="1" applyProtection="1">
      <alignment horizontal="left" vertical="center" wrapText="1"/>
      <protection locked="0"/>
    </xf>
    <xf numFmtId="0" fontId="1" fillId="3" borderId="4"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7" xfId="0" applyFont="1" applyFill="1" applyBorder="1" applyAlignment="1">
      <alignment horizontal="left" vertical="center" wrapText="1"/>
    </xf>
    <xf numFmtId="0" fontId="1" fillId="3" borderId="9" xfId="0" applyFont="1" applyFill="1" applyBorder="1" applyAlignment="1">
      <alignment horizontal="left" vertical="center" wrapText="1"/>
    </xf>
    <xf numFmtId="166" fontId="2" fillId="0" borderId="37" xfId="2" applyNumberFormat="1" applyFont="1" applyBorder="1" applyAlignment="1">
      <alignment horizontal="center" vertical="center"/>
    </xf>
    <xf numFmtId="164" fontId="1" fillId="0" borderId="12" xfId="2" applyNumberFormat="1" applyFont="1" applyBorder="1" applyAlignment="1">
      <alignment horizontal="center" vertical="center"/>
    </xf>
    <xf numFmtId="166" fontId="2" fillId="0" borderId="12" xfId="2" applyNumberFormat="1" applyFont="1" applyBorder="1" applyAlignment="1">
      <alignment horizontal="center" vertical="center"/>
    </xf>
    <xf numFmtId="166" fontId="2" fillId="0" borderId="20" xfId="2" applyNumberFormat="1" applyFont="1" applyBorder="1" applyAlignment="1">
      <alignment horizontal="center" vertical="center"/>
    </xf>
    <xf numFmtId="166" fontId="2" fillId="0" borderId="26" xfId="2" applyNumberFormat="1" applyFont="1" applyBorder="1" applyAlignment="1">
      <alignment horizontal="center" vertical="center"/>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167" fontId="2" fillId="0" borderId="37" xfId="2" applyNumberFormat="1" applyFont="1" applyBorder="1" applyAlignment="1">
      <alignment horizontal="center"/>
    </xf>
    <xf numFmtId="167" fontId="2" fillId="0" borderId="12" xfId="2" applyNumberFormat="1" applyFont="1" applyBorder="1" applyAlignment="1">
      <alignment horizontal="center"/>
    </xf>
    <xf numFmtId="167" fontId="2" fillId="0" borderId="26" xfId="2" applyNumberFormat="1" applyFont="1" applyBorder="1" applyAlignment="1">
      <alignment horizontal="center"/>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167" fontId="2" fillId="0" borderId="37" xfId="2" applyNumberFormat="1" applyFont="1" applyBorder="1" applyAlignment="1">
      <alignment horizontal="center" vertical="center"/>
    </xf>
    <xf numFmtId="167" fontId="1" fillId="0" borderId="12" xfId="2" applyNumberFormat="1" applyFont="1" applyBorder="1" applyAlignment="1">
      <alignment horizontal="center" vertical="center"/>
    </xf>
    <xf numFmtId="167" fontId="2" fillId="0" borderId="12" xfId="2" applyNumberFormat="1" applyFont="1" applyBorder="1" applyAlignment="1">
      <alignment horizontal="center" vertical="center"/>
    </xf>
    <xf numFmtId="167" fontId="2" fillId="0" borderId="20" xfId="2" applyNumberFormat="1" applyFont="1" applyBorder="1" applyAlignment="1">
      <alignment horizontal="center" vertical="center"/>
    </xf>
    <xf numFmtId="167" fontId="2" fillId="0" borderId="26" xfId="2" applyNumberFormat="1" applyFont="1" applyBorder="1" applyAlignment="1">
      <alignment horizontal="center" vertical="center"/>
    </xf>
    <xf numFmtId="167" fontId="2" fillId="0" borderId="38" xfId="2" applyNumberFormat="1" applyFont="1" applyBorder="1" applyAlignment="1">
      <alignment horizontal="center" vertical="center"/>
    </xf>
    <xf numFmtId="167" fontId="1" fillId="0" borderId="27" xfId="2" applyNumberFormat="1" applyFont="1" applyBorder="1" applyAlignment="1">
      <alignment horizontal="center" vertical="center"/>
    </xf>
    <xf numFmtId="167" fontId="2" fillId="0" borderId="27" xfId="2" applyNumberFormat="1" applyFont="1" applyBorder="1" applyAlignment="1">
      <alignment horizontal="center" vertical="center"/>
    </xf>
    <xf numFmtId="167" fontId="2" fillId="0" borderId="46" xfId="2" applyNumberFormat="1" applyFont="1" applyBorder="1" applyAlignment="1">
      <alignment horizontal="center" vertical="center"/>
    </xf>
    <xf numFmtId="167" fontId="2" fillId="0" borderId="28" xfId="2" applyNumberFormat="1" applyFont="1" applyBorder="1" applyAlignment="1">
      <alignment horizontal="center" vertical="center"/>
    </xf>
    <xf numFmtId="0" fontId="1" fillId="3" borderId="2" xfId="0" applyFont="1" applyFill="1" applyBorder="1" applyAlignment="1">
      <alignment vertical="center" wrapText="1"/>
    </xf>
    <xf numFmtId="0" fontId="1" fillId="2" borderId="7"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7" borderId="30" xfId="0" applyFont="1" applyFill="1" applyBorder="1" applyAlignment="1">
      <alignment horizontal="left" vertical="center" wrapText="1"/>
    </xf>
    <xf numFmtId="0" fontId="1" fillId="7" borderId="18" xfId="0" applyFont="1" applyFill="1" applyBorder="1" applyAlignment="1">
      <alignment horizontal="left" vertical="center" wrapText="1"/>
    </xf>
    <xf numFmtId="172" fontId="2" fillId="0" borderId="37" xfId="2" applyNumberFormat="1" applyFont="1" applyBorder="1" applyAlignment="1">
      <alignment horizontal="center" vertical="center"/>
    </xf>
    <xf numFmtId="172" fontId="2" fillId="0" borderId="12" xfId="2" applyNumberFormat="1" applyFont="1" applyBorder="1" applyAlignment="1">
      <alignment horizontal="center" vertical="center"/>
    </xf>
    <xf numFmtId="0" fontId="1" fillId="0" borderId="10"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wrapText="1"/>
    </xf>
    <xf numFmtId="0" fontId="1" fillId="0" borderId="35" xfId="0" applyFont="1" applyBorder="1" applyAlignment="1">
      <alignment horizontal="left" vertical="center" wrapText="1"/>
    </xf>
    <xf numFmtId="0" fontId="1" fillId="0" borderId="15" xfId="0" applyFont="1" applyBorder="1" applyAlignment="1">
      <alignment horizontal="left" vertical="center" wrapText="1"/>
    </xf>
    <xf numFmtId="0" fontId="1" fillId="0" borderId="7" xfId="0" applyFont="1" applyBorder="1" applyAlignment="1">
      <alignment horizontal="left" vertical="center" wrapText="1"/>
    </xf>
    <xf numFmtId="0" fontId="1" fillId="0" borderId="44" xfId="0" applyFont="1" applyBorder="1" applyAlignment="1">
      <alignment horizontal="left" vertical="center" wrapText="1"/>
    </xf>
    <xf numFmtId="166" fontId="2" fillId="0" borderId="38" xfId="2" applyNumberFormat="1" applyFont="1" applyBorder="1" applyAlignment="1">
      <alignment horizontal="center" vertical="center"/>
    </xf>
    <xf numFmtId="164" fontId="1" fillId="0" borderId="27" xfId="2" applyNumberFormat="1" applyFont="1" applyBorder="1" applyAlignment="1">
      <alignment horizontal="center" vertical="center"/>
    </xf>
    <xf numFmtId="166" fontId="2" fillId="0" borderId="46" xfId="2" applyNumberFormat="1" applyFont="1" applyBorder="1" applyAlignment="1">
      <alignment horizontal="center" vertical="center"/>
    </xf>
    <xf numFmtId="0" fontId="1" fillId="3" borderId="1"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0" borderId="37" xfId="0" applyFont="1" applyBorder="1" applyAlignment="1">
      <alignment horizontal="left" vertical="top" wrapText="1"/>
    </xf>
    <xf numFmtId="0" fontId="1" fillId="0" borderId="12" xfId="0" applyFont="1" applyBorder="1" applyAlignment="1">
      <alignment horizontal="left" vertical="top" wrapText="1"/>
    </xf>
    <xf numFmtId="0" fontId="1" fillId="7" borderId="19" xfId="0" applyFont="1" applyFill="1" applyBorder="1" applyAlignment="1">
      <alignment horizontal="center" vertical="top" wrapText="1"/>
    </xf>
    <xf numFmtId="0" fontId="1" fillId="0" borderId="38" xfId="0" applyFont="1" applyBorder="1" applyAlignment="1">
      <alignment horizontal="left" vertical="top" wrapText="1"/>
    </xf>
    <xf numFmtId="0" fontId="1" fillId="0" borderId="27" xfId="0" applyFont="1" applyBorder="1" applyAlignment="1">
      <alignment horizontal="left" vertical="top" wrapText="1"/>
    </xf>
    <xf numFmtId="0" fontId="1" fillId="7" borderId="56" xfId="0" applyFont="1" applyFill="1" applyBorder="1" applyAlignment="1">
      <alignment horizontal="center" vertical="top" wrapText="1"/>
    </xf>
    <xf numFmtId="0" fontId="1" fillId="3" borderId="37" xfId="0" applyFont="1" applyFill="1" applyBorder="1" applyAlignment="1">
      <alignment horizontal="left" vertical="center" wrapText="1"/>
    </xf>
    <xf numFmtId="0" fontId="1" fillId="3" borderId="19" xfId="0" applyFont="1" applyFill="1" applyBorder="1" applyAlignment="1">
      <alignment horizontal="left" vertical="center" wrapText="1"/>
    </xf>
    <xf numFmtId="168" fontId="2" fillId="0" borderId="37" xfId="2" applyNumberFormat="1" applyFont="1" applyBorder="1" applyAlignment="1">
      <alignment horizontal="center" vertical="center"/>
    </xf>
    <xf numFmtId="168" fontId="1" fillId="0" borderId="12" xfId="2" applyNumberFormat="1" applyFont="1" applyBorder="1" applyAlignment="1">
      <alignment horizontal="center" vertical="center"/>
    </xf>
    <xf numFmtId="168" fontId="2" fillId="0" borderId="12" xfId="2" applyNumberFormat="1" applyFont="1" applyBorder="1" applyAlignment="1">
      <alignment horizontal="center" vertical="center"/>
    </xf>
    <xf numFmtId="0" fontId="1" fillId="3" borderId="53" xfId="0" applyFont="1" applyFill="1" applyBorder="1" applyAlignment="1">
      <alignment horizontal="left" vertical="center" wrapText="1"/>
    </xf>
    <xf numFmtId="0" fontId="1" fillId="2" borderId="41" xfId="0" applyFont="1" applyFill="1" applyBorder="1" applyAlignment="1">
      <alignment horizontal="left" vertical="top" wrapText="1"/>
    </xf>
    <xf numFmtId="0" fontId="1" fillId="2" borderId="54" xfId="0" applyFont="1" applyFill="1" applyBorder="1" applyAlignment="1">
      <alignment horizontal="left" vertical="top" wrapText="1"/>
    </xf>
    <xf numFmtId="0" fontId="1" fillId="2" borderId="52" xfId="0" applyFont="1" applyFill="1" applyBorder="1" applyAlignment="1">
      <alignment horizontal="left" vertical="top" wrapText="1"/>
    </xf>
  </cellXfs>
  <cellStyles count="4">
    <cellStyle name="Comma" xfId="2" builtinId="3"/>
    <cellStyle name="Hyperlink" xfId="1" builtinId="8"/>
    <cellStyle name="Normal" xfId="0" builtinId="0"/>
    <cellStyle name="Percent" xfId="3" builtinId="5"/>
  </cellStyles>
  <dxfs count="80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s>
  <tableStyles count="0" defaultTableStyle="TableStyleMedium9" defaultPivotStyle="PivotStyleMedium7"/>
  <colors>
    <mruColors>
      <color rgb="FF73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25929</xdr:colOff>
      <xdr:row>23</xdr:row>
      <xdr:rowOff>42722</xdr:rowOff>
    </xdr:from>
    <xdr:to>
      <xdr:col>5</xdr:col>
      <xdr:colOff>1312334</xdr:colOff>
      <xdr:row>33</xdr:row>
      <xdr:rowOff>148166</xdr:rowOff>
    </xdr:to>
    <xdr:pic>
      <xdr:nvPicPr>
        <xdr:cNvPr id="3" name="Picture 2" descr="elated image">
          <a:extLst>
            <a:ext uri="{FF2B5EF4-FFF2-40B4-BE49-F238E27FC236}">
              <a16:creationId xmlns:a16="http://schemas.microsoft.com/office/drawing/2014/main" id="{5E23A42B-99B3-40AF-9C6F-2B56557C9E8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b="1470"/>
        <a:stretch/>
      </xdr:blipFill>
      <xdr:spPr bwMode="auto">
        <a:xfrm>
          <a:off x="9540346" y="4032639"/>
          <a:ext cx="1286405" cy="211627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662119</xdr:colOff>
      <xdr:row>0</xdr:row>
      <xdr:rowOff>56184</xdr:rowOff>
    </xdr:from>
    <xdr:to>
      <xdr:col>14</xdr:col>
      <xdr:colOff>729234</xdr:colOff>
      <xdr:row>1</xdr:row>
      <xdr:rowOff>234900</xdr:rowOff>
    </xdr:to>
    <xdr:pic>
      <xdr:nvPicPr>
        <xdr:cNvPr id="3" name="Picture 2">
          <a:extLst>
            <a:ext uri="{FF2B5EF4-FFF2-40B4-BE49-F238E27FC236}">
              <a16:creationId xmlns:a16="http://schemas.microsoft.com/office/drawing/2014/main" id="{4CD6D83E-965A-46A9-954C-E95BAA8C4F2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628" b="22544"/>
        <a:stretch/>
      </xdr:blipFill>
      <xdr:spPr>
        <a:xfrm>
          <a:off x="10541538" y="56184"/>
          <a:ext cx="2592347" cy="4445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147640</xdr:colOff>
      <xdr:row>4</xdr:row>
      <xdr:rowOff>66675</xdr:rowOff>
    </xdr:from>
    <xdr:to>
      <xdr:col>6</xdr:col>
      <xdr:colOff>30017</xdr:colOff>
      <xdr:row>26</xdr:row>
      <xdr:rowOff>28030</xdr:rowOff>
    </xdr:to>
    <xdr:pic>
      <xdr:nvPicPr>
        <xdr:cNvPr id="2" name="Picture 1">
          <a:extLst>
            <a:ext uri="{FF2B5EF4-FFF2-40B4-BE49-F238E27FC236}">
              <a16:creationId xmlns:a16="http://schemas.microsoft.com/office/drawing/2014/main" id="{CC362933-9F97-44D3-A457-087B4D3786F3}"/>
            </a:ext>
          </a:extLst>
        </xdr:cNvPr>
        <xdr:cNvPicPr>
          <a:picLocks noChangeAspect="1"/>
        </xdr:cNvPicPr>
      </xdr:nvPicPr>
      <xdr:blipFill>
        <a:blip xmlns:r="http://schemas.openxmlformats.org/officeDocument/2006/relationships" r:embed="rId1"/>
        <a:stretch>
          <a:fillRect/>
        </a:stretch>
      </xdr:blipFill>
      <xdr:spPr>
        <a:xfrm>
          <a:off x="838203" y="935831"/>
          <a:ext cx="7585720" cy="44142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ea.org/statistics/resources/unitconvert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rvo.nl/sites/default/files/2013/10/Vreuls%202005%20NL%20Energiedragerlijst%20-%20Update.pdf" TargetMode="External"/><Relationship Id="rId2" Type="http://schemas.openxmlformats.org/officeDocument/2006/relationships/hyperlink" Target="https://www.statista.com/statistics/412794/euro-to-u-s-dollar-annual-average-exchange-rate/" TargetMode="External"/><Relationship Id="rId1" Type="http://schemas.openxmlformats.org/officeDocument/2006/relationships/hyperlink" Target="https://www.statista.com/statistics/412794/euro-to-u-s-dollar-annual-average-exchange-rate/" TargetMode="External"/><Relationship Id="rId5" Type="http://schemas.openxmlformats.org/officeDocument/2006/relationships/drawing" Target="../drawings/drawing3.xml"/><Relationship Id="rId4"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39"/>
  <sheetViews>
    <sheetView topLeftCell="A43" zoomScale="80" zoomScaleNormal="80" workbookViewId="0">
      <selection activeCell="N41" sqref="N41"/>
    </sheetView>
  </sheetViews>
  <sheetFormatPr defaultColWidth="11" defaultRowHeight="15.75"/>
  <cols>
    <col min="1" max="1" width="11" style="1"/>
    <col min="2" max="2" width="23.875" style="1" customWidth="1"/>
    <col min="3" max="3" width="6.75" style="1" customWidth="1"/>
    <col min="4" max="4" width="79.125" style="1" customWidth="1"/>
    <col min="5" max="5" width="5.75" style="1" customWidth="1"/>
    <col min="6" max="6" width="94.875" style="1" customWidth="1"/>
    <col min="7" max="20" width="11" style="1"/>
    <col min="21" max="21" width="10.875" style="1" customWidth="1"/>
    <col min="22" max="16384" width="11" style="1"/>
  </cols>
  <sheetData>
    <row r="1" spans="1:6" ht="21">
      <c r="A1" s="3" t="s">
        <v>0</v>
      </c>
    </row>
    <row r="3" spans="1:6" ht="15.75" customHeight="1">
      <c r="A3" s="6" t="s">
        <v>1</v>
      </c>
      <c r="B3" s="17" t="s">
        <v>2</v>
      </c>
    </row>
    <row r="4" spans="1:6" ht="15.75" customHeight="1">
      <c r="A4" s="6" t="s">
        <v>1</v>
      </c>
      <c r="B4" s="17" t="s">
        <v>3</v>
      </c>
    </row>
    <row r="5" spans="1:6" ht="15.75" customHeight="1">
      <c r="A5" s="6" t="s">
        <v>1</v>
      </c>
      <c r="B5" s="17" t="s">
        <v>4</v>
      </c>
      <c r="F5" s="43"/>
    </row>
    <row r="6" spans="1:6" ht="15.75" customHeight="1">
      <c r="A6" s="6" t="s">
        <v>1</v>
      </c>
      <c r="B6" s="17" t="s">
        <v>5</v>
      </c>
      <c r="C6" s="4"/>
    </row>
    <row r="7" spans="1:6" ht="15.75" customHeight="1">
      <c r="A7" s="6" t="s">
        <v>1</v>
      </c>
      <c r="B7" s="17" t="s">
        <v>6</v>
      </c>
      <c r="C7" s="4"/>
    </row>
    <row r="8" spans="1:6" ht="15.75" customHeight="1">
      <c r="A8" s="6" t="s">
        <v>1</v>
      </c>
      <c r="B8" s="17" t="s">
        <v>7</v>
      </c>
      <c r="C8" s="4"/>
    </row>
    <row r="9" spans="1:6" ht="15.75" customHeight="1">
      <c r="A9" s="6"/>
      <c r="B9" s="133"/>
      <c r="C9" s="4"/>
    </row>
    <row r="10" spans="1:6" ht="15.75" customHeight="1">
      <c r="A10" s="134" t="s">
        <v>8</v>
      </c>
      <c r="B10" s="17" t="s">
        <v>9</v>
      </c>
      <c r="C10" s="4"/>
    </row>
    <row r="11" spans="1:6" ht="15.75" customHeight="1">
      <c r="A11" s="134" t="s">
        <v>8</v>
      </c>
      <c r="B11" s="17" t="s">
        <v>10</v>
      </c>
      <c r="C11" s="4"/>
    </row>
    <row r="12" spans="1:6" ht="15.75" customHeight="1">
      <c r="A12" s="134" t="s">
        <v>8</v>
      </c>
      <c r="B12" s="17" t="s">
        <v>11</v>
      </c>
      <c r="C12" s="4"/>
    </row>
    <row r="13" spans="1:6" ht="15.75" customHeight="1">
      <c r="A13" s="134" t="s">
        <v>8</v>
      </c>
      <c r="B13" s="17" t="s">
        <v>12</v>
      </c>
      <c r="C13" s="4"/>
    </row>
    <row r="14" spans="1:6" ht="15.75" customHeight="1">
      <c r="A14" s="134" t="s">
        <v>8</v>
      </c>
      <c r="B14" s="17" t="s">
        <v>13</v>
      </c>
      <c r="C14" s="4"/>
    </row>
    <row r="15" spans="1:6" ht="15.75" customHeight="1">
      <c r="A15" s="134" t="s">
        <v>8</v>
      </c>
      <c r="B15" s="17" t="s">
        <v>14</v>
      </c>
      <c r="C15" s="4"/>
    </row>
    <row r="16" spans="1:6" ht="21">
      <c r="A16" s="3"/>
      <c r="B16" s="2"/>
      <c r="C16" s="2"/>
    </row>
    <row r="17" spans="2:6" ht="18.75">
      <c r="B17" s="59" t="s">
        <v>15</v>
      </c>
      <c r="C17" s="195" t="s">
        <v>16</v>
      </c>
      <c r="D17" s="196"/>
      <c r="E17" s="195" t="s">
        <v>17</v>
      </c>
      <c r="F17" s="197"/>
    </row>
    <row r="18" spans="2:6" ht="15.75" customHeight="1">
      <c r="B18" s="173" t="s">
        <v>18</v>
      </c>
      <c r="C18" s="37" t="s">
        <v>1</v>
      </c>
      <c r="D18" s="38" t="s">
        <v>19</v>
      </c>
      <c r="E18" s="23" t="s">
        <v>1</v>
      </c>
      <c r="F18" s="26" t="s">
        <v>20</v>
      </c>
    </row>
    <row r="19" spans="2:6" ht="15.75" customHeight="1">
      <c r="B19" s="174"/>
      <c r="C19" s="50"/>
      <c r="D19" s="31"/>
      <c r="E19" s="51" t="s">
        <v>1</v>
      </c>
      <c r="F19" s="57" t="s">
        <v>21</v>
      </c>
    </row>
    <row r="20" spans="2:6" ht="15.75" customHeight="1">
      <c r="B20" s="22" t="s">
        <v>22</v>
      </c>
      <c r="C20" s="12" t="s">
        <v>1</v>
      </c>
      <c r="D20" s="44" t="s">
        <v>23</v>
      </c>
      <c r="E20" s="91"/>
      <c r="F20" s="88"/>
    </row>
    <row r="21" spans="2:6" ht="31.5">
      <c r="B21" s="40" t="s">
        <v>24</v>
      </c>
      <c r="C21" s="37" t="s">
        <v>1</v>
      </c>
      <c r="D21" s="48" t="s">
        <v>25</v>
      </c>
      <c r="E21" s="35" t="s">
        <v>1</v>
      </c>
      <c r="F21" s="92" t="s">
        <v>26</v>
      </c>
    </row>
    <row r="22" spans="2:6" ht="15.75" customHeight="1">
      <c r="B22" s="41" t="s">
        <v>27</v>
      </c>
      <c r="C22" s="37" t="s">
        <v>1</v>
      </c>
      <c r="D22" s="45" t="s">
        <v>28</v>
      </c>
      <c r="E22" s="37" t="s">
        <v>1</v>
      </c>
      <c r="F22" s="19" t="s">
        <v>29</v>
      </c>
    </row>
    <row r="23" spans="2:6" ht="15.75" customHeight="1">
      <c r="B23" s="181" t="s">
        <v>30</v>
      </c>
      <c r="C23" s="12" t="s">
        <v>1</v>
      </c>
      <c r="D23" s="45" t="s">
        <v>31</v>
      </c>
      <c r="E23" s="37" t="s">
        <v>1</v>
      </c>
      <c r="F23" s="19" t="s">
        <v>32</v>
      </c>
    </row>
    <row r="24" spans="2:6" ht="15.75" customHeight="1">
      <c r="B24" s="182"/>
      <c r="C24" s="13"/>
      <c r="D24" s="46"/>
      <c r="E24" s="49"/>
      <c r="F24" s="29"/>
    </row>
    <row r="25" spans="2:6" ht="15.75" customHeight="1">
      <c r="B25" s="182"/>
      <c r="C25" s="21"/>
      <c r="D25" s="47" t="s">
        <v>33</v>
      </c>
      <c r="E25" s="49"/>
      <c r="F25" s="29"/>
    </row>
    <row r="26" spans="2:6" ht="15.75" customHeight="1">
      <c r="B26" s="182"/>
      <c r="C26" s="21" t="s">
        <v>34</v>
      </c>
      <c r="D26" s="46" t="s">
        <v>35</v>
      </c>
      <c r="E26" s="49"/>
      <c r="F26" s="29"/>
    </row>
    <row r="27" spans="2:6" ht="15.75" customHeight="1">
      <c r="B27" s="182"/>
      <c r="C27" s="21" t="s">
        <v>36</v>
      </c>
      <c r="D27" s="46" t="s">
        <v>37</v>
      </c>
      <c r="E27" s="49"/>
      <c r="F27" s="29"/>
    </row>
    <row r="28" spans="2:6" ht="15.75" customHeight="1">
      <c r="B28" s="182"/>
      <c r="C28" s="21" t="s">
        <v>38</v>
      </c>
      <c r="D28" s="46" t="s">
        <v>39</v>
      </c>
      <c r="E28" s="49"/>
      <c r="F28" s="29"/>
    </row>
    <row r="29" spans="2:6" ht="15.75" customHeight="1">
      <c r="B29" s="182"/>
      <c r="C29" s="21" t="s">
        <v>40</v>
      </c>
      <c r="D29" s="46" t="s">
        <v>41</v>
      </c>
      <c r="E29" s="49"/>
      <c r="F29" s="29"/>
    </row>
    <row r="30" spans="2:6" ht="15.75" customHeight="1">
      <c r="B30" s="182"/>
      <c r="C30" s="21" t="s">
        <v>42</v>
      </c>
      <c r="D30" s="46" t="s">
        <v>43</v>
      </c>
      <c r="E30" s="49"/>
      <c r="F30" s="29"/>
    </row>
    <row r="31" spans="2:6" ht="15.75" customHeight="1">
      <c r="B31" s="182"/>
      <c r="C31" s="21" t="s">
        <v>44</v>
      </c>
      <c r="D31" s="46" t="s">
        <v>45</v>
      </c>
      <c r="E31" s="49"/>
      <c r="F31" s="29"/>
    </row>
    <row r="32" spans="2:6" ht="15.75" customHeight="1">
      <c r="B32" s="182"/>
      <c r="C32" s="21" t="s">
        <v>46</v>
      </c>
      <c r="D32" s="46" t="s">
        <v>47</v>
      </c>
      <c r="E32" s="49"/>
      <c r="F32" s="29"/>
    </row>
    <row r="33" spans="2:16" ht="15.75" customHeight="1">
      <c r="B33" s="182"/>
      <c r="C33" s="21" t="s">
        <v>48</v>
      </c>
      <c r="D33" s="46" t="s">
        <v>49</v>
      </c>
      <c r="E33" s="49"/>
      <c r="F33" s="29"/>
    </row>
    <row r="34" spans="2:16" ht="15.75" customHeight="1">
      <c r="B34" s="182"/>
      <c r="C34" s="21" t="s">
        <v>50</v>
      </c>
      <c r="D34" s="46" t="s">
        <v>51</v>
      </c>
      <c r="E34" s="50"/>
      <c r="F34" s="31"/>
    </row>
    <row r="35" spans="2:16" ht="18.75">
      <c r="B35" s="187" t="s">
        <v>52</v>
      </c>
      <c r="C35" s="188"/>
      <c r="D35" s="188"/>
      <c r="E35" s="188"/>
      <c r="F35" s="198"/>
      <c r="G35" s="8"/>
      <c r="H35" s="8"/>
      <c r="I35" s="8"/>
      <c r="J35" s="8"/>
      <c r="K35" s="8"/>
      <c r="L35" s="8"/>
      <c r="M35" s="8"/>
      <c r="N35" s="8"/>
      <c r="O35" s="8"/>
      <c r="P35" s="8"/>
    </row>
    <row r="36" spans="2:16" ht="31.5">
      <c r="B36" s="179" t="s">
        <v>53</v>
      </c>
      <c r="C36" s="37" t="s">
        <v>1</v>
      </c>
      <c r="D36" s="38" t="s">
        <v>54</v>
      </c>
      <c r="E36" s="37" t="s">
        <v>1</v>
      </c>
      <c r="F36" s="19" t="s">
        <v>55</v>
      </c>
    </row>
    <row r="37" spans="2:16" ht="33.75" customHeight="1">
      <c r="B37" s="180"/>
      <c r="C37" s="51"/>
      <c r="D37" s="93"/>
      <c r="E37" s="23" t="s">
        <v>1</v>
      </c>
      <c r="F37" s="20" t="s">
        <v>56</v>
      </c>
    </row>
    <row r="38" spans="2:16">
      <c r="B38" s="199" t="s">
        <v>57</v>
      </c>
      <c r="C38" s="37" t="s">
        <v>1</v>
      </c>
      <c r="D38" s="48" t="s">
        <v>58</v>
      </c>
      <c r="E38" s="37" t="s">
        <v>1</v>
      </c>
      <c r="F38" s="9" t="s">
        <v>59</v>
      </c>
    </row>
    <row r="39" spans="2:16" ht="31.5">
      <c r="B39" s="200"/>
      <c r="C39" s="13"/>
      <c r="D39" s="107"/>
      <c r="E39" s="23" t="s">
        <v>1</v>
      </c>
      <c r="F39" s="10" t="s">
        <v>60</v>
      </c>
    </row>
    <row r="40" spans="2:16">
      <c r="B40" s="75"/>
      <c r="C40" s="13"/>
      <c r="D40" s="107"/>
      <c r="E40" s="14" t="s">
        <v>1</v>
      </c>
      <c r="F40" s="11" t="s">
        <v>61</v>
      </c>
    </row>
    <row r="41" spans="2:16" ht="31.5">
      <c r="B41" s="39" t="s">
        <v>62</v>
      </c>
      <c r="C41" s="37" t="s">
        <v>1</v>
      </c>
      <c r="D41" s="38" t="s">
        <v>63</v>
      </c>
      <c r="E41" s="23" t="s">
        <v>1</v>
      </c>
      <c r="F41" s="10" t="s">
        <v>64</v>
      </c>
    </row>
    <row r="42" spans="2:16">
      <c r="B42" s="75"/>
      <c r="C42" s="51"/>
      <c r="D42" s="55"/>
      <c r="E42" s="14" t="s">
        <v>1</v>
      </c>
      <c r="F42" s="11" t="s">
        <v>65</v>
      </c>
    </row>
    <row r="43" spans="2:16" ht="15.75" customHeight="1">
      <c r="B43" s="199" t="s">
        <v>66</v>
      </c>
      <c r="C43" s="13" t="s">
        <v>1</v>
      </c>
      <c r="D43" s="43" t="s">
        <v>67</v>
      </c>
      <c r="E43" s="13" t="s">
        <v>1</v>
      </c>
      <c r="F43" s="96" t="s">
        <v>68</v>
      </c>
    </row>
    <row r="44" spans="2:16" ht="31.5">
      <c r="B44" s="200"/>
      <c r="C44" s="23" t="s">
        <v>1</v>
      </c>
      <c r="D44" s="90" t="s">
        <v>69</v>
      </c>
      <c r="E44" s="23" t="s">
        <v>1</v>
      </c>
      <c r="F44" s="10" t="s">
        <v>70</v>
      </c>
    </row>
    <row r="45" spans="2:16" ht="34.5" customHeight="1">
      <c r="B45" s="22" t="s">
        <v>71</v>
      </c>
      <c r="C45" s="35" t="s">
        <v>1</v>
      </c>
      <c r="D45" s="89" t="s">
        <v>72</v>
      </c>
      <c r="E45" s="35" t="s">
        <v>1</v>
      </c>
      <c r="F45" s="88" t="s">
        <v>73</v>
      </c>
    </row>
    <row r="46" spans="2:16" ht="31.5">
      <c r="B46" s="54" t="s">
        <v>74</v>
      </c>
      <c r="C46" s="37" t="s">
        <v>1</v>
      </c>
      <c r="D46" s="48" t="s">
        <v>75</v>
      </c>
      <c r="E46" s="122"/>
      <c r="F46" s="123"/>
    </row>
    <row r="47" spans="2:16">
      <c r="B47" s="124" t="s">
        <v>76</v>
      </c>
      <c r="C47" s="12" t="s">
        <v>1</v>
      </c>
      <c r="D47" s="48" t="s">
        <v>77</v>
      </c>
      <c r="E47" s="37" t="s">
        <v>1</v>
      </c>
      <c r="F47" s="9" t="s">
        <v>78</v>
      </c>
    </row>
    <row r="48" spans="2:16">
      <c r="B48" s="173" t="s">
        <v>79</v>
      </c>
      <c r="C48" s="37" t="s">
        <v>1</v>
      </c>
      <c r="D48" s="48" t="s">
        <v>80</v>
      </c>
      <c r="E48" s="37" t="s">
        <v>1</v>
      </c>
      <c r="F48" s="9" t="s">
        <v>81</v>
      </c>
    </row>
    <row r="49" spans="2:16">
      <c r="B49" s="174"/>
      <c r="C49" s="51" t="s">
        <v>1</v>
      </c>
      <c r="D49" s="121" t="s">
        <v>82</v>
      </c>
      <c r="E49" s="51" t="s">
        <v>1</v>
      </c>
      <c r="F49" s="126" t="s">
        <v>83</v>
      </c>
    </row>
    <row r="50" spans="2:16" ht="31.5">
      <c r="B50" s="22" t="s">
        <v>84</v>
      </c>
      <c r="C50" s="23" t="s">
        <v>1</v>
      </c>
      <c r="D50" s="43" t="s">
        <v>85</v>
      </c>
      <c r="E50" s="50"/>
      <c r="F50" s="31"/>
    </row>
    <row r="51" spans="2:16" ht="243" customHeight="1">
      <c r="B51" s="54" t="s">
        <v>86</v>
      </c>
      <c r="C51" s="37" t="s">
        <v>1</v>
      </c>
      <c r="D51" s="48" t="s">
        <v>87</v>
      </c>
      <c r="E51" s="49"/>
      <c r="F51" s="29"/>
      <c r="G51" s="111"/>
    </row>
    <row r="52" spans="2:16" ht="15.75" customHeight="1">
      <c r="B52" s="39" t="s">
        <v>88</v>
      </c>
      <c r="C52" s="12" t="s">
        <v>1</v>
      </c>
      <c r="D52" s="44" t="s">
        <v>89</v>
      </c>
      <c r="E52" s="15" t="s">
        <v>1</v>
      </c>
      <c r="F52" s="52" t="s">
        <v>90</v>
      </c>
      <c r="G52" s="111"/>
    </row>
    <row r="53" spans="2:16" ht="18.75">
      <c r="B53" s="184" t="s">
        <v>91</v>
      </c>
      <c r="C53" s="185"/>
      <c r="D53" s="185"/>
      <c r="E53" s="185"/>
      <c r="F53" s="186"/>
      <c r="G53" s="8"/>
      <c r="H53" s="8"/>
      <c r="I53" s="8"/>
      <c r="J53" s="8"/>
      <c r="K53" s="8"/>
      <c r="L53" s="8"/>
      <c r="M53" s="8"/>
      <c r="N53" s="8"/>
      <c r="O53" s="8"/>
      <c r="P53" s="8"/>
    </row>
    <row r="54" spans="2:16" ht="31.5">
      <c r="B54" s="101" t="s">
        <v>92</v>
      </c>
      <c r="C54" s="37" t="s">
        <v>1</v>
      </c>
      <c r="D54" s="48" t="s">
        <v>93</v>
      </c>
      <c r="E54" s="35" t="s">
        <v>1</v>
      </c>
      <c r="F54" s="100" t="s">
        <v>94</v>
      </c>
    </row>
    <row r="55" spans="2:16" ht="31.5">
      <c r="B55" s="179" t="s">
        <v>95</v>
      </c>
      <c r="C55" s="37" t="s">
        <v>1</v>
      </c>
      <c r="D55" s="24" t="s">
        <v>96</v>
      </c>
      <c r="E55" s="56" t="s">
        <v>1</v>
      </c>
      <c r="F55" s="38" t="s">
        <v>97</v>
      </c>
    </row>
    <row r="56" spans="2:16" ht="15.75" customHeight="1">
      <c r="B56" s="180"/>
      <c r="C56" s="23" t="s">
        <v>1</v>
      </c>
      <c r="D56" s="175" t="s">
        <v>98</v>
      </c>
      <c r="E56" s="128" t="s">
        <v>1</v>
      </c>
      <c r="F56" s="1" t="s">
        <v>99</v>
      </c>
    </row>
    <row r="57" spans="2:16" ht="33" customHeight="1">
      <c r="B57" s="58"/>
      <c r="C57" s="51"/>
      <c r="D57" s="176"/>
      <c r="E57" s="128" t="s">
        <v>1</v>
      </c>
      <c r="F57" s="125" t="s">
        <v>100</v>
      </c>
    </row>
    <row r="58" spans="2:16" ht="15.75" customHeight="1">
      <c r="B58" s="181" t="s">
        <v>101</v>
      </c>
      <c r="C58" s="13" t="s">
        <v>1</v>
      </c>
      <c r="D58" s="189" t="s">
        <v>102</v>
      </c>
      <c r="E58" s="37" t="s">
        <v>1</v>
      </c>
      <c r="F58" s="9" t="s">
        <v>103</v>
      </c>
    </row>
    <row r="59" spans="2:16">
      <c r="B59" s="182"/>
      <c r="D59" s="189"/>
      <c r="E59" s="13" t="s">
        <v>1</v>
      </c>
      <c r="F59" s="10" t="s">
        <v>104</v>
      </c>
    </row>
    <row r="60" spans="2:16">
      <c r="B60" s="183"/>
      <c r="E60" s="50"/>
      <c r="F60" s="31"/>
    </row>
    <row r="61" spans="2:16" ht="31.5">
      <c r="B61" s="41" t="s">
        <v>105</v>
      </c>
      <c r="C61" s="37" t="s">
        <v>1</v>
      </c>
      <c r="D61" s="48" t="s">
        <v>106</v>
      </c>
      <c r="E61" s="37" t="s">
        <v>1</v>
      </c>
      <c r="F61" s="38" t="s">
        <v>104</v>
      </c>
    </row>
    <row r="62" spans="2:16" ht="31.5">
      <c r="B62" s="41" t="s">
        <v>107</v>
      </c>
      <c r="C62" s="35" t="s">
        <v>1</v>
      </c>
      <c r="D62" s="92" t="s">
        <v>108</v>
      </c>
      <c r="E62" s="15" t="s">
        <v>1</v>
      </c>
      <c r="F62" s="52" t="s">
        <v>104</v>
      </c>
    </row>
    <row r="63" spans="2:16" ht="18.75">
      <c r="B63" s="187" t="s">
        <v>109</v>
      </c>
      <c r="C63" s="188"/>
      <c r="D63" s="188"/>
      <c r="E63" s="188"/>
      <c r="F63" s="198"/>
      <c r="G63" s="8"/>
      <c r="H63" s="8"/>
      <c r="I63" s="8"/>
      <c r="J63" s="8"/>
      <c r="K63" s="8"/>
      <c r="L63" s="8"/>
      <c r="M63" s="8"/>
      <c r="N63" s="8"/>
      <c r="O63" s="8"/>
      <c r="P63" s="8"/>
    </row>
    <row r="64" spans="2:16" ht="31.5">
      <c r="B64" s="180" t="s">
        <v>110</v>
      </c>
      <c r="C64" s="23" t="s">
        <v>1</v>
      </c>
      <c r="D64" s="46" t="s">
        <v>111</v>
      </c>
      <c r="E64" s="23" t="s">
        <v>1</v>
      </c>
      <c r="F64" s="104" t="s">
        <v>112</v>
      </c>
      <c r="H64" s="102"/>
    </row>
    <row r="65" spans="2:16" ht="63">
      <c r="B65" s="180"/>
      <c r="C65" s="23" t="s">
        <v>1</v>
      </c>
      <c r="D65" s="46" t="s">
        <v>113</v>
      </c>
      <c r="E65" s="23" t="s">
        <v>1</v>
      </c>
      <c r="F65" s="104" t="s">
        <v>114</v>
      </c>
      <c r="H65" s="103"/>
    </row>
    <row r="66" spans="2:16" ht="31.5">
      <c r="B66" s="180"/>
      <c r="C66" s="23"/>
      <c r="E66" s="51" t="s">
        <v>1</v>
      </c>
      <c r="F66" s="18" t="s">
        <v>115</v>
      </c>
    </row>
    <row r="67" spans="2:16" ht="18.75">
      <c r="B67" s="187" t="s">
        <v>116</v>
      </c>
      <c r="C67" s="188"/>
      <c r="D67" s="188"/>
      <c r="E67" s="188"/>
      <c r="F67" s="198"/>
      <c r="G67" s="8"/>
      <c r="H67" s="8"/>
      <c r="I67" s="8"/>
      <c r="J67" s="8"/>
      <c r="K67" s="8"/>
      <c r="L67" s="8"/>
      <c r="M67" s="8"/>
      <c r="N67" s="8"/>
      <c r="O67" s="8"/>
      <c r="P67" s="8"/>
    </row>
    <row r="68" spans="2:16" ht="47.25">
      <c r="B68" s="58" t="s">
        <v>117</v>
      </c>
      <c r="C68" s="23" t="s">
        <v>1</v>
      </c>
      <c r="D68" s="119" t="s">
        <v>118</v>
      </c>
      <c r="E68" s="35" t="s">
        <v>1</v>
      </c>
      <c r="F68" s="53" t="s">
        <v>119</v>
      </c>
    </row>
    <row r="69" spans="2:16" ht="15.75" customHeight="1">
      <c r="B69" s="184" t="s">
        <v>120</v>
      </c>
      <c r="C69" s="185"/>
      <c r="D69" s="185"/>
      <c r="E69" s="185"/>
      <c r="F69" s="186"/>
      <c r="G69" s="8"/>
      <c r="H69" s="8"/>
      <c r="I69" s="8"/>
      <c r="J69" s="8"/>
      <c r="K69" s="8"/>
      <c r="L69" s="8"/>
      <c r="M69" s="8"/>
      <c r="N69" s="8"/>
      <c r="O69" s="8"/>
      <c r="P69" s="8"/>
    </row>
    <row r="70" spans="2:16" ht="31.5">
      <c r="B70" s="179" t="s">
        <v>121</v>
      </c>
      <c r="C70" s="37" t="s">
        <v>1</v>
      </c>
      <c r="D70" s="45" t="s">
        <v>122</v>
      </c>
      <c r="E70" s="37" t="s">
        <v>1</v>
      </c>
      <c r="F70" s="19" t="s">
        <v>123</v>
      </c>
    </row>
    <row r="71" spans="2:16" ht="31.5">
      <c r="B71" s="180"/>
      <c r="C71" s="49"/>
      <c r="E71" s="51" t="s">
        <v>1</v>
      </c>
      <c r="F71" s="18" t="s">
        <v>124</v>
      </c>
    </row>
    <row r="72" spans="2:16" ht="18.75">
      <c r="B72" s="187" t="s">
        <v>125</v>
      </c>
      <c r="C72" s="188"/>
      <c r="D72" s="188"/>
      <c r="E72" s="185"/>
      <c r="F72" s="186"/>
    </row>
    <row r="73" spans="2:16" ht="31.5">
      <c r="B73" s="41" t="s">
        <v>126</v>
      </c>
      <c r="C73" s="37" t="s">
        <v>1</v>
      </c>
      <c r="D73" s="38" t="s">
        <v>127</v>
      </c>
      <c r="E73" s="37" t="s">
        <v>1</v>
      </c>
      <c r="F73" s="19" t="s">
        <v>128</v>
      </c>
    </row>
    <row r="74" spans="2:16" ht="47.25">
      <c r="B74" s="127"/>
      <c r="C74" s="51"/>
      <c r="D74" s="57"/>
      <c r="E74" s="51" t="s">
        <v>1</v>
      </c>
      <c r="F74" s="18" t="s">
        <v>129</v>
      </c>
    </row>
    <row r="75" spans="2:16" ht="15.75" customHeight="1">
      <c r="B75" s="187" t="s">
        <v>130</v>
      </c>
      <c r="C75" s="188"/>
      <c r="D75" s="188"/>
      <c r="E75" s="193"/>
      <c r="F75" s="194"/>
    </row>
    <row r="76" spans="2:16" ht="31.5" customHeight="1">
      <c r="B76" s="35" t="s">
        <v>1</v>
      </c>
      <c r="C76" s="177" t="s">
        <v>131</v>
      </c>
      <c r="D76" s="177"/>
      <c r="E76" s="177"/>
      <c r="F76" s="178"/>
    </row>
    <row r="77" spans="2:16" ht="33" customHeight="1">
      <c r="B77" s="35" t="s">
        <v>1</v>
      </c>
      <c r="C77" s="177" t="s">
        <v>132</v>
      </c>
      <c r="D77" s="177"/>
      <c r="E77" s="177"/>
      <c r="F77" s="178"/>
    </row>
    <row r="78" spans="2:16">
      <c r="B78" s="7"/>
      <c r="C78" s="7"/>
      <c r="D78" s="7"/>
    </row>
    <row r="79" spans="2:16" ht="18.75">
      <c r="B79" s="195" t="s">
        <v>133</v>
      </c>
      <c r="C79" s="196"/>
      <c r="D79" s="197"/>
    </row>
    <row r="80" spans="2:16">
      <c r="B80" s="32" t="s">
        <v>134</v>
      </c>
      <c r="C80" s="28"/>
      <c r="D80" s="9" t="s">
        <v>135</v>
      </c>
    </row>
    <row r="81" spans="2:16" ht="15.75" customHeight="1">
      <c r="B81" s="33" t="s">
        <v>136</v>
      </c>
      <c r="C81" s="27"/>
      <c r="D81" s="20" t="s">
        <v>137</v>
      </c>
    </row>
    <row r="82" spans="2:16">
      <c r="B82" s="33" t="s">
        <v>138</v>
      </c>
      <c r="C82" s="7"/>
      <c r="D82" s="25" t="s">
        <v>139</v>
      </c>
    </row>
    <row r="83" spans="2:16">
      <c r="B83" s="33" t="s">
        <v>140</v>
      </c>
      <c r="C83" s="8"/>
      <c r="D83" s="25" t="s">
        <v>141</v>
      </c>
      <c r="E83" s="8"/>
      <c r="G83" s="8"/>
      <c r="H83" s="8"/>
      <c r="I83" s="8"/>
      <c r="J83" s="8"/>
      <c r="K83" s="8"/>
      <c r="L83" s="8"/>
      <c r="M83" s="8"/>
      <c r="N83" s="8"/>
      <c r="O83" s="8"/>
      <c r="P83" s="8"/>
    </row>
    <row r="84" spans="2:16">
      <c r="B84" s="33" t="s">
        <v>142</v>
      </c>
      <c r="C84" s="7"/>
      <c r="D84" s="25" t="s">
        <v>143</v>
      </c>
    </row>
    <row r="85" spans="2:16">
      <c r="B85" s="33" t="s">
        <v>144</v>
      </c>
      <c r="C85" s="7"/>
      <c r="D85" s="25" t="s">
        <v>145</v>
      </c>
    </row>
    <row r="86" spans="2:16" ht="15.75" customHeight="1">
      <c r="B86" s="33" t="s">
        <v>146</v>
      </c>
      <c r="C86" s="8"/>
      <c r="D86" s="25" t="s">
        <v>147</v>
      </c>
      <c r="E86" s="8"/>
      <c r="F86" s="8"/>
      <c r="G86" s="8"/>
      <c r="H86" s="8"/>
      <c r="I86" s="8"/>
      <c r="J86" s="8"/>
      <c r="K86" s="8"/>
      <c r="L86" s="8"/>
      <c r="M86" s="8"/>
      <c r="N86" s="8"/>
      <c r="O86" s="8"/>
      <c r="P86" s="8"/>
    </row>
    <row r="87" spans="2:16" ht="18.75">
      <c r="B87" s="116" t="s">
        <v>148</v>
      </c>
      <c r="C87" s="117"/>
      <c r="D87" s="118" t="s">
        <v>149</v>
      </c>
    </row>
    <row r="88" spans="2:16">
      <c r="B88" s="34" t="s">
        <v>150</v>
      </c>
      <c r="C88" s="30"/>
      <c r="D88" s="31" t="s">
        <v>151</v>
      </c>
    </row>
    <row r="91" spans="2:16" ht="18.75">
      <c r="B91" s="195" t="s">
        <v>152</v>
      </c>
      <c r="C91" s="196"/>
      <c r="D91" s="197"/>
    </row>
    <row r="92" spans="2:16" ht="15.75" customHeight="1">
      <c r="B92" s="190" t="s">
        <v>153</v>
      </c>
      <c r="C92" s="28"/>
      <c r="D92" s="61" t="s">
        <v>154</v>
      </c>
    </row>
    <row r="93" spans="2:16" ht="15.75" customHeight="1">
      <c r="B93" s="191"/>
      <c r="C93" s="27"/>
      <c r="D93" s="62" t="s">
        <v>155</v>
      </c>
    </row>
    <row r="94" spans="2:16" ht="15.75" customHeight="1">
      <c r="B94" s="191"/>
      <c r="C94" s="7"/>
      <c r="D94" s="62" t="s">
        <v>156</v>
      </c>
    </row>
    <row r="95" spans="2:16" ht="15.75" customHeight="1">
      <c r="B95" s="191"/>
      <c r="C95" s="8"/>
      <c r="D95" s="62" t="s">
        <v>157</v>
      </c>
    </row>
    <row r="96" spans="2:16" ht="15.75" customHeight="1">
      <c r="B96" s="191"/>
      <c r="C96" s="7"/>
      <c r="D96" s="62" t="s">
        <v>158</v>
      </c>
    </row>
    <row r="97" spans="2:11" ht="15.75" customHeight="1">
      <c r="B97" s="191"/>
      <c r="C97" s="7"/>
      <c r="D97" s="62" t="s">
        <v>159</v>
      </c>
    </row>
    <row r="98" spans="2:11" ht="15.75" customHeight="1">
      <c r="B98" s="192"/>
      <c r="C98" s="60"/>
      <c r="D98" s="63" t="s">
        <v>160</v>
      </c>
      <c r="F98" s="129"/>
      <c r="G98" s="129"/>
      <c r="H98" s="129"/>
      <c r="I98" s="129"/>
      <c r="J98" s="129"/>
      <c r="K98" s="129"/>
    </row>
    <row r="99" spans="2:11" ht="31.5">
      <c r="B99" s="64" t="s">
        <v>161</v>
      </c>
      <c r="C99" s="65"/>
      <c r="D99" s="66" t="s">
        <v>162</v>
      </c>
      <c r="F99" s="130"/>
      <c r="G99" s="130"/>
      <c r="H99" s="130"/>
      <c r="I99" s="130"/>
    </row>
    <row r="100" spans="2:11" ht="15.75" customHeight="1">
      <c r="B100" s="34"/>
      <c r="C100" s="67"/>
      <c r="D100" s="68" t="s">
        <v>163</v>
      </c>
      <c r="F100" s="201"/>
      <c r="G100" s="201"/>
      <c r="H100" s="130"/>
      <c r="I100" s="130"/>
      <c r="J100" s="130"/>
      <c r="K100" s="130"/>
    </row>
    <row r="101" spans="2:11" ht="31.5">
      <c r="B101" s="190" t="s">
        <v>164</v>
      </c>
      <c r="C101" s="37" t="s">
        <v>1</v>
      </c>
      <c r="D101" s="66" t="s">
        <v>165</v>
      </c>
      <c r="F101" s="201"/>
      <c r="G101" s="201"/>
      <c r="H101" s="130"/>
      <c r="I101" s="130"/>
      <c r="J101" s="130"/>
      <c r="K101" s="130"/>
    </row>
    <row r="102" spans="2:11" ht="47.25">
      <c r="B102" s="191"/>
      <c r="C102" s="23" t="s">
        <v>1</v>
      </c>
      <c r="D102" s="69" t="s">
        <v>166</v>
      </c>
      <c r="F102" s="201"/>
      <c r="G102" s="201"/>
      <c r="H102" s="130"/>
      <c r="I102" s="130"/>
      <c r="J102" s="130"/>
      <c r="K102" s="130"/>
    </row>
    <row r="103" spans="2:11">
      <c r="B103" s="191"/>
      <c r="C103" s="23"/>
      <c r="D103" s="76"/>
      <c r="F103" s="201"/>
      <c r="G103" s="201"/>
      <c r="H103" s="130"/>
      <c r="I103" s="130"/>
      <c r="J103" s="130"/>
      <c r="K103" s="130"/>
    </row>
    <row r="104" spans="2:11">
      <c r="B104" s="191"/>
      <c r="C104" s="73" t="s">
        <v>167</v>
      </c>
      <c r="D104" s="29"/>
      <c r="F104" s="201"/>
      <c r="G104" s="201"/>
      <c r="H104" s="130"/>
      <c r="I104" s="130"/>
      <c r="J104" s="130"/>
      <c r="K104" s="130"/>
    </row>
    <row r="105" spans="2:11">
      <c r="B105" s="191"/>
      <c r="C105" s="49"/>
      <c r="D105" s="70" t="s">
        <v>168</v>
      </c>
      <c r="F105" s="201"/>
      <c r="G105" s="201"/>
      <c r="H105" s="130"/>
      <c r="I105" s="130"/>
      <c r="J105" s="130"/>
      <c r="K105" s="130"/>
    </row>
    <row r="106" spans="2:11">
      <c r="B106" s="191"/>
      <c r="C106" s="71">
        <v>2010</v>
      </c>
      <c r="D106" s="72">
        <v>92.05</v>
      </c>
      <c r="F106" s="201"/>
      <c r="G106" s="201"/>
      <c r="H106" s="130"/>
      <c r="I106" s="130"/>
      <c r="J106" s="130"/>
      <c r="K106" s="130"/>
    </row>
    <row r="107" spans="2:11">
      <c r="B107" s="191"/>
      <c r="C107" s="71">
        <v>2011</v>
      </c>
      <c r="D107" s="72">
        <v>94.32</v>
      </c>
      <c r="F107" s="201"/>
      <c r="G107" s="201"/>
      <c r="H107" s="130"/>
      <c r="I107" s="130"/>
      <c r="J107" s="130"/>
      <c r="K107" s="130"/>
    </row>
    <row r="108" spans="2:11">
      <c r="B108" s="191"/>
      <c r="C108" s="71">
        <v>2012</v>
      </c>
      <c r="D108" s="72">
        <v>96.99</v>
      </c>
      <c r="F108" s="201"/>
      <c r="G108" s="201"/>
      <c r="H108" s="130"/>
      <c r="I108" s="130"/>
      <c r="J108" s="130"/>
      <c r="K108" s="130"/>
    </row>
    <row r="109" spans="2:11">
      <c r="B109" s="191"/>
      <c r="C109" s="71">
        <v>2013</v>
      </c>
      <c r="D109" s="72">
        <v>99.47</v>
      </c>
      <c r="F109" s="201"/>
      <c r="G109" s="201"/>
      <c r="H109" s="130"/>
      <c r="I109" s="130"/>
      <c r="J109" s="130"/>
      <c r="K109" s="130"/>
    </row>
    <row r="110" spans="2:11">
      <c r="B110" s="191"/>
      <c r="C110" s="71">
        <v>2014</v>
      </c>
      <c r="D110" s="72">
        <v>99.79</v>
      </c>
      <c r="F110" s="201"/>
      <c r="G110" s="201"/>
      <c r="H110" s="130"/>
      <c r="I110" s="130"/>
      <c r="J110" s="130"/>
      <c r="K110" s="130"/>
    </row>
    <row r="111" spans="2:11">
      <c r="B111" s="191"/>
      <c r="C111" s="71">
        <v>2015</v>
      </c>
      <c r="D111" s="72">
        <v>100</v>
      </c>
      <c r="F111" s="201"/>
      <c r="G111" s="201"/>
      <c r="H111" s="130"/>
      <c r="I111" s="130"/>
      <c r="J111" s="130"/>
      <c r="K111" s="130"/>
    </row>
    <row r="112" spans="2:11">
      <c r="B112" s="191"/>
      <c r="C112" s="71">
        <v>2016</v>
      </c>
      <c r="D112" s="72">
        <v>100.11</v>
      </c>
      <c r="F112" s="201"/>
      <c r="G112" s="201"/>
      <c r="H112" s="130"/>
      <c r="I112" s="130"/>
      <c r="J112" s="130"/>
      <c r="K112" s="130"/>
    </row>
    <row r="113" spans="2:11">
      <c r="B113" s="191"/>
      <c r="C113" s="71">
        <v>2017</v>
      </c>
      <c r="D113" s="72">
        <v>101.4</v>
      </c>
      <c r="F113" s="201"/>
      <c r="G113" s="201"/>
      <c r="H113" s="130"/>
      <c r="I113" s="130"/>
      <c r="J113" s="130"/>
      <c r="K113" s="130"/>
    </row>
    <row r="114" spans="2:11">
      <c r="B114" s="191"/>
      <c r="C114" s="132" t="s">
        <v>169</v>
      </c>
      <c r="D114" s="72">
        <v>104.37</v>
      </c>
      <c r="F114" s="201"/>
      <c r="G114" s="201"/>
      <c r="H114" s="130"/>
    </row>
    <row r="115" spans="2:11">
      <c r="B115" s="191"/>
      <c r="C115" s="202" t="s">
        <v>170</v>
      </c>
      <c r="D115" s="203"/>
      <c r="F115" s="131"/>
      <c r="G115" s="131"/>
      <c r="H115" s="130"/>
    </row>
    <row r="116" spans="2:11">
      <c r="B116" s="192"/>
      <c r="C116" s="74" t="s">
        <v>171</v>
      </c>
      <c r="D116" s="31"/>
    </row>
    <row r="137" ht="18" customHeight="1"/>
    <row r="138" ht="18" customHeight="1"/>
    <row r="139" ht="18" customHeight="1"/>
  </sheetData>
  <mergeCells count="43">
    <mergeCell ref="C115:D115"/>
    <mergeCell ref="F110:G110"/>
    <mergeCell ref="F111:G111"/>
    <mergeCell ref="F112:G112"/>
    <mergeCell ref="F113:G113"/>
    <mergeCell ref="F114:G114"/>
    <mergeCell ref="F105:G105"/>
    <mergeCell ref="F106:G106"/>
    <mergeCell ref="F107:G107"/>
    <mergeCell ref="F108:G108"/>
    <mergeCell ref="F109:G109"/>
    <mergeCell ref="F100:G100"/>
    <mergeCell ref="F101:G101"/>
    <mergeCell ref="F102:G102"/>
    <mergeCell ref="F103:G103"/>
    <mergeCell ref="F104:G104"/>
    <mergeCell ref="B92:B98"/>
    <mergeCell ref="B101:B116"/>
    <mergeCell ref="B75:F75"/>
    <mergeCell ref="B91:D91"/>
    <mergeCell ref="E17:F17"/>
    <mergeCell ref="B35:F35"/>
    <mergeCell ref="B53:F53"/>
    <mergeCell ref="B63:F63"/>
    <mergeCell ref="B67:F67"/>
    <mergeCell ref="B18:B19"/>
    <mergeCell ref="C17:D17"/>
    <mergeCell ref="B23:B34"/>
    <mergeCell ref="B36:B37"/>
    <mergeCell ref="B38:B39"/>
    <mergeCell ref="B79:D79"/>
    <mergeCell ref="B43:B44"/>
    <mergeCell ref="B48:B49"/>
    <mergeCell ref="D56:D57"/>
    <mergeCell ref="C76:F76"/>
    <mergeCell ref="C77:F77"/>
    <mergeCell ref="B70:B71"/>
    <mergeCell ref="B64:B66"/>
    <mergeCell ref="B55:B56"/>
    <mergeCell ref="B58:B60"/>
    <mergeCell ref="B69:F69"/>
    <mergeCell ref="B72:F72"/>
    <mergeCell ref="D58:D59"/>
  </mergeCells>
  <hyperlinks>
    <hyperlink ref="D100" r:id="rId1" xr:uid="{0E8AA294-E174-41CC-9FC6-3843EBAB9DBB}"/>
  </hyperlinks>
  <pageMargins left="0.7" right="0.7" top="0.75" bottom="0.75" header="0.3" footer="0.3"/>
  <pageSetup paperSize="9" scale="47" orientation="portrait" r:id="rId2"/>
  <colBreaks count="1" manualBreakCount="1">
    <brk id="4" max="92"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E6FB2-143F-4E71-9FA8-4037E04D8C8A}">
  <sheetPr>
    <tabColor theme="7" tint="0.59999389629810485"/>
    <pageSetUpPr fitToPage="1"/>
  </sheetPr>
  <dimension ref="A1:BA103"/>
  <sheetViews>
    <sheetView topLeftCell="A18" zoomScale="80" zoomScaleNormal="80" workbookViewId="0">
      <selection activeCell="N41" sqref="N41"/>
    </sheetView>
  </sheetViews>
  <sheetFormatPr defaultColWidth="11" defaultRowHeight="15"/>
  <cols>
    <col min="1" max="1" width="4.5" style="77" customWidth="1"/>
    <col min="2" max="2" width="11" style="77"/>
    <col min="3" max="3" width="27.625" style="77" customWidth="1"/>
    <col min="4" max="5" width="16.75" style="77" customWidth="1"/>
    <col min="6" max="21" width="12.5" style="77" customWidth="1"/>
    <col min="22" max="51" width="11" style="77"/>
    <col min="52" max="52" width="101.375" style="113" hidden="1" customWidth="1"/>
    <col min="53" max="53" width="182" style="113" hidden="1" customWidth="1"/>
    <col min="54" max="16384" width="11" style="77"/>
  </cols>
  <sheetData>
    <row r="1" spans="1:52" ht="21">
      <c r="A1" s="3" t="s">
        <v>172</v>
      </c>
      <c r="B1" s="407"/>
      <c r="C1" s="407"/>
      <c r="D1" s="105"/>
      <c r="E1" s="407"/>
      <c r="F1" s="407"/>
      <c r="G1" s="407"/>
      <c r="H1" s="407"/>
      <c r="I1" s="407"/>
      <c r="J1" s="407"/>
      <c r="K1" s="407"/>
      <c r="L1" s="407"/>
      <c r="M1" s="407"/>
      <c r="N1" s="407"/>
      <c r="O1" s="407"/>
      <c r="P1" s="407"/>
      <c r="Q1" s="407"/>
      <c r="R1" s="407"/>
      <c r="S1" s="407"/>
      <c r="T1" s="407"/>
      <c r="U1" s="407"/>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row>
    <row r="2" spans="1:52">
      <c r="A2" s="105" t="s">
        <v>173</v>
      </c>
      <c r="B2" s="407"/>
      <c r="C2" s="407"/>
      <c r="D2" s="105"/>
      <c r="E2" s="407"/>
      <c r="F2" s="407"/>
      <c r="G2" s="407"/>
      <c r="H2" s="407"/>
      <c r="I2" s="407"/>
      <c r="J2" s="407"/>
      <c r="K2" s="407"/>
      <c r="L2" s="407"/>
      <c r="M2" s="407"/>
      <c r="N2" s="407"/>
      <c r="O2" s="407"/>
      <c r="P2" s="407"/>
      <c r="Q2" s="407"/>
      <c r="R2" s="407"/>
      <c r="S2" s="407"/>
      <c r="T2" s="407"/>
      <c r="U2" s="407"/>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row>
    <row r="3" spans="1:52">
      <c r="A3" s="407"/>
      <c r="B3" s="407"/>
      <c r="C3" s="407"/>
      <c r="D3" s="407"/>
      <c r="E3" s="407"/>
      <c r="F3" s="407"/>
      <c r="G3" s="407"/>
      <c r="H3" s="407"/>
      <c r="I3" s="407"/>
      <c r="J3" s="407"/>
      <c r="K3" s="407"/>
      <c r="L3" s="407"/>
      <c r="M3" s="407"/>
      <c r="N3" s="407"/>
      <c r="O3" s="407"/>
      <c r="P3" s="407"/>
      <c r="Q3" s="407"/>
      <c r="R3" s="407"/>
      <c r="S3" s="407"/>
      <c r="T3" s="407"/>
      <c r="U3" s="407"/>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row>
    <row r="4" spans="1:52" ht="21" customHeight="1">
      <c r="A4" s="407"/>
      <c r="B4" s="204" t="s">
        <v>174</v>
      </c>
      <c r="C4" s="205"/>
      <c r="D4" s="205"/>
      <c r="E4" s="205"/>
      <c r="F4" s="205"/>
      <c r="G4" s="205"/>
      <c r="H4" s="205"/>
      <c r="I4" s="205"/>
      <c r="J4" s="205"/>
      <c r="K4" s="206"/>
      <c r="L4" s="81"/>
      <c r="M4" s="81"/>
      <c r="N4" s="81"/>
      <c r="O4" s="81"/>
      <c r="P4" s="407"/>
      <c r="Q4" s="407"/>
      <c r="R4" s="407"/>
      <c r="S4" s="407"/>
      <c r="T4" s="407"/>
      <c r="U4" s="407"/>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row>
    <row r="5" spans="1:52" ht="15.75" customHeight="1">
      <c r="A5" s="407"/>
      <c r="B5" s="409" t="s">
        <v>175</v>
      </c>
      <c r="C5" s="409"/>
      <c r="D5" s="207" t="s">
        <v>176</v>
      </c>
      <c r="E5" s="208"/>
      <c r="F5" s="208"/>
      <c r="G5" s="208"/>
      <c r="H5" s="208"/>
      <c r="I5" s="208"/>
      <c r="J5" s="208"/>
      <c r="K5" s="209"/>
      <c r="L5" s="410"/>
      <c r="M5" s="410"/>
      <c r="N5" s="410"/>
      <c r="O5" s="410"/>
      <c r="P5" s="407"/>
      <c r="Q5" s="407"/>
      <c r="R5" s="407"/>
      <c r="S5" s="407"/>
      <c r="T5" s="407"/>
      <c r="U5" s="407"/>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row>
    <row r="6" spans="1:52" ht="15.75" customHeight="1">
      <c r="A6" s="407"/>
      <c r="B6" s="409" t="s">
        <v>177</v>
      </c>
      <c r="C6" s="409"/>
      <c r="D6" s="411">
        <v>43881</v>
      </c>
      <c r="E6" s="412"/>
      <c r="F6" s="412"/>
      <c r="G6" s="412"/>
      <c r="H6" s="412"/>
      <c r="I6" s="412"/>
      <c r="J6" s="412"/>
      <c r="K6" s="413"/>
      <c r="L6" s="410"/>
      <c r="M6" s="410"/>
      <c r="N6" s="410"/>
      <c r="O6" s="410"/>
      <c r="P6" s="407"/>
      <c r="Q6" s="407"/>
      <c r="R6" s="407"/>
      <c r="S6" s="407"/>
      <c r="T6" s="407"/>
      <c r="U6" s="407"/>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row>
    <row r="7" spans="1:52">
      <c r="A7" s="407"/>
      <c r="B7" s="210" t="s">
        <v>18</v>
      </c>
      <c r="C7" s="211"/>
      <c r="D7" s="414" t="s">
        <v>178</v>
      </c>
      <c r="E7" s="415"/>
      <c r="F7" s="415"/>
      <c r="G7" s="415"/>
      <c r="H7" s="415"/>
      <c r="I7" s="415"/>
      <c r="J7" s="415"/>
      <c r="K7" s="416"/>
      <c r="L7" s="417"/>
      <c r="M7" s="417"/>
      <c r="N7" s="417"/>
      <c r="O7" s="417"/>
      <c r="P7" s="407"/>
      <c r="Q7" s="407"/>
      <c r="R7" s="407"/>
      <c r="S7" s="407"/>
      <c r="T7" s="407"/>
      <c r="U7" s="407"/>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row>
    <row r="8" spans="1:52" ht="15.75" customHeight="1">
      <c r="A8" s="407"/>
      <c r="B8" s="212"/>
      <c r="C8" s="213"/>
      <c r="D8" s="414" t="s">
        <v>179</v>
      </c>
      <c r="E8" s="415"/>
      <c r="F8" s="415"/>
      <c r="G8" s="415"/>
      <c r="H8" s="415"/>
      <c r="I8" s="415"/>
      <c r="J8" s="415"/>
      <c r="K8" s="416"/>
      <c r="L8" s="417"/>
      <c r="M8" s="417"/>
      <c r="N8" s="417"/>
      <c r="O8" s="417"/>
      <c r="P8" s="407"/>
      <c r="Q8" s="407"/>
      <c r="R8" s="407"/>
      <c r="S8" s="407"/>
      <c r="T8" s="407"/>
      <c r="U8" s="407"/>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row>
    <row r="9" spans="1:52" ht="15.75" customHeight="1">
      <c r="A9" s="407"/>
      <c r="B9" s="224" t="s">
        <v>22</v>
      </c>
      <c r="C9" s="224"/>
      <c r="D9" s="225" t="s">
        <v>180</v>
      </c>
      <c r="E9" s="226"/>
      <c r="F9" s="226"/>
      <c r="G9" s="226"/>
      <c r="H9" s="226"/>
      <c r="I9" s="226"/>
      <c r="J9" s="226"/>
      <c r="K9" s="227"/>
      <c r="L9" s="80"/>
      <c r="M9" s="80"/>
      <c r="N9" s="80"/>
      <c r="O9" s="80"/>
      <c r="P9" s="407"/>
      <c r="Q9" s="407"/>
      <c r="R9" s="407"/>
      <c r="S9" s="407"/>
      <c r="T9" s="407"/>
      <c r="U9" s="407"/>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row>
    <row r="10" spans="1:52" ht="15.75" customHeight="1">
      <c r="A10" s="407"/>
      <c r="B10" s="224" t="s">
        <v>24</v>
      </c>
      <c r="C10" s="224"/>
      <c r="D10" s="225" t="s">
        <v>181</v>
      </c>
      <c r="E10" s="226"/>
      <c r="F10" s="226"/>
      <c r="G10" s="226"/>
      <c r="H10" s="226"/>
      <c r="I10" s="226"/>
      <c r="J10" s="226"/>
      <c r="K10" s="227"/>
      <c r="L10" s="410"/>
      <c r="M10" s="410"/>
      <c r="N10" s="410"/>
      <c r="O10" s="410"/>
      <c r="P10" s="407"/>
      <c r="Q10" s="407"/>
      <c r="R10" s="407"/>
      <c r="S10" s="407"/>
      <c r="T10" s="407"/>
      <c r="U10" s="407"/>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row>
    <row r="11" spans="1:52" ht="96" customHeight="1">
      <c r="A11" s="407"/>
      <c r="B11" s="418" t="s">
        <v>27</v>
      </c>
      <c r="C11" s="418"/>
      <c r="D11" s="228" t="s">
        <v>182</v>
      </c>
      <c r="E11" s="419"/>
      <c r="F11" s="419"/>
      <c r="G11" s="419"/>
      <c r="H11" s="419"/>
      <c r="I11" s="419"/>
      <c r="J11" s="419"/>
      <c r="K11" s="420"/>
      <c r="L11" s="417"/>
      <c r="M11" s="417"/>
      <c r="N11" s="417"/>
      <c r="O11" s="417"/>
      <c r="P11" s="407"/>
      <c r="Q11" s="407"/>
      <c r="R11" s="407"/>
      <c r="S11" s="407"/>
      <c r="T11" s="407"/>
      <c r="U11" s="407"/>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114" t="str">
        <f>D11</f>
        <v xml:space="preserve">Compressed air energy storage (CAES) is based on storing electricity as compressed air. Compressed air is typically stored underground in suitable geological formations (salt, hard rock and porous rock or aquifer). Aboveground CAES is also a possibility, however investment costs in this case are higher. 
This factsheet only considers underground CAES whereas air is expanded through a turbine to produce electricity. Diabatic CAES uses fuel (typically natural gas) to heat the expanding air (JRC ETRI, 2014). CAES is typically a large-scale, long-term storage option, and it is applied on the centralised grid. 
As of 2017, there are two large diabatic CAES projects installed globally, the first one is a 290 MW plant in Germany, and the second one is a 110 MW plant in Alabama, the US (DNV KEMA, 2013; IRENA, 2017). </v>
      </c>
    </row>
    <row r="12" spans="1:52" ht="15.75" customHeight="1">
      <c r="A12" s="407"/>
      <c r="B12" s="421" t="s">
        <v>183</v>
      </c>
      <c r="C12" s="421"/>
      <c r="D12" s="422" t="s">
        <v>34</v>
      </c>
      <c r="E12" s="412"/>
      <c r="F12" s="412"/>
      <c r="G12" s="412"/>
      <c r="H12" s="412"/>
      <c r="I12" s="412"/>
      <c r="J12" s="412"/>
      <c r="K12" s="413"/>
      <c r="L12" s="410"/>
      <c r="M12" s="410"/>
      <c r="N12" s="410"/>
      <c r="O12" s="410"/>
      <c r="P12" s="407"/>
      <c r="Q12" s="407"/>
      <c r="R12" s="407"/>
      <c r="S12" s="407"/>
      <c r="T12" s="407"/>
      <c r="U12" s="407"/>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c r="AS12" s="408"/>
      <c r="AT12" s="408"/>
      <c r="AU12" s="408"/>
      <c r="AV12" s="408"/>
      <c r="AW12" s="408"/>
      <c r="AX12" s="408"/>
      <c r="AY12" s="408"/>
    </row>
    <row r="13" spans="1:52" ht="36.75" customHeight="1">
      <c r="A13" s="407"/>
      <c r="B13" s="421"/>
      <c r="C13" s="421"/>
      <c r="D13" s="214" t="s">
        <v>184</v>
      </c>
      <c r="E13" s="215"/>
      <c r="F13" s="215"/>
      <c r="G13" s="215"/>
      <c r="H13" s="215"/>
      <c r="I13" s="215"/>
      <c r="J13" s="215"/>
      <c r="K13" s="216"/>
      <c r="L13" s="417"/>
      <c r="M13" s="417"/>
      <c r="N13" s="417"/>
      <c r="O13" s="417"/>
      <c r="P13" s="407"/>
      <c r="Q13" s="407"/>
      <c r="R13" s="407"/>
      <c r="S13" s="407"/>
      <c r="T13" s="407"/>
      <c r="U13" s="407"/>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114" t="str">
        <f>D13</f>
        <v>The two large existing projects were already installed in 1978 (Germany) and in 1991 (Alabama) (DNV KEMA, 2013). More plants are being prepared, such as a plant in Larne, Ireland (TNO, 2018).</v>
      </c>
    </row>
    <row r="14" spans="1:52" ht="21" customHeight="1">
      <c r="A14" s="407"/>
      <c r="B14" s="204" t="s">
        <v>52</v>
      </c>
      <c r="C14" s="205"/>
      <c r="D14" s="205"/>
      <c r="E14" s="205"/>
      <c r="F14" s="205"/>
      <c r="G14" s="205"/>
      <c r="H14" s="205"/>
      <c r="I14" s="205"/>
      <c r="J14" s="205"/>
      <c r="K14" s="206"/>
      <c r="L14" s="81"/>
      <c r="M14" s="81"/>
      <c r="N14" s="81"/>
      <c r="O14" s="81"/>
      <c r="P14" s="407"/>
      <c r="Q14" s="407"/>
      <c r="R14" s="407"/>
      <c r="S14" s="407"/>
      <c r="T14" s="407"/>
      <c r="U14" s="407"/>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8"/>
      <c r="AY14" s="408"/>
    </row>
    <row r="15" spans="1:52" ht="15" customHeight="1">
      <c r="A15" s="407"/>
      <c r="B15" s="217" t="s">
        <v>53</v>
      </c>
      <c r="C15" s="217"/>
      <c r="D15" s="218" t="s">
        <v>185</v>
      </c>
      <c r="E15" s="219"/>
      <c r="F15" s="219"/>
      <c r="G15" s="219"/>
      <c r="H15" s="219"/>
      <c r="I15" s="219"/>
      <c r="J15" s="219"/>
      <c r="K15" s="220"/>
      <c r="L15" s="81"/>
      <c r="M15" s="81"/>
      <c r="N15" s="81"/>
      <c r="O15" s="81"/>
      <c r="P15" s="407"/>
      <c r="Q15" s="407"/>
      <c r="R15" s="407"/>
      <c r="S15" s="407"/>
      <c r="T15" s="407"/>
      <c r="U15" s="407"/>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c r="AS15" s="408"/>
      <c r="AT15" s="408"/>
      <c r="AU15" s="408"/>
      <c r="AV15" s="408"/>
      <c r="AW15" s="408"/>
      <c r="AX15" s="408"/>
      <c r="AY15" s="408"/>
    </row>
    <row r="16" spans="1:52" ht="15" customHeight="1">
      <c r="A16" s="407"/>
      <c r="B16" s="217"/>
      <c r="C16" s="217"/>
      <c r="D16" s="221"/>
      <c r="E16" s="222"/>
      <c r="F16" s="222"/>
      <c r="G16" s="222"/>
      <c r="H16" s="222"/>
      <c r="I16" s="222"/>
      <c r="J16" s="222"/>
      <c r="K16" s="223"/>
      <c r="L16" s="81"/>
      <c r="M16" s="81"/>
      <c r="N16" s="81"/>
      <c r="O16" s="81"/>
      <c r="P16" s="407"/>
      <c r="Q16" s="407"/>
      <c r="R16" s="407"/>
      <c r="S16" s="407"/>
      <c r="T16" s="407"/>
      <c r="U16" s="407"/>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row>
    <row r="17" spans="1:21">
      <c r="A17" s="407"/>
      <c r="B17" s="243"/>
      <c r="C17" s="243"/>
      <c r="D17" s="244" t="s">
        <v>186</v>
      </c>
      <c r="E17" s="244"/>
      <c r="F17" s="244"/>
      <c r="G17" s="78" t="s">
        <v>187</v>
      </c>
      <c r="H17" s="78" t="s">
        <v>188</v>
      </c>
      <c r="I17" s="78" t="s">
        <v>189</v>
      </c>
      <c r="J17" s="78" t="s">
        <v>190</v>
      </c>
      <c r="K17" s="78" t="s">
        <v>191</v>
      </c>
      <c r="L17" s="82"/>
      <c r="M17" s="82"/>
      <c r="N17" s="82"/>
      <c r="O17" s="82"/>
      <c r="P17" s="407"/>
      <c r="Q17" s="407"/>
      <c r="R17" s="407"/>
      <c r="S17" s="407"/>
      <c r="T17" s="407"/>
      <c r="U17" s="407"/>
    </row>
    <row r="18" spans="1:21" ht="15.75" customHeight="1">
      <c r="A18" s="407"/>
      <c r="B18" s="217" t="s">
        <v>57</v>
      </c>
      <c r="C18" s="217"/>
      <c r="D18" s="245" t="str">
        <f>IF(D15="Please select","Select Functional Unit above",D15)</f>
        <v>kWh</v>
      </c>
      <c r="E18" s="245"/>
      <c r="F18" s="245"/>
      <c r="G18" s="160">
        <v>3000000</v>
      </c>
      <c r="H18" s="161">
        <v>580000</v>
      </c>
      <c r="I18" s="161">
        <v>2860000</v>
      </c>
      <c r="J18" s="98"/>
      <c r="K18" s="98"/>
      <c r="L18" s="83"/>
      <c r="M18" s="83"/>
      <c r="N18" s="83"/>
      <c r="O18" s="83"/>
      <c r="P18" s="407"/>
      <c r="Q18" s="407"/>
      <c r="R18" s="407"/>
      <c r="S18" s="407"/>
      <c r="T18" s="407"/>
      <c r="U18" s="407"/>
    </row>
    <row r="19" spans="1:21" ht="15.75" customHeight="1">
      <c r="A19" s="407"/>
      <c r="B19" s="217"/>
      <c r="C19" s="217"/>
      <c r="D19" s="245"/>
      <c r="E19" s="245"/>
      <c r="F19" s="245"/>
      <c r="G19" s="109" t="s">
        <v>192</v>
      </c>
      <c r="H19" s="109" t="s">
        <v>193</v>
      </c>
      <c r="I19" s="109" t="s">
        <v>193</v>
      </c>
      <c r="J19" s="109" t="s">
        <v>194</v>
      </c>
      <c r="K19" s="109" t="s">
        <v>194</v>
      </c>
      <c r="L19" s="83"/>
      <c r="M19" s="83"/>
      <c r="N19" s="83"/>
      <c r="O19" s="83"/>
      <c r="P19" s="407"/>
      <c r="Q19" s="407"/>
      <c r="R19" s="407"/>
      <c r="S19" s="407"/>
      <c r="T19" s="407"/>
      <c r="U19" s="407"/>
    </row>
    <row r="20" spans="1:21" ht="15.75" customHeight="1">
      <c r="A20" s="407"/>
      <c r="B20" s="243"/>
      <c r="C20" s="243"/>
      <c r="D20" s="246" t="s">
        <v>195</v>
      </c>
      <c r="E20" s="247"/>
      <c r="F20" s="112" t="s">
        <v>196</v>
      </c>
      <c r="G20" s="229" t="s">
        <v>197</v>
      </c>
      <c r="H20" s="229"/>
      <c r="I20" s="229"/>
      <c r="J20" s="229"/>
      <c r="K20" s="229"/>
      <c r="L20" s="254">
        <v>2030</v>
      </c>
      <c r="M20" s="254"/>
      <c r="N20" s="254"/>
      <c r="O20" s="254"/>
      <c r="P20" s="254"/>
      <c r="Q20" s="229">
        <v>2050</v>
      </c>
      <c r="R20" s="229"/>
      <c r="S20" s="229"/>
      <c r="T20" s="229"/>
      <c r="U20" s="229"/>
    </row>
    <row r="21" spans="1:21" ht="15.75" customHeight="1">
      <c r="A21" s="407"/>
      <c r="B21" s="230" t="s">
        <v>62</v>
      </c>
      <c r="C21" s="231"/>
      <c r="D21" s="236" t="s">
        <v>198</v>
      </c>
      <c r="E21" s="237"/>
      <c r="F21" s="240" t="s">
        <v>199</v>
      </c>
      <c r="G21" s="78" t="s">
        <v>187</v>
      </c>
      <c r="H21" s="78" t="s">
        <v>188</v>
      </c>
      <c r="I21" s="78" t="s">
        <v>189</v>
      </c>
      <c r="J21" s="78" t="s">
        <v>190</v>
      </c>
      <c r="K21" s="78" t="s">
        <v>191</v>
      </c>
      <c r="L21" s="79" t="s">
        <v>187</v>
      </c>
      <c r="M21" s="79" t="s">
        <v>188</v>
      </c>
      <c r="N21" s="79" t="s">
        <v>189</v>
      </c>
      <c r="O21" s="79" t="s">
        <v>190</v>
      </c>
      <c r="P21" s="79" t="s">
        <v>191</v>
      </c>
      <c r="Q21" s="78" t="s">
        <v>187</v>
      </c>
      <c r="R21" s="78" t="s">
        <v>188</v>
      </c>
      <c r="S21" s="78" t="s">
        <v>189</v>
      </c>
      <c r="T21" s="78" t="s">
        <v>190</v>
      </c>
      <c r="U21" s="78" t="s">
        <v>191</v>
      </c>
    </row>
    <row r="22" spans="1:21" ht="15" customHeight="1">
      <c r="A22" s="407"/>
      <c r="B22" s="232"/>
      <c r="C22" s="233"/>
      <c r="D22" s="238"/>
      <c r="E22" s="239"/>
      <c r="F22" s="241"/>
      <c r="G22" s="160">
        <v>550</v>
      </c>
      <c r="H22" s="98"/>
      <c r="I22" s="98"/>
      <c r="J22" s="98"/>
      <c r="K22" s="98"/>
      <c r="L22" s="97"/>
      <c r="M22" s="108"/>
      <c r="N22" s="108"/>
      <c r="O22" s="108"/>
      <c r="P22" s="108"/>
      <c r="Q22" s="97"/>
      <c r="R22" s="108"/>
      <c r="S22" s="108"/>
      <c r="T22" s="108"/>
      <c r="U22" s="108"/>
    </row>
    <row r="23" spans="1:21">
      <c r="A23" s="407"/>
      <c r="B23" s="234"/>
      <c r="C23" s="235"/>
      <c r="D23" s="238"/>
      <c r="E23" s="239"/>
      <c r="F23" s="242"/>
      <c r="G23" s="109" t="s">
        <v>200</v>
      </c>
      <c r="H23" s="109" t="s">
        <v>194</v>
      </c>
      <c r="I23" s="109" t="s">
        <v>194</v>
      </c>
      <c r="J23" s="109" t="s">
        <v>194</v>
      </c>
      <c r="K23" s="109" t="s">
        <v>194</v>
      </c>
      <c r="L23" s="109" t="s">
        <v>194</v>
      </c>
      <c r="M23" s="109" t="s">
        <v>194</v>
      </c>
      <c r="N23" s="109" t="s">
        <v>194</v>
      </c>
      <c r="O23" s="109" t="s">
        <v>194</v>
      </c>
      <c r="P23" s="109" t="s">
        <v>194</v>
      </c>
      <c r="Q23" s="109" t="s">
        <v>194</v>
      </c>
      <c r="R23" s="109" t="s">
        <v>194</v>
      </c>
      <c r="S23" s="109" t="s">
        <v>194</v>
      </c>
      <c r="T23" s="109" t="s">
        <v>194</v>
      </c>
      <c r="U23" s="109" t="s">
        <v>194</v>
      </c>
    </row>
    <row r="24" spans="1:21" ht="15.75" customHeight="1">
      <c r="A24" s="407"/>
      <c r="B24" s="217" t="s">
        <v>201</v>
      </c>
      <c r="C24" s="217"/>
      <c r="D24" s="218" t="s">
        <v>202</v>
      </c>
      <c r="E24" s="220"/>
      <c r="F24" s="248" t="s">
        <v>203</v>
      </c>
      <c r="G24" s="159">
        <v>3.0000000000000001E-3</v>
      </c>
      <c r="H24" s="98"/>
      <c r="I24" s="98"/>
      <c r="J24" s="98"/>
      <c r="K24" s="98"/>
      <c r="L24" s="97"/>
      <c r="M24" s="108"/>
      <c r="N24" s="108"/>
      <c r="O24" s="108"/>
      <c r="P24" s="108"/>
      <c r="Q24" s="97"/>
      <c r="R24" s="108"/>
      <c r="S24" s="108"/>
      <c r="T24" s="108"/>
      <c r="U24" s="108"/>
    </row>
    <row r="25" spans="1:21" ht="15.75" customHeight="1">
      <c r="A25" s="407"/>
      <c r="B25" s="217"/>
      <c r="C25" s="217"/>
      <c r="D25" s="221"/>
      <c r="E25" s="223"/>
      <c r="F25" s="249"/>
      <c r="G25" s="109" t="s">
        <v>204</v>
      </c>
      <c r="H25" s="109" t="s">
        <v>194</v>
      </c>
      <c r="I25" s="109" t="s">
        <v>194</v>
      </c>
      <c r="J25" s="109" t="s">
        <v>194</v>
      </c>
      <c r="K25" s="109" t="s">
        <v>194</v>
      </c>
      <c r="L25" s="109" t="s">
        <v>194</v>
      </c>
      <c r="M25" s="109" t="s">
        <v>194</v>
      </c>
      <c r="N25" s="109" t="s">
        <v>194</v>
      </c>
      <c r="O25" s="109" t="s">
        <v>194</v>
      </c>
      <c r="P25" s="109" t="s">
        <v>194</v>
      </c>
      <c r="Q25" s="109" t="s">
        <v>194</v>
      </c>
      <c r="R25" s="109" t="s">
        <v>194</v>
      </c>
      <c r="S25" s="109" t="s">
        <v>194</v>
      </c>
      <c r="T25" s="109" t="s">
        <v>194</v>
      </c>
      <c r="U25" s="109" t="s">
        <v>194</v>
      </c>
    </row>
    <row r="26" spans="1:21">
      <c r="A26" s="407"/>
      <c r="B26" s="250" t="s">
        <v>71</v>
      </c>
      <c r="C26" s="250"/>
      <c r="D26" s="251" t="s">
        <v>205</v>
      </c>
      <c r="E26" s="252"/>
      <c r="F26" s="252"/>
      <c r="G26" s="252"/>
      <c r="H26" s="252"/>
      <c r="I26" s="252"/>
      <c r="J26" s="252"/>
      <c r="K26" s="253"/>
      <c r="L26" s="85"/>
      <c r="M26" s="85"/>
      <c r="N26" s="85"/>
      <c r="O26" s="85"/>
      <c r="P26" s="407"/>
      <c r="Q26" s="407"/>
      <c r="R26" s="407"/>
      <c r="S26" s="407"/>
      <c r="T26" s="407"/>
      <c r="U26" s="407"/>
    </row>
    <row r="27" spans="1:21">
      <c r="A27" s="407"/>
      <c r="B27" s="250" t="s">
        <v>74</v>
      </c>
      <c r="C27" s="250"/>
      <c r="D27" s="251" t="s">
        <v>206</v>
      </c>
      <c r="E27" s="252"/>
      <c r="F27" s="252"/>
      <c r="G27" s="252"/>
      <c r="H27" s="252"/>
      <c r="I27" s="252"/>
      <c r="J27" s="252"/>
      <c r="K27" s="253"/>
      <c r="L27" s="85"/>
      <c r="M27" s="85"/>
      <c r="N27" s="85"/>
      <c r="O27" s="85"/>
      <c r="P27" s="407"/>
      <c r="Q27" s="407"/>
      <c r="R27" s="407"/>
      <c r="S27" s="407"/>
      <c r="T27" s="407"/>
      <c r="U27" s="407"/>
    </row>
    <row r="28" spans="1:21" ht="15" customHeight="1">
      <c r="A28" s="407"/>
      <c r="B28" s="250" t="s">
        <v>76</v>
      </c>
      <c r="C28" s="250"/>
      <c r="D28" s="207" t="s">
        <v>207</v>
      </c>
      <c r="E28" s="208"/>
      <c r="F28" s="208"/>
      <c r="G28" s="208"/>
      <c r="H28" s="208"/>
      <c r="I28" s="208"/>
      <c r="J28" s="208"/>
      <c r="K28" s="209"/>
      <c r="L28" s="85"/>
      <c r="M28" s="85"/>
      <c r="N28" s="85"/>
      <c r="O28" s="85"/>
      <c r="P28" s="407"/>
      <c r="Q28" s="407"/>
      <c r="R28" s="407"/>
      <c r="S28" s="407"/>
      <c r="T28" s="407"/>
      <c r="U28" s="407"/>
    </row>
    <row r="29" spans="1:21" ht="15.75" customHeight="1">
      <c r="A29" s="407"/>
      <c r="B29" s="250" t="s">
        <v>79</v>
      </c>
      <c r="C29" s="250"/>
      <c r="D29" s="251" t="s">
        <v>206</v>
      </c>
      <c r="E29" s="252"/>
      <c r="F29" s="252"/>
      <c r="G29" s="252"/>
      <c r="H29" s="252"/>
      <c r="I29" s="252"/>
      <c r="J29" s="252"/>
      <c r="K29" s="253"/>
      <c r="L29" s="84"/>
      <c r="M29" s="84"/>
      <c r="N29" s="84"/>
      <c r="O29" s="84"/>
      <c r="P29" s="407"/>
      <c r="Q29" s="407"/>
      <c r="R29" s="407"/>
      <c r="S29" s="407"/>
      <c r="T29" s="407"/>
      <c r="U29" s="407"/>
    </row>
    <row r="30" spans="1:21">
      <c r="A30" s="407"/>
      <c r="B30" s="250" t="s">
        <v>84</v>
      </c>
      <c r="C30" s="250"/>
      <c r="D30" s="251" t="s">
        <v>208</v>
      </c>
      <c r="E30" s="252"/>
      <c r="F30" s="252"/>
      <c r="G30" s="252"/>
      <c r="H30" s="252"/>
      <c r="I30" s="252"/>
      <c r="J30" s="252"/>
      <c r="K30" s="253"/>
      <c r="L30" s="85"/>
      <c r="M30" s="85"/>
      <c r="N30" s="85"/>
      <c r="O30" s="85"/>
      <c r="P30" s="407"/>
      <c r="Q30" s="407"/>
      <c r="R30" s="407"/>
      <c r="S30" s="407"/>
      <c r="T30" s="407"/>
      <c r="U30" s="407"/>
    </row>
    <row r="31" spans="1:21">
      <c r="A31" s="407"/>
      <c r="B31" s="250" t="s">
        <v>86</v>
      </c>
      <c r="C31" s="250"/>
      <c r="D31" s="251" t="s">
        <v>209</v>
      </c>
      <c r="E31" s="252"/>
      <c r="F31" s="252"/>
      <c r="G31" s="252"/>
      <c r="H31" s="252"/>
      <c r="I31" s="252"/>
      <c r="J31" s="252"/>
      <c r="K31" s="253"/>
      <c r="L31" s="85"/>
      <c r="M31" s="85"/>
      <c r="N31" s="85"/>
      <c r="O31" s="85"/>
      <c r="P31" s="407"/>
      <c r="Q31" s="407"/>
      <c r="R31" s="407"/>
      <c r="S31" s="407"/>
      <c r="T31" s="407"/>
      <c r="U31" s="407"/>
    </row>
    <row r="32" spans="1:21">
      <c r="A32" s="407"/>
      <c r="B32" s="250" t="s">
        <v>88</v>
      </c>
      <c r="C32" s="250"/>
      <c r="D32" s="207" t="s">
        <v>210</v>
      </c>
      <c r="E32" s="208"/>
      <c r="F32" s="208"/>
      <c r="G32" s="208"/>
      <c r="H32" s="208"/>
      <c r="I32" s="208"/>
      <c r="J32" s="208"/>
      <c r="K32" s="209"/>
      <c r="L32" s="85"/>
      <c r="M32" s="85"/>
      <c r="N32" s="85"/>
      <c r="O32" s="85"/>
      <c r="P32" s="407"/>
      <c r="Q32" s="407"/>
      <c r="R32" s="407"/>
      <c r="S32" s="407"/>
      <c r="T32" s="407"/>
      <c r="U32" s="407"/>
    </row>
    <row r="33" spans="1:53" ht="190.5" customHeight="1">
      <c r="A33" s="407"/>
      <c r="B33" s="217" t="s">
        <v>211</v>
      </c>
      <c r="C33" s="217"/>
      <c r="D33" s="255" t="s">
        <v>212</v>
      </c>
      <c r="E33" s="256"/>
      <c r="F33" s="256"/>
      <c r="G33" s="256"/>
      <c r="H33" s="256"/>
      <c r="I33" s="256"/>
      <c r="J33" s="256"/>
      <c r="K33" s="257"/>
      <c r="L33" s="417"/>
      <c r="M33" s="417"/>
      <c r="N33" s="417"/>
      <c r="O33" s="417"/>
      <c r="P33" s="407"/>
      <c r="Q33" s="407"/>
      <c r="R33" s="407"/>
      <c r="S33" s="407"/>
      <c r="T33" s="407"/>
      <c r="U33" s="407"/>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114" t="str">
        <f>D33</f>
        <v>Project specifications determine capacity and detailed project design. An example from TNO (2018): 100 MW/2,860 MWh (26h discharge time) with a cavern of 538.000 m3. Assuming charge time is similar to discharge time (26h), then the compressor capacity required will be 350 m3/s. If faster charge times are desired, a larger compressor is required.
The potential estimated by TNO is 50% of the theoretical storage potential in onshore salt caverns in the Netherlands. These salt caverns can also be used for natural gas or hydrogen storage and may therefore not be completely available for CAES (TNO, 2018).
As of 2015, the global grid-connected CAES capacity is 440 MW (0.3%) and it is the largest installed utility scale storage after pumped hydro. Pumped hydro dominates the large-scale electricity storage market with over 140 GW installed capacity (99.1% of installed capacity) (IRENA, 2015). More projects are under development (TNO, 2018).
Reports on lifetime vary from 30 years (IEA-ETSAP &amp; IRENA, 2012), to 40-55 years (JRC ETRI, 2014), and to 20-100 years (IRENA, 2017).</v>
      </c>
    </row>
    <row r="34" spans="1:53" ht="21" customHeight="1">
      <c r="A34" s="407"/>
      <c r="B34" s="263" t="s">
        <v>213</v>
      </c>
      <c r="C34" s="263"/>
      <c r="D34" s="263"/>
      <c r="E34" s="263"/>
      <c r="F34" s="263"/>
      <c r="G34" s="263"/>
      <c r="H34" s="263"/>
      <c r="I34" s="263"/>
      <c r="J34" s="263"/>
      <c r="K34" s="263"/>
      <c r="L34" s="263"/>
      <c r="M34" s="263"/>
      <c r="N34" s="263"/>
      <c r="O34" s="263"/>
      <c r="P34" s="263"/>
      <c r="Q34" s="263"/>
      <c r="R34" s="263"/>
      <c r="S34" s="263"/>
      <c r="T34" s="263"/>
      <c r="U34" s="263"/>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row>
    <row r="35" spans="1:53" ht="15.75" customHeight="1">
      <c r="A35" s="407"/>
      <c r="B35" s="264" t="s">
        <v>214</v>
      </c>
      <c r="C35" s="264"/>
      <c r="D35" s="264"/>
      <c r="E35" s="264"/>
      <c r="F35" s="264"/>
      <c r="G35" s="229" t="s">
        <v>197</v>
      </c>
      <c r="H35" s="229"/>
      <c r="I35" s="229"/>
      <c r="J35" s="229"/>
      <c r="K35" s="229"/>
      <c r="L35" s="254">
        <v>2030</v>
      </c>
      <c r="M35" s="254"/>
      <c r="N35" s="254"/>
      <c r="O35" s="254"/>
      <c r="P35" s="254"/>
      <c r="Q35" s="229">
        <v>2050</v>
      </c>
      <c r="R35" s="229"/>
      <c r="S35" s="229"/>
      <c r="T35" s="229"/>
      <c r="U35" s="229"/>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row>
    <row r="36" spans="1:53" ht="15.75" customHeight="1">
      <c r="A36" s="407"/>
      <c r="B36" s="264"/>
      <c r="C36" s="264"/>
      <c r="D36" s="265"/>
      <c r="E36" s="265"/>
      <c r="F36" s="265"/>
      <c r="G36" s="78" t="s">
        <v>187</v>
      </c>
      <c r="H36" s="78" t="s">
        <v>188</v>
      </c>
      <c r="I36" s="78" t="s">
        <v>189</v>
      </c>
      <c r="J36" s="78" t="s">
        <v>190</v>
      </c>
      <c r="K36" s="78" t="s">
        <v>191</v>
      </c>
      <c r="L36" s="79" t="s">
        <v>187</v>
      </c>
      <c r="M36" s="79" t="s">
        <v>188</v>
      </c>
      <c r="N36" s="79" t="s">
        <v>189</v>
      </c>
      <c r="O36" s="79" t="s">
        <v>190</v>
      </c>
      <c r="P36" s="79" t="s">
        <v>191</v>
      </c>
      <c r="Q36" s="78" t="s">
        <v>187</v>
      </c>
      <c r="R36" s="78" t="s">
        <v>188</v>
      </c>
      <c r="S36" s="78" t="s">
        <v>189</v>
      </c>
      <c r="T36" s="78" t="s">
        <v>190</v>
      </c>
      <c r="U36" s="78" t="s">
        <v>191</v>
      </c>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row>
    <row r="37" spans="1:53" ht="15.75" customHeight="1">
      <c r="A37" s="407"/>
      <c r="B37" s="421" t="s">
        <v>95</v>
      </c>
      <c r="C37" s="423"/>
      <c r="D37" s="258" t="s">
        <v>215</v>
      </c>
      <c r="E37" s="260" t="str">
        <f>IF(D15="Please select","Please select 'Functional Unit' above",D15)</f>
        <v>kWh</v>
      </c>
      <c r="F37" s="261"/>
      <c r="G37" s="99">
        <v>35</v>
      </c>
      <c r="H37" s="108">
        <v>46</v>
      </c>
      <c r="I37" s="108">
        <v>50</v>
      </c>
      <c r="J37" s="108">
        <v>2</v>
      </c>
      <c r="K37" s="108">
        <v>40</v>
      </c>
      <c r="L37" s="99">
        <v>31</v>
      </c>
      <c r="M37" s="108">
        <v>38</v>
      </c>
      <c r="N37" s="108">
        <v>40</v>
      </c>
      <c r="O37" s="108"/>
      <c r="P37" s="108"/>
      <c r="Q37" s="99">
        <v>26</v>
      </c>
      <c r="R37" s="108"/>
      <c r="S37" s="108"/>
      <c r="T37" s="108"/>
      <c r="U37" s="1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8"/>
      <c r="AY37" s="408"/>
    </row>
    <row r="38" spans="1:53">
      <c r="A38" s="407"/>
      <c r="B38" s="421"/>
      <c r="C38" s="423"/>
      <c r="D38" s="259"/>
      <c r="E38" s="262"/>
      <c r="F38" s="176"/>
      <c r="G38" s="110" t="s">
        <v>192</v>
      </c>
      <c r="H38" s="109" t="s">
        <v>216</v>
      </c>
      <c r="I38" s="109" t="s">
        <v>217</v>
      </c>
      <c r="J38" s="109" t="s">
        <v>218</v>
      </c>
      <c r="K38" s="109" t="s">
        <v>218</v>
      </c>
      <c r="L38" s="110" t="s">
        <v>192</v>
      </c>
      <c r="M38" s="109" t="s">
        <v>216</v>
      </c>
      <c r="N38" s="109" t="s">
        <v>217</v>
      </c>
      <c r="O38" s="109" t="s">
        <v>194</v>
      </c>
      <c r="P38" s="109" t="s">
        <v>194</v>
      </c>
      <c r="Q38" s="110" t="s">
        <v>192</v>
      </c>
      <c r="R38" s="109" t="s">
        <v>194</v>
      </c>
      <c r="S38" s="109" t="s">
        <v>194</v>
      </c>
      <c r="T38" s="109" t="s">
        <v>194</v>
      </c>
      <c r="U38" s="109" t="s">
        <v>194</v>
      </c>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row>
    <row r="39" spans="1:53" ht="15" customHeight="1">
      <c r="A39" s="407"/>
      <c r="B39" s="421" t="s">
        <v>219</v>
      </c>
      <c r="C39" s="421"/>
      <c r="D39" s="258" t="s">
        <v>215</v>
      </c>
      <c r="E39" s="260" t="str">
        <f>IF(D15="Please select","Please select 'Functional Unit' above",D15)</f>
        <v>kWh</v>
      </c>
      <c r="F39" s="261"/>
      <c r="G39" s="99"/>
      <c r="H39" s="108"/>
      <c r="I39" s="108"/>
      <c r="J39" s="108"/>
      <c r="K39" s="108"/>
      <c r="L39" s="99"/>
      <c r="M39" s="108"/>
      <c r="N39" s="108"/>
      <c r="O39" s="108"/>
      <c r="P39" s="108"/>
      <c r="Q39" s="99"/>
      <c r="R39" s="108"/>
      <c r="S39" s="108"/>
      <c r="T39" s="108"/>
      <c r="U39" s="1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row>
    <row r="40" spans="1:53" ht="15" customHeight="1">
      <c r="A40" s="407"/>
      <c r="B40" s="421"/>
      <c r="C40" s="421"/>
      <c r="D40" s="259"/>
      <c r="E40" s="262"/>
      <c r="F40" s="176"/>
      <c r="G40" s="109" t="s">
        <v>194</v>
      </c>
      <c r="H40" s="109" t="s">
        <v>194</v>
      </c>
      <c r="I40" s="109" t="s">
        <v>194</v>
      </c>
      <c r="J40" s="109" t="s">
        <v>194</v>
      </c>
      <c r="K40" s="109" t="s">
        <v>194</v>
      </c>
      <c r="L40" s="109" t="s">
        <v>194</v>
      </c>
      <c r="M40" s="109" t="s">
        <v>194</v>
      </c>
      <c r="N40" s="109" t="s">
        <v>194</v>
      </c>
      <c r="O40" s="109" t="s">
        <v>194</v>
      </c>
      <c r="P40" s="109" t="s">
        <v>194</v>
      </c>
      <c r="Q40" s="109" t="s">
        <v>194</v>
      </c>
      <c r="R40" s="109" t="s">
        <v>194</v>
      </c>
      <c r="S40" s="109" t="s">
        <v>194</v>
      </c>
      <c r="T40" s="109" t="s">
        <v>194</v>
      </c>
      <c r="U40" s="109" t="s">
        <v>194</v>
      </c>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row>
    <row r="41" spans="1:53" ht="15.75" customHeight="1">
      <c r="A41" s="407"/>
      <c r="B41" s="421" t="s">
        <v>220</v>
      </c>
      <c r="C41" s="421"/>
      <c r="D41" s="258" t="s">
        <v>215</v>
      </c>
      <c r="E41" s="260" t="str">
        <f>IF(D15="Please select","Please select 'Functional Unit' above",D15)</f>
        <v>kWh</v>
      </c>
      <c r="F41" s="261"/>
      <c r="G41" s="99">
        <f>1.3%*G37</f>
        <v>0.45500000000000002</v>
      </c>
      <c r="H41" s="157" t="s">
        <v>221</v>
      </c>
      <c r="I41" s="108">
        <v>1.01</v>
      </c>
      <c r="J41" s="157" t="s">
        <v>221</v>
      </c>
      <c r="K41" s="157" t="s">
        <v>221</v>
      </c>
      <c r="L41" s="99">
        <f>1.3%*L37</f>
        <v>0.40300000000000002</v>
      </c>
      <c r="M41" s="157" t="s">
        <v>221</v>
      </c>
      <c r="N41" s="108">
        <v>0.8</v>
      </c>
      <c r="O41" s="108"/>
      <c r="P41" s="108"/>
      <c r="Q41" s="99">
        <f>1.3%*Q37</f>
        <v>0.33800000000000002</v>
      </c>
      <c r="R41" s="157"/>
      <c r="S41" s="157"/>
      <c r="T41" s="108"/>
      <c r="U41" s="1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row>
    <row r="42" spans="1:53" ht="15" customHeight="1">
      <c r="A42" s="407"/>
      <c r="B42" s="421"/>
      <c r="C42" s="421"/>
      <c r="D42" s="259"/>
      <c r="E42" s="262"/>
      <c r="F42" s="176"/>
      <c r="G42" s="110" t="s">
        <v>192</v>
      </c>
      <c r="H42" s="109" t="s">
        <v>216</v>
      </c>
      <c r="I42" s="109" t="s">
        <v>222</v>
      </c>
      <c r="J42" s="109" t="s">
        <v>218</v>
      </c>
      <c r="K42" s="109" t="s">
        <v>218</v>
      </c>
      <c r="L42" s="109" t="s">
        <v>192</v>
      </c>
      <c r="M42" s="109" t="s">
        <v>216</v>
      </c>
      <c r="N42" s="109" t="s">
        <v>217</v>
      </c>
      <c r="O42" s="109" t="s">
        <v>194</v>
      </c>
      <c r="P42" s="109" t="s">
        <v>194</v>
      </c>
      <c r="Q42" s="109" t="s">
        <v>192</v>
      </c>
      <c r="R42" s="109" t="s">
        <v>194</v>
      </c>
      <c r="S42" s="109" t="s">
        <v>194</v>
      </c>
      <c r="T42" s="109" t="s">
        <v>194</v>
      </c>
      <c r="U42" s="109" t="s">
        <v>194</v>
      </c>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row>
    <row r="43" spans="1:53" ht="15.75" customHeight="1">
      <c r="A43" s="407"/>
      <c r="B43" s="421" t="s">
        <v>223</v>
      </c>
      <c r="C43" s="421"/>
      <c r="D43" s="258" t="s">
        <v>215</v>
      </c>
      <c r="E43" s="260" t="s">
        <v>224</v>
      </c>
      <c r="F43" s="261"/>
      <c r="G43" s="99">
        <v>1.21</v>
      </c>
      <c r="H43" s="157" t="s">
        <v>221</v>
      </c>
      <c r="I43" s="108">
        <v>30</v>
      </c>
      <c r="J43" s="157" t="s">
        <v>221</v>
      </c>
      <c r="K43" s="157" t="s">
        <v>221</v>
      </c>
      <c r="L43" s="99">
        <v>1.21</v>
      </c>
      <c r="M43" s="157" t="s">
        <v>221</v>
      </c>
      <c r="N43" s="108">
        <v>30</v>
      </c>
      <c r="O43" s="108"/>
      <c r="P43" s="108"/>
      <c r="Q43" s="99">
        <v>1.21</v>
      </c>
      <c r="R43" s="108"/>
      <c r="S43" s="108"/>
      <c r="T43" s="108"/>
      <c r="U43" s="108"/>
      <c r="V43" s="408"/>
      <c r="W43" s="408"/>
      <c r="X43" s="408"/>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8"/>
      <c r="AX43" s="408"/>
      <c r="AY43" s="408"/>
    </row>
    <row r="44" spans="1:53" ht="15" customHeight="1">
      <c r="A44" s="407"/>
      <c r="B44" s="421"/>
      <c r="C44" s="421"/>
      <c r="D44" s="259"/>
      <c r="E44" s="262"/>
      <c r="F44" s="176"/>
      <c r="G44" s="109" t="s">
        <v>192</v>
      </c>
      <c r="H44" s="109" t="s">
        <v>216</v>
      </c>
      <c r="I44" s="109" t="s">
        <v>217</v>
      </c>
      <c r="J44" s="109" t="s">
        <v>218</v>
      </c>
      <c r="K44" s="109" t="s">
        <v>218</v>
      </c>
      <c r="L44" s="109" t="s">
        <v>192</v>
      </c>
      <c r="M44" s="109" t="s">
        <v>216</v>
      </c>
      <c r="N44" s="109" t="s">
        <v>217</v>
      </c>
      <c r="O44" s="109" t="s">
        <v>194</v>
      </c>
      <c r="P44" s="109" t="s">
        <v>194</v>
      </c>
      <c r="Q44" s="109" t="s">
        <v>192</v>
      </c>
      <c r="R44" s="109" t="s">
        <v>194</v>
      </c>
      <c r="S44" s="109" t="s">
        <v>194</v>
      </c>
      <c r="T44" s="109" t="s">
        <v>194</v>
      </c>
      <c r="U44" s="109" t="s">
        <v>194</v>
      </c>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row>
    <row r="45" spans="1:53" ht="147.94999999999999" customHeight="1">
      <c r="A45" s="407"/>
      <c r="B45" s="418" t="s">
        <v>225</v>
      </c>
      <c r="C45" s="418"/>
      <c r="D45" s="424" t="s">
        <v>226</v>
      </c>
      <c r="E45" s="424"/>
      <c r="F45" s="424"/>
      <c r="G45" s="424"/>
      <c r="H45" s="424"/>
      <c r="I45" s="424"/>
      <c r="J45" s="424"/>
      <c r="K45" s="424"/>
      <c r="L45" s="424"/>
      <c r="M45" s="424"/>
      <c r="N45" s="424"/>
      <c r="O45" s="424"/>
      <c r="P45" s="424"/>
      <c r="Q45" s="424"/>
      <c r="R45" s="424"/>
      <c r="S45" s="424"/>
      <c r="T45" s="424"/>
      <c r="U45" s="424"/>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BA45" s="114" t="str">
        <f>D45</f>
        <v>There are significant degrees of freedom in designing (diabetic) CAES system, such as pump size and turbine size which determine in combination with the reservoir size the charge and discharge times and the energy/power ratio. Design choices such as these influence system costs, which means there are relatively large ranges in costs possible.
The sources used have been chosen because they are recent publications and include projections up to (at least) 2030. JRC ETRI (2014) is used as primary source because it has the most complete set of data, including CAPEX and FOM/VOM estimates up to 2050. Details of the cost estimates are not, or only shortly, elaborated in these reports, and estimations of investment costs from other sources vary from 2 €/kWh to 500 €/kWh. Data points for the current year (2020) differ per source: 2020 for JRC ETRI (2014), 2016 for IRENA (2017), 2013 for JCH JU McKinsey (2015), and 2009 for Chen et al. (2009).
The main FOM costs calculated using the JRC ETRI (2014) assumption that they represent 1.3% of investment costs. It is assumed that FOM costs remain 1.3% of investment costs in 2020, 2030 and 2050. Other FOM costs are from FCH JU Mckinsey (2015) that states FOM costs as 15 €/kW/year in 2013 and 12 €/kW/year in 2030. These have been calculated to M€/GWh/year assuming a standard storage capacity of 15 hours (200MW/3000MWh system - JRC ETRI, 2014).
VOM costs are only provided for 2013 by JRC ETRI (2014) and it is assumed the they remain the same in 2020, 2030 and 2050. VOM costs are defined by JRC ETRI (2014) as production-related O&amp;M costs that vary with electrical generation. They exclude personnel, fuel, and CO2 costs.</v>
      </c>
    </row>
    <row r="46" spans="1:53" ht="21" customHeight="1">
      <c r="A46" s="407"/>
      <c r="B46" s="263" t="s">
        <v>109</v>
      </c>
      <c r="C46" s="263"/>
      <c r="D46" s="263"/>
      <c r="E46" s="263"/>
      <c r="F46" s="263"/>
      <c r="G46" s="263"/>
      <c r="H46" s="263"/>
      <c r="I46" s="263"/>
      <c r="J46" s="263"/>
      <c r="K46" s="263"/>
      <c r="L46" s="263"/>
      <c r="M46" s="263"/>
      <c r="N46" s="263"/>
      <c r="O46" s="263"/>
      <c r="P46" s="263"/>
      <c r="Q46" s="263"/>
      <c r="R46" s="263"/>
      <c r="S46" s="263"/>
      <c r="T46" s="263"/>
      <c r="U46" s="263"/>
      <c r="V46" s="408"/>
      <c r="W46" s="408"/>
      <c r="X46" s="408"/>
      <c r="Y46" s="408"/>
      <c r="Z46" s="408"/>
      <c r="AA46" s="408"/>
      <c r="AB46" s="408"/>
      <c r="AC46" s="408"/>
      <c r="AD46" s="408"/>
      <c r="AE46" s="408"/>
      <c r="AF46" s="408"/>
      <c r="AG46" s="408"/>
      <c r="AH46" s="408"/>
      <c r="AI46" s="408"/>
      <c r="AJ46" s="408"/>
      <c r="AK46" s="408"/>
      <c r="AL46" s="408"/>
      <c r="AM46" s="408"/>
      <c r="AN46" s="408"/>
      <c r="AO46" s="408"/>
      <c r="AP46" s="408"/>
      <c r="AQ46" s="408"/>
      <c r="AR46" s="408"/>
      <c r="AS46" s="408"/>
      <c r="AT46" s="408"/>
      <c r="AU46" s="408"/>
      <c r="AV46" s="408"/>
      <c r="AW46" s="408"/>
      <c r="AX46" s="408"/>
      <c r="AY46" s="408"/>
    </row>
    <row r="47" spans="1:53" ht="15.75" customHeight="1">
      <c r="A47" s="407"/>
      <c r="B47" s="266" t="s">
        <v>227</v>
      </c>
      <c r="C47" s="267"/>
      <c r="D47" s="270" t="s">
        <v>228</v>
      </c>
      <c r="E47" s="270"/>
      <c r="F47" s="270" t="s">
        <v>196</v>
      </c>
      <c r="G47" s="229" t="s">
        <v>197</v>
      </c>
      <c r="H47" s="229"/>
      <c r="I47" s="229"/>
      <c r="J47" s="229"/>
      <c r="K47" s="229"/>
      <c r="L47" s="254">
        <v>2030</v>
      </c>
      <c r="M47" s="254"/>
      <c r="N47" s="254"/>
      <c r="O47" s="254"/>
      <c r="P47" s="254"/>
      <c r="Q47" s="229">
        <v>2050</v>
      </c>
      <c r="R47" s="229"/>
      <c r="S47" s="229"/>
      <c r="T47" s="229"/>
      <c r="U47" s="229"/>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row>
    <row r="48" spans="1:53">
      <c r="A48" s="407"/>
      <c r="B48" s="268"/>
      <c r="C48" s="269"/>
      <c r="D48" s="270"/>
      <c r="E48" s="270"/>
      <c r="F48" s="270"/>
      <c r="G48" s="78" t="s">
        <v>187</v>
      </c>
      <c r="H48" s="78" t="s">
        <v>188</v>
      </c>
      <c r="I48" s="78" t="s">
        <v>189</v>
      </c>
      <c r="J48" s="78" t="s">
        <v>190</v>
      </c>
      <c r="K48" s="78" t="s">
        <v>191</v>
      </c>
      <c r="L48" s="79" t="s">
        <v>187</v>
      </c>
      <c r="M48" s="79" t="s">
        <v>188</v>
      </c>
      <c r="N48" s="79" t="s">
        <v>189</v>
      </c>
      <c r="O48" s="79" t="s">
        <v>190</v>
      </c>
      <c r="P48" s="79" t="s">
        <v>191</v>
      </c>
      <c r="Q48" s="78" t="s">
        <v>187</v>
      </c>
      <c r="R48" s="78" t="s">
        <v>188</v>
      </c>
      <c r="S48" s="78" t="s">
        <v>189</v>
      </c>
      <c r="T48" s="78" t="s">
        <v>190</v>
      </c>
      <c r="U48" s="78" t="s">
        <v>191</v>
      </c>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row>
    <row r="49" spans="1:53" ht="15.75" customHeight="1">
      <c r="A49" s="407"/>
      <c r="B49" s="425" t="s">
        <v>229</v>
      </c>
      <c r="C49" s="426"/>
      <c r="D49" s="427" t="s">
        <v>230</v>
      </c>
      <c r="E49" s="427"/>
      <c r="F49" s="271" t="s">
        <v>150</v>
      </c>
      <c r="G49" s="99">
        <v>-1</v>
      </c>
      <c r="H49" s="108"/>
      <c r="I49" s="108"/>
      <c r="J49" s="108"/>
      <c r="K49" s="108"/>
      <c r="L49" s="99"/>
      <c r="M49" s="108"/>
      <c r="N49" s="108"/>
      <c r="O49" s="108"/>
      <c r="P49" s="108"/>
      <c r="Q49" s="99"/>
      <c r="R49" s="108"/>
      <c r="S49" s="108"/>
      <c r="T49" s="108"/>
      <c r="U49" s="1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row>
    <row r="50" spans="1:53">
      <c r="A50" s="407"/>
      <c r="B50" s="428"/>
      <c r="C50" s="429"/>
      <c r="D50" s="427"/>
      <c r="E50" s="427"/>
      <c r="F50" s="271"/>
      <c r="G50" s="110" t="s">
        <v>194</v>
      </c>
      <c r="H50" s="109" t="s">
        <v>194</v>
      </c>
      <c r="I50" s="109" t="s">
        <v>194</v>
      </c>
      <c r="J50" s="109" t="s">
        <v>194</v>
      </c>
      <c r="K50" s="109" t="s">
        <v>194</v>
      </c>
      <c r="L50" s="110" t="s">
        <v>194</v>
      </c>
      <c r="M50" s="109" t="s">
        <v>194</v>
      </c>
      <c r="N50" s="109" t="s">
        <v>194</v>
      </c>
      <c r="O50" s="109" t="s">
        <v>194</v>
      </c>
      <c r="P50" s="109" t="s">
        <v>194</v>
      </c>
      <c r="Q50" s="110" t="s">
        <v>194</v>
      </c>
      <c r="R50" s="109" t="s">
        <v>194</v>
      </c>
      <c r="S50" s="109" t="s">
        <v>194</v>
      </c>
      <c r="T50" s="109" t="s">
        <v>194</v>
      </c>
      <c r="U50" s="109" t="s">
        <v>194</v>
      </c>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08"/>
      <c r="AY50" s="408"/>
    </row>
    <row r="51" spans="1:53" ht="15" customHeight="1">
      <c r="A51" s="407"/>
      <c r="B51" s="428"/>
      <c r="C51" s="429"/>
      <c r="D51" s="430" t="s">
        <v>230</v>
      </c>
      <c r="E51" s="431"/>
      <c r="F51" s="271" t="s">
        <v>150</v>
      </c>
      <c r="G51" s="99">
        <v>0.77</v>
      </c>
      <c r="H51" s="108"/>
      <c r="I51" s="108"/>
      <c r="J51" s="108"/>
      <c r="K51" s="108"/>
      <c r="L51" s="99"/>
      <c r="M51" s="108"/>
      <c r="N51" s="108"/>
      <c r="O51" s="108"/>
      <c r="P51" s="108"/>
      <c r="Q51" s="99"/>
      <c r="R51" s="108"/>
      <c r="S51" s="108"/>
      <c r="T51" s="108"/>
      <c r="U51" s="1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row>
    <row r="52" spans="1:53">
      <c r="A52" s="407"/>
      <c r="B52" s="428"/>
      <c r="C52" s="429"/>
      <c r="D52" s="432"/>
      <c r="E52" s="433"/>
      <c r="F52" s="271"/>
      <c r="G52" s="110" t="s">
        <v>231</v>
      </c>
      <c r="H52" s="109" t="s">
        <v>194</v>
      </c>
      <c r="I52" s="109" t="s">
        <v>194</v>
      </c>
      <c r="J52" s="109" t="s">
        <v>194</v>
      </c>
      <c r="K52" s="109" t="s">
        <v>194</v>
      </c>
      <c r="L52" s="109" t="s">
        <v>194</v>
      </c>
      <c r="M52" s="109" t="s">
        <v>194</v>
      </c>
      <c r="N52" s="109" t="s">
        <v>194</v>
      </c>
      <c r="O52" s="109" t="s">
        <v>194</v>
      </c>
      <c r="P52" s="109" t="s">
        <v>194</v>
      </c>
      <c r="Q52" s="109" t="s">
        <v>194</v>
      </c>
      <c r="R52" s="109" t="s">
        <v>194</v>
      </c>
      <c r="S52" s="109" t="s">
        <v>194</v>
      </c>
      <c r="T52" s="109" t="s">
        <v>194</v>
      </c>
      <c r="U52" s="109" t="s">
        <v>194</v>
      </c>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row>
    <row r="53" spans="1:53">
      <c r="A53" s="407"/>
      <c r="B53" s="428"/>
      <c r="C53" s="429"/>
      <c r="D53" s="427" t="s">
        <v>232</v>
      </c>
      <c r="E53" s="427"/>
      <c r="F53" s="271" t="s">
        <v>150</v>
      </c>
      <c r="G53" s="99">
        <v>1.1299999999999999</v>
      </c>
      <c r="H53" s="108"/>
      <c r="I53" s="108"/>
      <c r="J53" s="108"/>
      <c r="K53" s="108"/>
      <c r="L53" s="99"/>
      <c r="M53" s="108"/>
      <c r="N53" s="108"/>
      <c r="O53" s="108"/>
      <c r="P53" s="108"/>
      <c r="Q53" s="99"/>
      <c r="R53" s="108"/>
      <c r="S53" s="108"/>
      <c r="T53" s="108"/>
      <c r="U53" s="1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8"/>
    </row>
    <row r="54" spans="1:53">
      <c r="A54" s="407"/>
      <c r="B54" s="428"/>
      <c r="C54" s="429"/>
      <c r="D54" s="427"/>
      <c r="E54" s="427"/>
      <c r="F54" s="271"/>
      <c r="G54" s="110" t="s">
        <v>231</v>
      </c>
      <c r="H54" s="109" t="s">
        <v>194</v>
      </c>
      <c r="I54" s="109" t="s">
        <v>194</v>
      </c>
      <c r="J54" s="109" t="s">
        <v>194</v>
      </c>
      <c r="K54" s="109" t="s">
        <v>194</v>
      </c>
      <c r="L54" s="109" t="s">
        <v>194</v>
      </c>
      <c r="M54" s="109" t="s">
        <v>194</v>
      </c>
      <c r="N54" s="109" t="s">
        <v>194</v>
      </c>
      <c r="O54" s="109" t="s">
        <v>194</v>
      </c>
      <c r="P54" s="109" t="s">
        <v>194</v>
      </c>
      <c r="Q54" s="109" t="s">
        <v>194</v>
      </c>
      <c r="R54" s="109" t="s">
        <v>194</v>
      </c>
      <c r="S54" s="109" t="s">
        <v>194</v>
      </c>
      <c r="T54" s="109" t="s">
        <v>194</v>
      </c>
      <c r="U54" s="109" t="s">
        <v>194</v>
      </c>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8"/>
      <c r="AY54" s="408"/>
    </row>
    <row r="55" spans="1:53">
      <c r="A55" s="407"/>
      <c r="B55" s="428"/>
      <c r="C55" s="429"/>
      <c r="D55" s="427" t="s">
        <v>233</v>
      </c>
      <c r="E55" s="427"/>
      <c r="F55" s="271" t="s">
        <v>150</v>
      </c>
      <c r="G55" s="99"/>
      <c r="H55" s="108"/>
      <c r="I55" s="108"/>
      <c r="J55" s="108"/>
      <c r="K55" s="108"/>
      <c r="L55" s="99"/>
      <c r="M55" s="108"/>
      <c r="N55" s="108"/>
      <c r="O55" s="108"/>
      <c r="P55" s="108"/>
      <c r="Q55" s="99"/>
      <c r="R55" s="108"/>
      <c r="S55" s="108"/>
      <c r="T55" s="108"/>
      <c r="U55" s="1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c r="AT55" s="408"/>
      <c r="AU55" s="408"/>
      <c r="AV55" s="408"/>
      <c r="AW55" s="408"/>
      <c r="AX55" s="408"/>
      <c r="AY55" s="408"/>
    </row>
    <row r="56" spans="1:53">
      <c r="A56" s="407"/>
      <c r="B56" s="434"/>
      <c r="C56" s="435"/>
      <c r="D56" s="427"/>
      <c r="E56" s="427"/>
      <c r="F56" s="271"/>
      <c r="G56" s="109" t="s">
        <v>194</v>
      </c>
      <c r="H56" s="109" t="s">
        <v>194</v>
      </c>
      <c r="I56" s="109" t="s">
        <v>194</v>
      </c>
      <c r="J56" s="109" t="s">
        <v>194</v>
      </c>
      <c r="K56" s="109" t="s">
        <v>194</v>
      </c>
      <c r="L56" s="109" t="s">
        <v>194</v>
      </c>
      <c r="M56" s="109" t="s">
        <v>194</v>
      </c>
      <c r="N56" s="109" t="s">
        <v>194</v>
      </c>
      <c r="O56" s="109" t="s">
        <v>194</v>
      </c>
      <c r="P56" s="109" t="s">
        <v>194</v>
      </c>
      <c r="Q56" s="109" t="s">
        <v>194</v>
      </c>
      <c r="R56" s="109" t="s">
        <v>194</v>
      </c>
      <c r="S56" s="109" t="s">
        <v>194</v>
      </c>
      <c r="T56" s="109" t="s">
        <v>194</v>
      </c>
      <c r="U56" s="109" t="s">
        <v>194</v>
      </c>
      <c r="V56" s="408"/>
      <c r="W56" s="408"/>
      <c r="X56" s="408"/>
      <c r="Y56" s="408"/>
      <c r="Z56" s="408"/>
      <c r="AA56" s="408"/>
      <c r="AB56" s="408"/>
      <c r="AC56" s="408"/>
      <c r="AD56" s="408"/>
      <c r="AE56" s="408"/>
      <c r="AF56" s="408"/>
      <c r="AG56" s="408"/>
      <c r="AH56" s="408"/>
      <c r="AI56" s="408"/>
      <c r="AJ56" s="408"/>
      <c r="AK56" s="408"/>
      <c r="AL56" s="408"/>
      <c r="AM56" s="408"/>
      <c r="AN56" s="408"/>
      <c r="AO56" s="408"/>
      <c r="AP56" s="408"/>
      <c r="AQ56" s="408"/>
      <c r="AR56" s="408"/>
      <c r="AS56" s="408"/>
      <c r="AT56" s="408"/>
      <c r="AU56" s="408"/>
      <c r="AV56" s="408"/>
      <c r="AW56" s="408"/>
      <c r="AX56" s="408"/>
      <c r="AY56" s="408"/>
    </row>
    <row r="57" spans="1:53" ht="29.1" customHeight="1">
      <c r="A57" s="407"/>
      <c r="B57" s="421" t="s">
        <v>234</v>
      </c>
      <c r="C57" s="421"/>
      <c r="D57" s="424" t="s">
        <v>235</v>
      </c>
      <c r="E57" s="424"/>
      <c r="F57" s="424"/>
      <c r="G57" s="424"/>
      <c r="H57" s="424"/>
      <c r="I57" s="424"/>
      <c r="J57" s="424"/>
      <c r="K57" s="424"/>
      <c r="L57" s="424"/>
      <c r="M57" s="424"/>
      <c r="N57" s="424"/>
      <c r="O57" s="424"/>
      <c r="P57" s="424"/>
      <c r="Q57" s="424"/>
      <c r="R57" s="424"/>
      <c r="S57" s="424"/>
      <c r="T57" s="424"/>
      <c r="U57" s="424"/>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8"/>
      <c r="AY57" s="408"/>
      <c r="BA57" s="114" t="str">
        <f>D57</f>
        <v>The required amounts of electricity and natural gas are stated to obtain 1 PJ of electrical output - based on Huang et al (2017). Note that the output of electricity is higher than the input due to the addition of heat from the combustion of natural gas. Total efficiency is 53% in this configuration, which is at the high end of the 42-54% range reported by DNV KEMA (2013).</v>
      </c>
    </row>
    <row r="58" spans="1:53" ht="21" customHeight="1">
      <c r="A58" s="407"/>
      <c r="B58" s="272" t="s">
        <v>236</v>
      </c>
      <c r="C58" s="273"/>
      <c r="D58" s="273"/>
      <c r="E58" s="273"/>
      <c r="F58" s="273"/>
      <c r="G58" s="273"/>
      <c r="H58" s="273"/>
      <c r="I58" s="273"/>
      <c r="J58" s="273"/>
      <c r="K58" s="273"/>
      <c r="L58" s="273"/>
      <c r="M58" s="273"/>
      <c r="N58" s="273"/>
      <c r="O58" s="273"/>
      <c r="P58" s="273"/>
      <c r="Q58" s="273"/>
      <c r="R58" s="273"/>
      <c r="S58" s="273"/>
      <c r="T58" s="273"/>
      <c r="U58" s="273"/>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8"/>
      <c r="AY58" s="408"/>
    </row>
    <row r="59" spans="1:53" ht="16.5" customHeight="1">
      <c r="A59" s="407"/>
      <c r="B59" s="425" t="s">
        <v>237</v>
      </c>
      <c r="C59" s="426"/>
      <c r="D59" s="274" t="s">
        <v>238</v>
      </c>
      <c r="E59" s="275"/>
      <c r="F59" s="278" t="s">
        <v>196</v>
      </c>
      <c r="G59" s="229" t="s">
        <v>197</v>
      </c>
      <c r="H59" s="229"/>
      <c r="I59" s="229"/>
      <c r="J59" s="229"/>
      <c r="K59" s="229"/>
      <c r="L59" s="254">
        <v>2030</v>
      </c>
      <c r="M59" s="254"/>
      <c r="N59" s="254"/>
      <c r="O59" s="254"/>
      <c r="P59" s="254"/>
      <c r="Q59" s="229">
        <v>2050</v>
      </c>
      <c r="R59" s="229"/>
      <c r="S59" s="229"/>
      <c r="T59" s="229"/>
      <c r="U59" s="229"/>
      <c r="V59" s="408"/>
      <c r="W59" s="408"/>
      <c r="X59" s="408"/>
      <c r="Y59" s="408"/>
      <c r="Z59" s="408"/>
      <c r="AA59" s="408"/>
      <c r="AB59" s="408"/>
      <c r="AC59" s="408"/>
      <c r="AD59" s="408"/>
      <c r="AE59" s="408"/>
      <c r="AF59" s="408"/>
      <c r="AG59" s="408"/>
      <c r="AH59" s="408"/>
      <c r="AI59" s="408"/>
      <c r="AJ59" s="408"/>
      <c r="AK59" s="408"/>
      <c r="AL59" s="408"/>
      <c r="AM59" s="408"/>
      <c r="AN59" s="408"/>
      <c r="AO59" s="408"/>
      <c r="AP59" s="408"/>
      <c r="AQ59" s="408"/>
      <c r="AR59" s="408"/>
      <c r="AS59" s="408"/>
      <c r="AT59" s="408"/>
      <c r="AU59" s="408"/>
      <c r="AV59" s="408"/>
      <c r="AW59" s="408"/>
      <c r="AX59" s="408"/>
      <c r="AY59" s="408"/>
    </row>
    <row r="60" spans="1:53">
      <c r="A60" s="407"/>
      <c r="B60" s="428"/>
      <c r="C60" s="429"/>
      <c r="D60" s="276"/>
      <c r="E60" s="277"/>
      <c r="F60" s="279"/>
      <c r="G60" s="78" t="s">
        <v>187</v>
      </c>
      <c r="H60" s="78" t="s">
        <v>188</v>
      </c>
      <c r="I60" s="78" t="s">
        <v>189</v>
      </c>
      <c r="J60" s="78" t="s">
        <v>190</v>
      </c>
      <c r="K60" s="78" t="s">
        <v>191</v>
      </c>
      <c r="L60" s="79" t="s">
        <v>187</v>
      </c>
      <c r="M60" s="79" t="s">
        <v>188</v>
      </c>
      <c r="N60" s="79" t="s">
        <v>189</v>
      </c>
      <c r="O60" s="79" t="s">
        <v>190</v>
      </c>
      <c r="P60" s="79" t="s">
        <v>191</v>
      </c>
      <c r="Q60" s="78" t="s">
        <v>187</v>
      </c>
      <c r="R60" s="78" t="s">
        <v>188</v>
      </c>
      <c r="S60" s="78" t="s">
        <v>189</v>
      </c>
      <c r="T60" s="78" t="s">
        <v>190</v>
      </c>
      <c r="U60" s="78" t="s">
        <v>191</v>
      </c>
      <c r="V60" s="408"/>
      <c r="W60" s="408"/>
      <c r="X60" s="408"/>
      <c r="Y60" s="408"/>
      <c r="Z60" s="408"/>
      <c r="AA60" s="408"/>
      <c r="AB60" s="408"/>
      <c r="AC60" s="408"/>
      <c r="AD60" s="408"/>
      <c r="AE60" s="408"/>
      <c r="AF60" s="408"/>
      <c r="AG60" s="408"/>
      <c r="AH60" s="408"/>
      <c r="AI60" s="408"/>
      <c r="AJ60" s="408"/>
      <c r="AK60" s="408"/>
      <c r="AL60" s="408"/>
      <c r="AM60" s="408"/>
      <c r="AN60" s="408"/>
      <c r="AO60" s="408"/>
      <c r="AP60" s="408"/>
      <c r="AQ60" s="408"/>
      <c r="AR60" s="408"/>
      <c r="AS60" s="408"/>
      <c r="AT60" s="408"/>
      <c r="AU60" s="408"/>
      <c r="AV60" s="408"/>
      <c r="AW60" s="408"/>
      <c r="AX60" s="408"/>
      <c r="AY60" s="408"/>
    </row>
    <row r="61" spans="1:53" ht="15.75" customHeight="1">
      <c r="A61" s="407"/>
      <c r="B61" s="428"/>
      <c r="C61" s="429"/>
      <c r="D61" s="427" t="s">
        <v>206</v>
      </c>
      <c r="E61" s="427"/>
      <c r="F61" s="436" t="s">
        <v>206</v>
      </c>
      <c r="G61" s="99"/>
      <c r="H61" s="108"/>
      <c r="I61" s="108"/>
      <c r="J61" s="108"/>
      <c r="K61" s="108"/>
      <c r="L61" s="99"/>
      <c r="M61" s="108"/>
      <c r="N61" s="108"/>
      <c r="O61" s="108"/>
      <c r="P61" s="108"/>
      <c r="Q61" s="99"/>
      <c r="R61" s="108"/>
      <c r="S61" s="108"/>
      <c r="T61" s="108"/>
      <c r="U61" s="1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8"/>
      <c r="AY61" s="408"/>
    </row>
    <row r="62" spans="1:53">
      <c r="A62" s="407"/>
      <c r="B62" s="428"/>
      <c r="C62" s="429"/>
      <c r="D62" s="427"/>
      <c r="E62" s="427"/>
      <c r="F62" s="436"/>
      <c r="G62" s="110" t="s">
        <v>194</v>
      </c>
      <c r="H62" s="109" t="s">
        <v>194</v>
      </c>
      <c r="I62" s="109" t="s">
        <v>194</v>
      </c>
      <c r="J62" s="109" t="s">
        <v>194</v>
      </c>
      <c r="K62" s="109" t="s">
        <v>194</v>
      </c>
      <c r="L62" s="110" t="s">
        <v>194</v>
      </c>
      <c r="M62" s="109" t="s">
        <v>194</v>
      </c>
      <c r="N62" s="109" t="s">
        <v>194</v>
      </c>
      <c r="O62" s="109" t="s">
        <v>194</v>
      </c>
      <c r="P62" s="109" t="s">
        <v>194</v>
      </c>
      <c r="Q62" s="110" t="s">
        <v>194</v>
      </c>
      <c r="R62" s="109" t="s">
        <v>194</v>
      </c>
      <c r="S62" s="109" t="s">
        <v>194</v>
      </c>
      <c r="T62" s="109" t="s">
        <v>194</v>
      </c>
      <c r="U62" s="109" t="s">
        <v>194</v>
      </c>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row>
    <row r="63" spans="1:53">
      <c r="A63" s="407"/>
      <c r="B63" s="428"/>
      <c r="C63" s="429"/>
      <c r="D63" s="427" t="s">
        <v>206</v>
      </c>
      <c r="E63" s="427"/>
      <c r="F63" s="436" t="s">
        <v>206</v>
      </c>
      <c r="G63" s="99"/>
      <c r="H63" s="108"/>
      <c r="I63" s="108"/>
      <c r="J63" s="108"/>
      <c r="K63" s="108"/>
      <c r="L63" s="99"/>
      <c r="M63" s="108"/>
      <c r="N63" s="108"/>
      <c r="O63" s="108"/>
      <c r="P63" s="108"/>
      <c r="Q63" s="99"/>
      <c r="R63" s="108"/>
      <c r="S63" s="108"/>
      <c r="T63" s="108"/>
      <c r="U63" s="1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8"/>
      <c r="AY63" s="408"/>
    </row>
    <row r="64" spans="1:53">
      <c r="A64" s="407"/>
      <c r="B64" s="434"/>
      <c r="C64" s="435"/>
      <c r="D64" s="427"/>
      <c r="E64" s="427"/>
      <c r="F64" s="436"/>
      <c r="G64" s="109" t="s">
        <v>194</v>
      </c>
      <c r="H64" s="109" t="s">
        <v>194</v>
      </c>
      <c r="I64" s="109" t="s">
        <v>194</v>
      </c>
      <c r="J64" s="109" t="s">
        <v>194</v>
      </c>
      <c r="K64" s="109" t="s">
        <v>194</v>
      </c>
      <c r="L64" s="109" t="s">
        <v>194</v>
      </c>
      <c r="M64" s="109" t="s">
        <v>194</v>
      </c>
      <c r="N64" s="109" t="s">
        <v>194</v>
      </c>
      <c r="O64" s="109" t="s">
        <v>194</v>
      </c>
      <c r="P64" s="109" t="s">
        <v>194</v>
      </c>
      <c r="Q64" s="109" t="s">
        <v>194</v>
      </c>
      <c r="R64" s="109" t="s">
        <v>194</v>
      </c>
      <c r="S64" s="109" t="s">
        <v>194</v>
      </c>
      <c r="T64" s="109" t="s">
        <v>194</v>
      </c>
      <c r="U64" s="109" t="s">
        <v>194</v>
      </c>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408"/>
    </row>
    <row r="65" spans="1:53" ht="40.5" customHeight="1">
      <c r="A65" s="407"/>
      <c r="B65" s="421" t="s">
        <v>239</v>
      </c>
      <c r="C65" s="421"/>
      <c r="D65" s="424" t="s">
        <v>240</v>
      </c>
      <c r="E65" s="424"/>
      <c r="F65" s="424"/>
      <c r="G65" s="424"/>
      <c r="H65" s="424"/>
      <c r="I65" s="424"/>
      <c r="J65" s="424"/>
      <c r="K65" s="424"/>
      <c r="L65" s="424"/>
      <c r="M65" s="424"/>
      <c r="N65" s="424"/>
      <c r="O65" s="424"/>
      <c r="P65" s="424"/>
      <c r="Q65" s="424"/>
      <c r="R65" s="424"/>
      <c r="S65" s="424"/>
      <c r="T65" s="424"/>
      <c r="U65" s="424"/>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8"/>
      <c r="AY65" s="408"/>
      <c r="BA65" s="114" t="str">
        <f>D65</f>
        <v>Explain here</v>
      </c>
    </row>
    <row r="66" spans="1:53" ht="21" customHeight="1">
      <c r="A66" s="407"/>
      <c r="B66" s="263" t="s">
        <v>241</v>
      </c>
      <c r="C66" s="263"/>
      <c r="D66" s="263"/>
      <c r="E66" s="263"/>
      <c r="F66" s="263"/>
      <c r="G66" s="263"/>
      <c r="H66" s="263"/>
      <c r="I66" s="263"/>
      <c r="J66" s="263"/>
      <c r="K66" s="263"/>
      <c r="L66" s="263"/>
      <c r="M66" s="263"/>
      <c r="N66" s="263"/>
      <c r="O66" s="263"/>
      <c r="P66" s="263"/>
      <c r="Q66" s="263"/>
      <c r="R66" s="263"/>
      <c r="S66" s="263"/>
      <c r="T66" s="263"/>
      <c r="U66" s="263"/>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row>
    <row r="67" spans="1:53" ht="16.5" customHeight="1">
      <c r="A67" s="407"/>
      <c r="B67" s="437" t="s">
        <v>121</v>
      </c>
      <c r="C67" s="437"/>
      <c r="D67" s="270" t="s">
        <v>242</v>
      </c>
      <c r="E67" s="270"/>
      <c r="F67" s="270" t="s">
        <v>196</v>
      </c>
      <c r="G67" s="229" t="s">
        <v>197</v>
      </c>
      <c r="H67" s="229"/>
      <c r="I67" s="229"/>
      <c r="J67" s="229"/>
      <c r="K67" s="229"/>
      <c r="L67" s="254">
        <v>2030</v>
      </c>
      <c r="M67" s="254"/>
      <c r="N67" s="254"/>
      <c r="O67" s="254"/>
      <c r="P67" s="254"/>
      <c r="Q67" s="229">
        <v>2050</v>
      </c>
      <c r="R67" s="229"/>
      <c r="S67" s="229"/>
      <c r="T67" s="229"/>
      <c r="U67" s="229"/>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8"/>
      <c r="AY67" s="408"/>
    </row>
    <row r="68" spans="1:53" ht="15.75" customHeight="1">
      <c r="A68" s="407"/>
      <c r="B68" s="437"/>
      <c r="C68" s="437"/>
      <c r="D68" s="270"/>
      <c r="E68" s="270"/>
      <c r="F68" s="270"/>
      <c r="G68" s="78" t="s">
        <v>187</v>
      </c>
      <c r="H68" s="78" t="s">
        <v>188</v>
      </c>
      <c r="I68" s="78" t="s">
        <v>189</v>
      </c>
      <c r="J68" s="78" t="s">
        <v>190</v>
      </c>
      <c r="K68" s="78" t="s">
        <v>191</v>
      </c>
      <c r="L68" s="79" t="s">
        <v>187</v>
      </c>
      <c r="M68" s="79" t="s">
        <v>188</v>
      </c>
      <c r="N68" s="79" t="s">
        <v>189</v>
      </c>
      <c r="O68" s="79" t="s">
        <v>190</v>
      </c>
      <c r="P68" s="79" t="s">
        <v>191</v>
      </c>
      <c r="Q68" s="78" t="s">
        <v>187</v>
      </c>
      <c r="R68" s="78" t="s">
        <v>188</v>
      </c>
      <c r="S68" s="78" t="s">
        <v>189</v>
      </c>
      <c r="T68" s="78" t="s">
        <v>190</v>
      </c>
      <c r="U68" s="78" t="s">
        <v>191</v>
      </c>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8"/>
      <c r="AY68" s="408"/>
    </row>
    <row r="69" spans="1:53" ht="15.75" customHeight="1">
      <c r="A69" s="407"/>
      <c r="B69" s="437"/>
      <c r="C69" s="437"/>
      <c r="D69" s="427" t="s">
        <v>233</v>
      </c>
      <c r="E69" s="427"/>
      <c r="F69" s="436" t="s">
        <v>233</v>
      </c>
      <c r="G69" s="99"/>
      <c r="H69" s="108"/>
      <c r="I69" s="108"/>
      <c r="J69" s="108"/>
      <c r="K69" s="108"/>
      <c r="L69" s="99"/>
      <c r="M69" s="108"/>
      <c r="N69" s="108"/>
      <c r="O69" s="108"/>
      <c r="P69" s="108"/>
      <c r="Q69" s="99"/>
      <c r="R69" s="108"/>
      <c r="S69" s="108"/>
      <c r="T69" s="108"/>
      <c r="U69" s="108"/>
      <c r="V69" s="408"/>
      <c r="W69" s="408"/>
      <c r="X69" s="408"/>
      <c r="Y69" s="408"/>
      <c r="Z69" s="408"/>
      <c r="AA69" s="408"/>
      <c r="AB69" s="408"/>
      <c r="AC69" s="408"/>
      <c r="AD69" s="408"/>
      <c r="AE69" s="408"/>
      <c r="AF69" s="408"/>
      <c r="AG69" s="408"/>
      <c r="AH69" s="408"/>
      <c r="AI69" s="408"/>
      <c r="AJ69" s="408"/>
      <c r="AK69" s="408"/>
      <c r="AL69" s="408"/>
      <c r="AM69" s="408"/>
      <c r="AN69" s="408"/>
      <c r="AO69" s="408"/>
      <c r="AP69" s="408"/>
      <c r="AQ69" s="408"/>
      <c r="AR69" s="408"/>
      <c r="AS69" s="408"/>
      <c r="AT69" s="408"/>
      <c r="AU69" s="408"/>
      <c r="AV69" s="408"/>
      <c r="AW69" s="408"/>
      <c r="AX69" s="408"/>
      <c r="AY69" s="408"/>
    </row>
    <row r="70" spans="1:53" ht="15.75" customHeight="1">
      <c r="A70" s="407"/>
      <c r="B70" s="437"/>
      <c r="C70" s="437"/>
      <c r="D70" s="427"/>
      <c r="E70" s="427"/>
      <c r="F70" s="436"/>
      <c r="G70" s="110" t="s">
        <v>194</v>
      </c>
      <c r="H70" s="109" t="s">
        <v>194</v>
      </c>
      <c r="I70" s="109" t="s">
        <v>194</v>
      </c>
      <c r="J70" s="109" t="s">
        <v>194</v>
      </c>
      <c r="K70" s="109" t="s">
        <v>194</v>
      </c>
      <c r="L70" s="110" t="s">
        <v>194</v>
      </c>
      <c r="M70" s="109" t="s">
        <v>194</v>
      </c>
      <c r="N70" s="109" t="s">
        <v>194</v>
      </c>
      <c r="O70" s="109" t="s">
        <v>194</v>
      </c>
      <c r="P70" s="109" t="s">
        <v>194</v>
      </c>
      <c r="Q70" s="110" t="s">
        <v>194</v>
      </c>
      <c r="R70" s="109" t="s">
        <v>194</v>
      </c>
      <c r="S70" s="109" t="s">
        <v>194</v>
      </c>
      <c r="T70" s="109" t="s">
        <v>194</v>
      </c>
      <c r="U70" s="109" t="s">
        <v>194</v>
      </c>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c r="AT70" s="408"/>
      <c r="AU70" s="408"/>
      <c r="AV70" s="408"/>
      <c r="AW70" s="408"/>
      <c r="AX70" s="408"/>
      <c r="AY70" s="408"/>
    </row>
    <row r="71" spans="1:53" ht="15.75" customHeight="1">
      <c r="A71" s="407"/>
      <c r="B71" s="437"/>
      <c r="C71" s="437"/>
      <c r="D71" s="427" t="s">
        <v>233</v>
      </c>
      <c r="E71" s="427"/>
      <c r="F71" s="436" t="s">
        <v>233</v>
      </c>
      <c r="G71" s="99"/>
      <c r="H71" s="108"/>
      <c r="I71" s="108"/>
      <c r="J71" s="108"/>
      <c r="K71" s="108"/>
      <c r="L71" s="99"/>
      <c r="M71" s="108"/>
      <c r="N71" s="108"/>
      <c r="O71" s="108"/>
      <c r="P71" s="108"/>
      <c r="Q71" s="99"/>
      <c r="R71" s="108"/>
      <c r="S71" s="108"/>
      <c r="T71" s="108"/>
      <c r="U71" s="1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408"/>
      <c r="AS71" s="408"/>
      <c r="AT71" s="408"/>
      <c r="AU71" s="408"/>
      <c r="AV71" s="408"/>
      <c r="AW71" s="408"/>
      <c r="AX71" s="408"/>
      <c r="AY71" s="408"/>
    </row>
    <row r="72" spans="1:53" ht="15.75" customHeight="1">
      <c r="A72" s="407"/>
      <c r="B72" s="437"/>
      <c r="C72" s="437"/>
      <c r="D72" s="427"/>
      <c r="E72" s="427"/>
      <c r="F72" s="436"/>
      <c r="G72" s="109" t="s">
        <v>194</v>
      </c>
      <c r="H72" s="109" t="s">
        <v>194</v>
      </c>
      <c r="I72" s="109" t="s">
        <v>194</v>
      </c>
      <c r="J72" s="109" t="s">
        <v>194</v>
      </c>
      <c r="K72" s="109" t="s">
        <v>194</v>
      </c>
      <c r="L72" s="109" t="s">
        <v>194</v>
      </c>
      <c r="M72" s="109" t="s">
        <v>194</v>
      </c>
      <c r="N72" s="109" t="s">
        <v>194</v>
      </c>
      <c r="O72" s="109" t="s">
        <v>194</v>
      </c>
      <c r="P72" s="109" t="s">
        <v>194</v>
      </c>
      <c r="Q72" s="109" t="s">
        <v>194</v>
      </c>
      <c r="R72" s="109" t="s">
        <v>194</v>
      </c>
      <c r="S72" s="109" t="s">
        <v>194</v>
      </c>
      <c r="T72" s="109" t="s">
        <v>194</v>
      </c>
      <c r="U72" s="109" t="s">
        <v>194</v>
      </c>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8"/>
      <c r="AU72" s="408"/>
      <c r="AV72" s="408"/>
      <c r="AW72" s="408"/>
      <c r="AX72" s="408"/>
      <c r="AY72" s="408"/>
    </row>
    <row r="73" spans="1:53" ht="15.75" customHeight="1">
      <c r="A73" s="407"/>
      <c r="B73" s="437"/>
      <c r="C73" s="437"/>
      <c r="D73" s="427" t="s">
        <v>233</v>
      </c>
      <c r="E73" s="427"/>
      <c r="F73" s="436" t="s">
        <v>233</v>
      </c>
      <c r="G73" s="99"/>
      <c r="H73" s="108"/>
      <c r="I73" s="108"/>
      <c r="J73" s="108"/>
      <c r="K73" s="108"/>
      <c r="L73" s="99"/>
      <c r="M73" s="108"/>
      <c r="N73" s="108"/>
      <c r="O73" s="108"/>
      <c r="P73" s="108"/>
      <c r="Q73" s="99"/>
      <c r="R73" s="108"/>
      <c r="S73" s="108"/>
      <c r="T73" s="108"/>
      <c r="U73" s="108"/>
      <c r="V73" s="408"/>
      <c r="W73" s="408"/>
      <c r="X73" s="408"/>
      <c r="Y73" s="408"/>
      <c r="Z73" s="408"/>
      <c r="AA73" s="408"/>
      <c r="AB73" s="408"/>
      <c r="AC73" s="408"/>
      <c r="AD73" s="408"/>
      <c r="AE73" s="408"/>
      <c r="AF73" s="408"/>
      <c r="AG73" s="408"/>
      <c r="AH73" s="408"/>
      <c r="AI73" s="408"/>
      <c r="AJ73" s="408"/>
      <c r="AK73" s="408"/>
      <c r="AL73" s="408"/>
      <c r="AM73" s="408"/>
      <c r="AN73" s="408"/>
      <c r="AO73" s="408"/>
      <c r="AP73" s="408"/>
      <c r="AQ73" s="408"/>
      <c r="AR73" s="408"/>
      <c r="AS73" s="408"/>
      <c r="AT73" s="408"/>
      <c r="AU73" s="408"/>
      <c r="AV73" s="408"/>
      <c r="AW73" s="408"/>
      <c r="AX73" s="408"/>
      <c r="AY73" s="408"/>
    </row>
    <row r="74" spans="1:53" ht="15.75" customHeight="1">
      <c r="A74" s="407"/>
      <c r="B74" s="437"/>
      <c r="C74" s="437"/>
      <c r="D74" s="427"/>
      <c r="E74" s="427"/>
      <c r="F74" s="436"/>
      <c r="G74" s="109" t="s">
        <v>194</v>
      </c>
      <c r="H74" s="109" t="s">
        <v>194</v>
      </c>
      <c r="I74" s="109" t="s">
        <v>194</v>
      </c>
      <c r="J74" s="109" t="s">
        <v>194</v>
      </c>
      <c r="K74" s="109" t="s">
        <v>194</v>
      </c>
      <c r="L74" s="109" t="s">
        <v>194</v>
      </c>
      <c r="M74" s="109" t="s">
        <v>194</v>
      </c>
      <c r="N74" s="109" t="s">
        <v>194</v>
      </c>
      <c r="O74" s="109" t="s">
        <v>194</v>
      </c>
      <c r="P74" s="109" t="s">
        <v>194</v>
      </c>
      <c r="Q74" s="109" t="s">
        <v>194</v>
      </c>
      <c r="R74" s="109" t="s">
        <v>194</v>
      </c>
      <c r="S74" s="109" t="s">
        <v>194</v>
      </c>
      <c r="T74" s="109" t="s">
        <v>194</v>
      </c>
      <c r="U74" s="109" t="s">
        <v>194</v>
      </c>
      <c r="V74" s="408"/>
      <c r="W74" s="408"/>
      <c r="X74" s="408"/>
      <c r="Y74" s="408"/>
      <c r="Z74" s="408"/>
      <c r="AA74" s="408"/>
      <c r="AB74" s="408"/>
      <c r="AC74" s="408"/>
      <c r="AD74" s="408"/>
      <c r="AE74" s="408"/>
      <c r="AF74" s="408"/>
      <c r="AG74" s="408"/>
      <c r="AH74" s="408"/>
      <c r="AI74" s="408"/>
      <c r="AJ74" s="408"/>
      <c r="AK74" s="408"/>
      <c r="AL74" s="408"/>
      <c r="AM74" s="408"/>
      <c r="AN74" s="408"/>
      <c r="AO74" s="408"/>
      <c r="AP74" s="408"/>
      <c r="AQ74" s="408"/>
      <c r="AR74" s="408"/>
      <c r="AS74" s="408"/>
      <c r="AT74" s="408"/>
      <c r="AU74" s="408"/>
      <c r="AV74" s="408"/>
      <c r="AW74" s="408"/>
      <c r="AX74" s="408"/>
      <c r="AY74" s="408"/>
    </row>
    <row r="75" spans="1:53" ht="15.75" customHeight="1">
      <c r="A75" s="407"/>
      <c r="B75" s="437"/>
      <c r="C75" s="437"/>
      <c r="D75" s="427" t="s">
        <v>233</v>
      </c>
      <c r="E75" s="427"/>
      <c r="F75" s="436" t="s">
        <v>233</v>
      </c>
      <c r="G75" s="99"/>
      <c r="H75" s="108"/>
      <c r="I75" s="108"/>
      <c r="J75" s="108"/>
      <c r="K75" s="108"/>
      <c r="L75" s="99"/>
      <c r="M75" s="108"/>
      <c r="N75" s="108"/>
      <c r="O75" s="108"/>
      <c r="P75" s="108"/>
      <c r="Q75" s="99"/>
      <c r="R75" s="108"/>
      <c r="S75" s="108"/>
      <c r="T75" s="108"/>
      <c r="U75" s="108"/>
      <c r="V75" s="408"/>
      <c r="W75" s="408"/>
      <c r="X75" s="408"/>
      <c r="Y75" s="408"/>
      <c r="Z75" s="408"/>
      <c r="AA75" s="408"/>
      <c r="AB75" s="408"/>
      <c r="AC75" s="408"/>
      <c r="AD75" s="408"/>
      <c r="AE75" s="408"/>
      <c r="AF75" s="408"/>
      <c r="AG75" s="408"/>
      <c r="AH75" s="408"/>
      <c r="AI75" s="408"/>
      <c r="AJ75" s="408"/>
      <c r="AK75" s="408"/>
      <c r="AL75" s="408"/>
      <c r="AM75" s="408"/>
      <c r="AN75" s="408"/>
      <c r="AO75" s="408"/>
      <c r="AP75" s="408"/>
      <c r="AQ75" s="408"/>
      <c r="AR75" s="408"/>
      <c r="AS75" s="408"/>
      <c r="AT75" s="408"/>
      <c r="AU75" s="408"/>
      <c r="AV75" s="408"/>
      <c r="AW75" s="408"/>
      <c r="AX75" s="408"/>
      <c r="AY75" s="408"/>
    </row>
    <row r="76" spans="1:53" ht="16.5" customHeight="1">
      <c r="A76" s="407"/>
      <c r="B76" s="437"/>
      <c r="C76" s="437"/>
      <c r="D76" s="427"/>
      <c r="E76" s="427"/>
      <c r="F76" s="436"/>
      <c r="G76" s="109" t="s">
        <v>194</v>
      </c>
      <c r="H76" s="109" t="s">
        <v>194</v>
      </c>
      <c r="I76" s="109" t="s">
        <v>194</v>
      </c>
      <c r="J76" s="109" t="s">
        <v>194</v>
      </c>
      <c r="K76" s="109" t="s">
        <v>194</v>
      </c>
      <c r="L76" s="109" t="s">
        <v>194</v>
      </c>
      <c r="M76" s="109" t="s">
        <v>194</v>
      </c>
      <c r="N76" s="109" t="s">
        <v>194</v>
      </c>
      <c r="O76" s="109" t="s">
        <v>194</v>
      </c>
      <c r="P76" s="109" t="s">
        <v>194</v>
      </c>
      <c r="Q76" s="109" t="s">
        <v>194</v>
      </c>
      <c r="R76" s="109" t="s">
        <v>194</v>
      </c>
      <c r="S76" s="109" t="s">
        <v>194</v>
      </c>
      <c r="T76" s="109" t="s">
        <v>194</v>
      </c>
      <c r="U76" s="109" t="s">
        <v>194</v>
      </c>
      <c r="V76" s="408"/>
      <c r="W76" s="408"/>
      <c r="X76" s="408"/>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408"/>
      <c r="AX76" s="408"/>
      <c r="AY76" s="408"/>
    </row>
    <row r="77" spans="1:53" ht="40.5" customHeight="1">
      <c r="A77" s="407"/>
      <c r="B77" s="421" t="s">
        <v>243</v>
      </c>
      <c r="C77" s="421"/>
      <c r="D77" s="228" t="s">
        <v>244</v>
      </c>
      <c r="E77" s="419"/>
      <c r="F77" s="419"/>
      <c r="G77" s="419"/>
      <c r="H77" s="419"/>
      <c r="I77" s="419"/>
      <c r="J77" s="419"/>
      <c r="K77" s="419"/>
      <c r="L77" s="419"/>
      <c r="M77" s="419"/>
      <c r="N77" s="419"/>
      <c r="O77" s="419"/>
      <c r="P77" s="419"/>
      <c r="Q77" s="419"/>
      <c r="R77" s="419"/>
      <c r="S77" s="419"/>
      <c r="T77" s="419"/>
      <c r="U77" s="420"/>
      <c r="V77" s="408"/>
      <c r="W77" s="408"/>
      <c r="X77" s="408"/>
      <c r="Y77" s="408"/>
      <c r="Z77" s="408"/>
      <c r="AA77" s="408"/>
      <c r="AB77" s="408"/>
      <c r="AC77" s="408"/>
      <c r="AD77" s="408"/>
      <c r="AE77" s="408"/>
      <c r="AF77" s="408"/>
      <c r="AG77" s="408"/>
      <c r="AH77" s="408"/>
      <c r="AI77" s="408"/>
      <c r="AJ77" s="408"/>
      <c r="AK77" s="408"/>
      <c r="AL77" s="408"/>
      <c r="AM77" s="408"/>
      <c r="AN77" s="408"/>
      <c r="AO77" s="408"/>
      <c r="AP77" s="408"/>
      <c r="AQ77" s="408"/>
      <c r="AR77" s="408"/>
      <c r="AS77" s="408"/>
      <c r="AT77" s="408"/>
      <c r="AU77" s="408"/>
      <c r="AV77" s="408"/>
      <c r="AW77" s="408"/>
      <c r="AX77" s="408"/>
      <c r="AY77" s="408"/>
      <c r="BA77" s="114" t="str">
        <f>D77</f>
        <v>Explain here (e.g. emission factors if calculated)</v>
      </c>
    </row>
    <row r="78" spans="1:53" ht="21" customHeight="1">
      <c r="A78" s="407"/>
      <c r="B78" s="280" t="s">
        <v>245</v>
      </c>
      <c r="C78" s="281"/>
      <c r="D78" s="281"/>
      <c r="E78" s="281"/>
      <c r="F78" s="281"/>
      <c r="G78" s="281"/>
      <c r="H78" s="281"/>
      <c r="I78" s="281"/>
      <c r="J78" s="281"/>
      <c r="K78" s="281"/>
      <c r="L78" s="281"/>
      <c r="M78" s="281"/>
      <c r="N78" s="281"/>
      <c r="O78" s="281"/>
      <c r="P78" s="281"/>
      <c r="Q78" s="281"/>
      <c r="R78" s="281"/>
      <c r="S78" s="281"/>
      <c r="T78" s="281"/>
      <c r="U78" s="282"/>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408"/>
      <c r="AV78" s="408"/>
      <c r="AW78" s="408"/>
      <c r="AX78" s="408"/>
      <c r="AY78" s="408"/>
    </row>
    <row r="79" spans="1:53" ht="15.75" customHeight="1">
      <c r="A79" s="407"/>
      <c r="B79" s="266" t="s">
        <v>246</v>
      </c>
      <c r="C79" s="267"/>
      <c r="D79" s="283" t="s">
        <v>196</v>
      </c>
      <c r="E79" s="284"/>
      <c r="F79" s="285"/>
      <c r="G79" s="229" t="s">
        <v>197</v>
      </c>
      <c r="H79" s="229"/>
      <c r="I79" s="229"/>
      <c r="J79" s="229"/>
      <c r="K79" s="229"/>
      <c r="L79" s="254">
        <v>2030</v>
      </c>
      <c r="M79" s="254"/>
      <c r="N79" s="254"/>
      <c r="O79" s="254"/>
      <c r="P79" s="254"/>
      <c r="Q79" s="229">
        <v>2050</v>
      </c>
      <c r="R79" s="229"/>
      <c r="S79" s="229"/>
      <c r="T79" s="229"/>
      <c r="U79" s="229"/>
      <c r="V79" s="408"/>
      <c r="W79" s="408"/>
      <c r="X79" s="408"/>
      <c r="Y79" s="408"/>
      <c r="Z79" s="408"/>
      <c r="AA79" s="408"/>
      <c r="AB79" s="408"/>
      <c r="AC79" s="408"/>
      <c r="AD79" s="408"/>
      <c r="AE79" s="408"/>
      <c r="AF79" s="408"/>
      <c r="AG79" s="408"/>
      <c r="AH79" s="408"/>
      <c r="AI79" s="408"/>
      <c r="AJ79" s="408"/>
      <c r="AK79" s="408"/>
      <c r="AL79" s="408"/>
      <c r="AM79" s="408"/>
      <c r="AN79" s="408"/>
      <c r="AO79" s="408"/>
      <c r="AP79" s="408"/>
      <c r="AQ79" s="408"/>
      <c r="AR79" s="408"/>
      <c r="AS79" s="408"/>
      <c r="AT79" s="408"/>
      <c r="AU79" s="408"/>
      <c r="AV79" s="408"/>
      <c r="AW79" s="408"/>
      <c r="AX79" s="408"/>
      <c r="AY79" s="408"/>
    </row>
    <row r="80" spans="1:53">
      <c r="A80" s="407"/>
      <c r="B80" s="268"/>
      <c r="C80" s="269"/>
      <c r="D80" s="286"/>
      <c r="E80" s="287"/>
      <c r="F80" s="288"/>
      <c r="G80" s="78" t="s">
        <v>187</v>
      </c>
      <c r="H80" s="78" t="s">
        <v>188</v>
      </c>
      <c r="I80" s="78" t="s">
        <v>189</v>
      </c>
      <c r="J80" s="78" t="s">
        <v>190</v>
      </c>
      <c r="K80" s="78" t="s">
        <v>191</v>
      </c>
      <c r="L80" s="79" t="s">
        <v>187</v>
      </c>
      <c r="M80" s="79" t="s">
        <v>188</v>
      </c>
      <c r="N80" s="79" t="s">
        <v>189</v>
      </c>
      <c r="O80" s="79" t="s">
        <v>190</v>
      </c>
      <c r="P80" s="79" t="s">
        <v>191</v>
      </c>
      <c r="Q80" s="78" t="s">
        <v>187</v>
      </c>
      <c r="R80" s="78" t="s">
        <v>188</v>
      </c>
      <c r="S80" s="78" t="s">
        <v>189</v>
      </c>
      <c r="T80" s="78" t="s">
        <v>190</v>
      </c>
      <c r="U80" s="78" t="s">
        <v>191</v>
      </c>
      <c r="V80" s="408"/>
      <c r="W80" s="408"/>
      <c r="X80" s="408"/>
      <c r="Y80" s="408"/>
      <c r="Z80" s="408"/>
      <c r="AA80" s="408"/>
      <c r="AB80" s="408"/>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8"/>
      <c r="AY80" s="408"/>
    </row>
    <row r="81" spans="1:53">
      <c r="A81" s="407"/>
      <c r="B81" s="289" t="s">
        <v>247</v>
      </c>
      <c r="C81" s="290"/>
      <c r="D81" s="245" t="s">
        <v>203</v>
      </c>
      <c r="E81" s="245"/>
      <c r="F81" s="245"/>
      <c r="G81" s="99" t="s">
        <v>221</v>
      </c>
      <c r="H81" s="108"/>
      <c r="I81" s="108"/>
      <c r="J81" s="108"/>
      <c r="K81" s="108"/>
      <c r="L81" s="99"/>
      <c r="M81" s="108"/>
      <c r="N81" s="108"/>
      <c r="O81" s="108"/>
      <c r="P81" s="108"/>
      <c r="Q81" s="99"/>
      <c r="R81" s="108"/>
      <c r="S81" s="108"/>
      <c r="T81" s="108"/>
      <c r="U81" s="1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8"/>
      <c r="AY81" s="408"/>
    </row>
    <row r="82" spans="1:53">
      <c r="A82" s="407"/>
      <c r="B82" s="291"/>
      <c r="C82" s="292"/>
      <c r="D82" s="245"/>
      <c r="E82" s="245"/>
      <c r="F82" s="245"/>
      <c r="G82" s="109" t="s">
        <v>194</v>
      </c>
      <c r="H82" s="109" t="s">
        <v>194</v>
      </c>
      <c r="I82" s="109" t="s">
        <v>194</v>
      </c>
      <c r="J82" s="109" t="s">
        <v>194</v>
      </c>
      <c r="K82" s="109" t="s">
        <v>194</v>
      </c>
      <c r="L82" s="110" t="s">
        <v>194</v>
      </c>
      <c r="M82" s="109" t="s">
        <v>194</v>
      </c>
      <c r="N82" s="109" t="s">
        <v>194</v>
      </c>
      <c r="O82" s="109" t="s">
        <v>194</v>
      </c>
      <c r="P82" s="109" t="s">
        <v>194</v>
      </c>
      <c r="Q82" s="110" t="s">
        <v>194</v>
      </c>
      <c r="R82" s="109" t="s">
        <v>194</v>
      </c>
      <c r="S82" s="109" t="s">
        <v>194</v>
      </c>
      <c r="T82" s="109" t="s">
        <v>194</v>
      </c>
      <c r="U82" s="109" t="s">
        <v>194</v>
      </c>
      <c r="V82" s="408"/>
      <c r="W82" s="408"/>
      <c r="X82" s="408"/>
      <c r="Y82" s="408"/>
      <c r="Z82" s="408"/>
      <c r="AA82" s="408"/>
      <c r="AB82" s="408"/>
      <c r="AC82" s="408"/>
      <c r="AD82" s="408"/>
      <c r="AE82" s="408"/>
      <c r="AF82" s="408"/>
      <c r="AG82" s="408"/>
      <c r="AH82" s="408"/>
      <c r="AI82" s="408"/>
      <c r="AJ82" s="408"/>
      <c r="AK82" s="408"/>
      <c r="AL82" s="408"/>
      <c r="AM82" s="408"/>
      <c r="AN82" s="408"/>
      <c r="AO82" s="408"/>
      <c r="AP82" s="408"/>
      <c r="AQ82" s="408"/>
      <c r="AR82" s="408"/>
      <c r="AS82" s="408"/>
      <c r="AT82" s="408"/>
      <c r="AU82" s="408"/>
      <c r="AV82" s="408"/>
      <c r="AW82" s="408"/>
      <c r="AX82" s="408"/>
      <c r="AY82" s="408"/>
    </row>
    <row r="83" spans="1:53">
      <c r="A83" s="407"/>
      <c r="B83" s="289" t="s">
        <v>248</v>
      </c>
      <c r="C83" s="290"/>
      <c r="D83" s="245" t="s">
        <v>249</v>
      </c>
      <c r="E83" s="245"/>
      <c r="F83" s="245"/>
      <c r="G83" s="99">
        <v>26</v>
      </c>
      <c r="H83" s="108"/>
      <c r="I83" s="108"/>
      <c r="J83" s="108"/>
      <c r="K83" s="108"/>
      <c r="L83" s="99"/>
      <c r="M83" s="108"/>
      <c r="N83" s="108"/>
      <c r="O83" s="108"/>
      <c r="P83" s="108"/>
      <c r="Q83" s="99"/>
      <c r="R83" s="108"/>
      <c r="S83" s="108"/>
      <c r="T83" s="108"/>
      <c r="U83" s="1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08"/>
      <c r="AY83" s="408"/>
    </row>
    <row r="84" spans="1:53">
      <c r="A84" s="407"/>
      <c r="B84" s="291"/>
      <c r="C84" s="292"/>
      <c r="D84" s="245"/>
      <c r="E84" s="245"/>
      <c r="F84" s="245"/>
      <c r="G84" s="109" t="s">
        <v>200</v>
      </c>
      <c r="H84" s="109" t="s">
        <v>194</v>
      </c>
      <c r="I84" s="109" t="s">
        <v>194</v>
      </c>
      <c r="J84" s="109" t="s">
        <v>194</v>
      </c>
      <c r="K84" s="109" t="s">
        <v>194</v>
      </c>
      <c r="L84" s="109" t="s">
        <v>194</v>
      </c>
      <c r="M84" s="109" t="s">
        <v>194</v>
      </c>
      <c r="N84" s="109" t="s">
        <v>194</v>
      </c>
      <c r="O84" s="109" t="s">
        <v>194</v>
      </c>
      <c r="P84" s="109" t="s">
        <v>194</v>
      </c>
      <c r="Q84" s="109" t="s">
        <v>194</v>
      </c>
      <c r="R84" s="109" t="s">
        <v>194</v>
      </c>
      <c r="S84" s="109" t="s">
        <v>194</v>
      </c>
      <c r="T84" s="109" t="s">
        <v>194</v>
      </c>
      <c r="U84" s="109" t="s">
        <v>194</v>
      </c>
      <c r="V84" s="408"/>
      <c r="W84" s="408"/>
      <c r="X84" s="408"/>
      <c r="Y84" s="408"/>
      <c r="Z84" s="408"/>
      <c r="AA84" s="408"/>
      <c r="AB84" s="408"/>
      <c r="AC84" s="408"/>
      <c r="AD84" s="408"/>
      <c r="AE84" s="408"/>
      <c r="AF84" s="408"/>
      <c r="AG84" s="408"/>
      <c r="AH84" s="408"/>
      <c r="AI84" s="408"/>
      <c r="AJ84" s="408"/>
      <c r="AK84" s="408"/>
      <c r="AL84" s="408"/>
      <c r="AM84" s="408"/>
      <c r="AN84" s="408"/>
      <c r="AO84" s="408"/>
      <c r="AP84" s="408"/>
      <c r="AQ84" s="408"/>
      <c r="AR84" s="408"/>
      <c r="AS84" s="408"/>
      <c r="AT84" s="408"/>
      <c r="AU84" s="408"/>
      <c r="AV84" s="408"/>
      <c r="AW84" s="408"/>
      <c r="AX84" s="408"/>
      <c r="AY84" s="408"/>
    </row>
    <row r="85" spans="1:53">
      <c r="A85" s="407"/>
      <c r="B85" s="289" t="s">
        <v>250</v>
      </c>
      <c r="C85" s="290"/>
      <c r="D85" s="245" t="s">
        <v>249</v>
      </c>
      <c r="E85" s="245"/>
      <c r="F85" s="245"/>
      <c r="G85" s="99">
        <v>15</v>
      </c>
      <c r="H85" s="108">
        <v>2</v>
      </c>
      <c r="I85" s="108">
        <v>6</v>
      </c>
      <c r="J85" s="108">
        <v>26</v>
      </c>
      <c r="K85" s="108"/>
      <c r="L85" s="99"/>
      <c r="M85" s="108"/>
      <c r="N85" s="108"/>
      <c r="O85" s="108"/>
      <c r="P85" s="108"/>
      <c r="Q85" s="99"/>
      <c r="R85" s="108"/>
      <c r="S85" s="108"/>
      <c r="T85" s="108"/>
      <c r="U85" s="108"/>
      <c r="V85" s="408"/>
      <c r="W85" s="408"/>
      <c r="X85" s="408"/>
      <c r="Y85" s="408"/>
      <c r="Z85" s="408"/>
      <c r="AA85" s="408"/>
      <c r="AB85" s="408"/>
      <c r="AC85" s="408"/>
      <c r="AD85" s="408"/>
      <c r="AE85" s="408"/>
      <c r="AF85" s="408"/>
      <c r="AG85" s="408"/>
      <c r="AH85" s="408"/>
      <c r="AI85" s="408"/>
      <c r="AJ85" s="408"/>
      <c r="AK85" s="408"/>
      <c r="AL85" s="408"/>
      <c r="AM85" s="408"/>
      <c r="AN85" s="408"/>
      <c r="AO85" s="408"/>
      <c r="AP85" s="408"/>
      <c r="AQ85" s="408"/>
      <c r="AR85" s="408"/>
      <c r="AS85" s="408"/>
      <c r="AT85" s="408"/>
      <c r="AU85" s="408"/>
      <c r="AV85" s="408"/>
      <c r="AW85" s="408"/>
      <c r="AX85" s="408"/>
      <c r="AY85" s="408"/>
    </row>
    <row r="86" spans="1:53">
      <c r="A86" s="407"/>
      <c r="B86" s="291"/>
      <c r="C86" s="292"/>
      <c r="D86" s="245"/>
      <c r="E86" s="245"/>
      <c r="F86" s="245"/>
      <c r="G86" s="109" t="s">
        <v>251</v>
      </c>
      <c r="H86" s="109" t="s">
        <v>200</v>
      </c>
      <c r="I86" s="109" t="s">
        <v>200</v>
      </c>
      <c r="J86" s="109" t="s">
        <v>200</v>
      </c>
      <c r="K86" s="109" t="s">
        <v>194</v>
      </c>
      <c r="L86" s="109" t="s">
        <v>194</v>
      </c>
      <c r="M86" s="109" t="s">
        <v>194</v>
      </c>
      <c r="N86" s="109" t="s">
        <v>194</v>
      </c>
      <c r="O86" s="109" t="s">
        <v>194</v>
      </c>
      <c r="P86" s="109" t="s">
        <v>194</v>
      </c>
      <c r="Q86" s="109" t="s">
        <v>194</v>
      </c>
      <c r="R86" s="109" t="s">
        <v>194</v>
      </c>
      <c r="S86" s="109" t="s">
        <v>194</v>
      </c>
      <c r="T86" s="109" t="s">
        <v>194</v>
      </c>
      <c r="U86" s="109" t="s">
        <v>194</v>
      </c>
      <c r="V86" s="408"/>
      <c r="W86" s="408"/>
      <c r="X86" s="408"/>
      <c r="Y86" s="408"/>
      <c r="Z86" s="408"/>
      <c r="AA86" s="408"/>
      <c r="AB86" s="408"/>
      <c r="AC86" s="408"/>
      <c r="AD86" s="408"/>
      <c r="AE86" s="408"/>
      <c r="AF86" s="408"/>
      <c r="AG86" s="408"/>
      <c r="AH86" s="408"/>
      <c r="AI86" s="408"/>
      <c r="AJ86" s="408"/>
      <c r="AK86" s="408"/>
      <c r="AL86" s="408"/>
      <c r="AM86" s="408"/>
      <c r="AN86" s="408"/>
      <c r="AO86" s="408"/>
      <c r="AP86" s="408"/>
      <c r="AQ86" s="408"/>
      <c r="AR86" s="408"/>
      <c r="AS86" s="408"/>
      <c r="AT86" s="408"/>
      <c r="AU86" s="408"/>
      <c r="AV86" s="408"/>
      <c r="AW86" s="408"/>
      <c r="AX86" s="408"/>
      <c r="AY86" s="408"/>
    </row>
    <row r="87" spans="1:53">
      <c r="A87" s="407"/>
      <c r="B87" s="289" t="s">
        <v>252</v>
      </c>
      <c r="C87" s="290"/>
      <c r="D87" s="245" t="s">
        <v>253</v>
      </c>
      <c r="E87" s="245"/>
      <c r="F87" s="245"/>
      <c r="G87" s="158">
        <v>0</v>
      </c>
      <c r="H87" s="108"/>
      <c r="I87" s="108"/>
      <c r="J87" s="108"/>
      <c r="K87" s="108"/>
      <c r="L87" s="99"/>
      <c r="M87" s="108"/>
      <c r="N87" s="108"/>
      <c r="O87" s="108"/>
      <c r="P87" s="108"/>
      <c r="Q87" s="99"/>
      <c r="R87" s="108"/>
      <c r="S87" s="108"/>
      <c r="T87" s="108"/>
      <c r="U87" s="108"/>
      <c r="V87" s="408"/>
      <c r="W87" s="408"/>
      <c r="X87" s="408"/>
      <c r="Y87" s="408"/>
      <c r="Z87" s="408"/>
      <c r="AA87" s="408"/>
      <c r="AB87" s="408"/>
      <c r="AC87" s="408"/>
      <c r="AD87" s="408"/>
      <c r="AE87" s="408"/>
      <c r="AF87" s="408"/>
      <c r="AG87" s="408"/>
      <c r="AH87" s="408"/>
      <c r="AI87" s="408"/>
      <c r="AJ87" s="408"/>
      <c r="AK87" s="408"/>
      <c r="AL87" s="408"/>
      <c r="AM87" s="408"/>
      <c r="AN87" s="408"/>
      <c r="AO87" s="408"/>
      <c r="AP87" s="408"/>
      <c r="AQ87" s="408"/>
      <c r="AR87" s="408"/>
      <c r="AS87" s="408"/>
      <c r="AT87" s="408"/>
      <c r="AU87" s="408"/>
      <c r="AV87" s="408"/>
      <c r="AW87" s="408"/>
      <c r="AX87" s="408"/>
      <c r="AY87" s="408"/>
    </row>
    <row r="88" spans="1:53">
      <c r="A88" s="407"/>
      <c r="B88" s="291"/>
      <c r="C88" s="292"/>
      <c r="D88" s="245"/>
      <c r="E88" s="245"/>
      <c r="F88" s="245"/>
      <c r="G88" s="109" t="s">
        <v>254</v>
      </c>
      <c r="H88" s="109" t="s">
        <v>194</v>
      </c>
      <c r="I88" s="109" t="s">
        <v>194</v>
      </c>
      <c r="J88" s="109" t="s">
        <v>194</v>
      </c>
      <c r="K88" s="109" t="s">
        <v>194</v>
      </c>
      <c r="L88" s="109" t="s">
        <v>194</v>
      </c>
      <c r="M88" s="109" t="s">
        <v>194</v>
      </c>
      <c r="N88" s="109" t="s">
        <v>194</v>
      </c>
      <c r="O88" s="109" t="s">
        <v>194</v>
      </c>
      <c r="P88" s="109" t="s">
        <v>194</v>
      </c>
      <c r="Q88" s="109" t="s">
        <v>194</v>
      </c>
      <c r="R88" s="109" t="s">
        <v>194</v>
      </c>
      <c r="S88" s="109" t="s">
        <v>194</v>
      </c>
      <c r="T88" s="109" t="s">
        <v>194</v>
      </c>
      <c r="U88" s="109" t="s">
        <v>194</v>
      </c>
      <c r="V88" s="408"/>
      <c r="W88" s="408"/>
      <c r="X88" s="408"/>
      <c r="Y88" s="408"/>
      <c r="Z88" s="408"/>
      <c r="AA88" s="408"/>
      <c r="AB88" s="408"/>
      <c r="AC88" s="408"/>
      <c r="AD88" s="408"/>
      <c r="AE88" s="408"/>
      <c r="AF88" s="408"/>
      <c r="AG88" s="408"/>
      <c r="AH88" s="408"/>
      <c r="AI88" s="408"/>
      <c r="AJ88" s="408"/>
      <c r="AK88" s="408"/>
      <c r="AL88" s="408"/>
      <c r="AM88" s="408"/>
      <c r="AN88" s="408"/>
      <c r="AO88" s="408"/>
      <c r="AP88" s="408"/>
      <c r="AQ88" s="408"/>
      <c r="AR88" s="408"/>
      <c r="AS88" s="408"/>
      <c r="AT88" s="408"/>
      <c r="AU88" s="408"/>
      <c r="AV88" s="408"/>
      <c r="AW88" s="408"/>
      <c r="AX88" s="408"/>
      <c r="AY88" s="408"/>
    </row>
    <row r="89" spans="1:53" ht="63" customHeight="1">
      <c r="A89" s="407"/>
      <c r="B89" s="421" t="s">
        <v>211</v>
      </c>
      <c r="C89" s="421"/>
      <c r="D89" s="228" t="s">
        <v>255</v>
      </c>
      <c r="E89" s="419"/>
      <c r="F89" s="419"/>
      <c r="G89" s="419"/>
      <c r="H89" s="419"/>
      <c r="I89" s="419"/>
      <c r="J89" s="419"/>
      <c r="K89" s="419"/>
      <c r="L89" s="419"/>
      <c r="M89" s="419"/>
      <c r="N89" s="419"/>
      <c r="O89" s="419"/>
      <c r="P89" s="419"/>
      <c r="Q89" s="419"/>
      <c r="R89" s="419"/>
      <c r="S89" s="419"/>
      <c r="T89" s="419"/>
      <c r="U89" s="420"/>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08"/>
    </row>
    <row r="90" spans="1:53" ht="21" customHeight="1">
      <c r="A90" s="407"/>
      <c r="B90" s="280" t="s">
        <v>130</v>
      </c>
      <c r="C90" s="281"/>
      <c r="D90" s="281"/>
      <c r="E90" s="281"/>
      <c r="F90" s="281"/>
      <c r="G90" s="281"/>
      <c r="H90" s="281"/>
      <c r="I90" s="281"/>
      <c r="J90" s="281"/>
      <c r="K90" s="281"/>
      <c r="L90" s="281"/>
      <c r="M90" s="281"/>
      <c r="N90" s="281"/>
      <c r="O90" s="281"/>
      <c r="P90" s="281"/>
      <c r="Q90" s="281"/>
      <c r="R90" s="281"/>
      <c r="S90" s="281"/>
      <c r="T90" s="281"/>
      <c r="U90" s="282"/>
      <c r="V90" s="408"/>
      <c r="W90" s="408"/>
      <c r="X90" s="408"/>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8"/>
      <c r="AU90" s="408"/>
      <c r="AV90" s="408"/>
      <c r="AW90" s="408"/>
      <c r="AX90" s="408"/>
      <c r="AY90" s="408"/>
    </row>
    <row r="91" spans="1:53" ht="15" customHeight="1">
      <c r="A91" s="407"/>
      <c r="B91" s="87">
        <v>1</v>
      </c>
      <c r="C91" s="293" t="s">
        <v>256</v>
      </c>
      <c r="D91" s="293"/>
      <c r="E91" s="293"/>
      <c r="F91" s="293"/>
      <c r="G91" s="293"/>
      <c r="H91" s="293"/>
      <c r="I91" s="293"/>
      <c r="J91" s="293"/>
      <c r="K91" s="293"/>
      <c r="L91" s="293"/>
      <c r="M91" s="293"/>
      <c r="N91" s="293"/>
      <c r="O91" s="293"/>
      <c r="P91" s="293"/>
      <c r="Q91" s="293"/>
      <c r="R91" s="293"/>
      <c r="S91" s="293"/>
      <c r="T91" s="293"/>
      <c r="U91" s="293"/>
      <c r="V91" s="408"/>
      <c r="W91" s="408"/>
      <c r="X91" s="408"/>
      <c r="Y91" s="408"/>
      <c r="Z91" s="408"/>
      <c r="AA91" s="408"/>
      <c r="AB91" s="408"/>
      <c r="AC91" s="408"/>
      <c r="AD91" s="408"/>
      <c r="AE91" s="408"/>
      <c r="AF91" s="408"/>
      <c r="AG91" s="408"/>
      <c r="AH91" s="408"/>
      <c r="AI91" s="408"/>
      <c r="AJ91" s="408"/>
      <c r="AK91" s="408"/>
      <c r="AL91" s="408"/>
      <c r="AM91" s="408"/>
      <c r="AN91" s="408"/>
      <c r="AO91" s="408"/>
      <c r="AP91" s="408"/>
      <c r="AQ91" s="408"/>
      <c r="AR91" s="408"/>
      <c r="AS91" s="408"/>
      <c r="AT91" s="408"/>
      <c r="AU91" s="408"/>
      <c r="AV91" s="408"/>
      <c r="AW91" s="408"/>
      <c r="AX91" s="408"/>
      <c r="AY91" s="408"/>
      <c r="BA91" s="114" t="str">
        <f>C91</f>
        <v xml:space="preserve">JRC 2014. Energy Technology Reference Indicators (ETRI) projections for 2010-2050 </v>
      </c>
    </row>
    <row r="92" spans="1:53" ht="15" customHeight="1">
      <c r="A92" s="407"/>
      <c r="B92" s="87">
        <v>2</v>
      </c>
      <c r="C92" s="294" t="s">
        <v>257</v>
      </c>
      <c r="D92" s="295"/>
      <c r="E92" s="295"/>
      <c r="F92" s="295"/>
      <c r="G92" s="295"/>
      <c r="H92" s="295"/>
      <c r="I92" s="295"/>
      <c r="J92" s="295"/>
      <c r="K92" s="295"/>
      <c r="L92" s="295"/>
      <c r="M92" s="295"/>
      <c r="N92" s="295"/>
      <c r="O92" s="295"/>
      <c r="P92" s="295"/>
      <c r="Q92" s="295"/>
      <c r="R92" s="295"/>
      <c r="S92" s="295"/>
      <c r="T92" s="295"/>
      <c r="U92" s="296"/>
      <c r="V92" s="408"/>
      <c r="W92" s="408"/>
      <c r="X92" s="408"/>
      <c r="Y92" s="408"/>
      <c r="Z92" s="408"/>
      <c r="AA92" s="408"/>
      <c r="AB92" s="408"/>
      <c r="AC92" s="408"/>
      <c r="AD92" s="408"/>
      <c r="AE92" s="408"/>
      <c r="AF92" s="408"/>
      <c r="AG92" s="408"/>
      <c r="AH92" s="408"/>
      <c r="AI92" s="408"/>
      <c r="AJ92" s="408"/>
      <c r="AK92" s="408"/>
      <c r="AL92" s="408"/>
      <c r="AM92" s="408"/>
      <c r="AN92" s="408"/>
      <c r="AO92" s="408"/>
      <c r="AP92" s="408"/>
      <c r="AQ92" s="408"/>
      <c r="AR92" s="408"/>
      <c r="AS92" s="408"/>
      <c r="AT92" s="408"/>
      <c r="AU92" s="408"/>
      <c r="AV92" s="408"/>
      <c r="AW92" s="408"/>
      <c r="AX92" s="408"/>
      <c r="AY92" s="408"/>
      <c r="BA92" s="114" t="str">
        <f t="shared" ref="BA92:BA101" si="0">C92</f>
        <v>DNV-KEMA 2013. Systems Analysis Power to Gas (deliverable 1: Technology review)</v>
      </c>
    </row>
    <row r="93" spans="1:53" ht="15" customHeight="1">
      <c r="A93" s="407"/>
      <c r="B93" s="87">
        <v>3</v>
      </c>
      <c r="C93" s="294" t="s">
        <v>258</v>
      </c>
      <c r="D93" s="295"/>
      <c r="E93" s="295"/>
      <c r="F93" s="295"/>
      <c r="G93" s="295"/>
      <c r="H93" s="295"/>
      <c r="I93" s="295"/>
      <c r="J93" s="295"/>
      <c r="K93" s="295"/>
      <c r="L93" s="295"/>
      <c r="M93" s="295"/>
      <c r="N93" s="295"/>
      <c r="O93" s="295"/>
      <c r="P93" s="295"/>
      <c r="Q93" s="295"/>
      <c r="R93" s="295"/>
      <c r="S93" s="295"/>
      <c r="T93" s="295"/>
      <c r="U93" s="296"/>
      <c r="V93" s="408"/>
      <c r="W93" s="408"/>
      <c r="X93" s="408"/>
      <c r="Y93" s="408"/>
      <c r="Z93" s="408"/>
      <c r="AA93" s="408"/>
      <c r="AB93" s="408"/>
      <c r="AC93" s="408"/>
      <c r="AD93" s="408"/>
      <c r="AE93" s="408"/>
      <c r="AF93" s="408"/>
      <c r="AG93" s="408"/>
      <c r="AH93" s="408"/>
      <c r="AI93" s="408"/>
      <c r="AJ93" s="408"/>
      <c r="AK93" s="408"/>
      <c r="AL93" s="408"/>
      <c r="AM93" s="408"/>
      <c r="AN93" s="408"/>
      <c r="AO93" s="408"/>
      <c r="AP93" s="408"/>
      <c r="AQ93" s="408"/>
      <c r="AR93" s="408"/>
      <c r="AS93" s="408"/>
      <c r="AT93" s="408"/>
      <c r="AU93" s="408"/>
      <c r="AV93" s="408"/>
      <c r="AW93" s="408"/>
      <c r="AX93" s="408"/>
      <c r="AY93" s="408"/>
      <c r="BA93" s="114" t="str">
        <f t="shared" si="0"/>
        <v>IRENA 2017. Electricity Storage Costs</v>
      </c>
    </row>
    <row r="94" spans="1:53" ht="15" customHeight="1">
      <c r="A94" s="407"/>
      <c r="B94" s="87">
        <v>4</v>
      </c>
      <c r="C94" s="294" t="s">
        <v>259</v>
      </c>
      <c r="D94" s="295"/>
      <c r="E94" s="295"/>
      <c r="F94" s="295"/>
      <c r="G94" s="295"/>
      <c r="H94" s="295"/>
      <c r="I94" s="295"/>
      <c r="J94" s="295"/>
      <c r="K94" s="295"/>
      <c r="L94" s="295"/>
      <c r="M94" s="295"/>
      <c r="N94" s="295"/>
      <c r="O94" s="295"/>
      <c r="P94" s="295"/>
      <c r="Q94" s="295"/>
      <c r="R94" s="295"/>
      <c r="S94" s="295"/>
      <c r="T94" s="295"/>
      <c r="U94" s="296"/>
      <c r="V94" s="408"/>
      <c r="W94" s="408"/>
      <c r="X94" s="408"/>
      <c r="Y94" s="408"/>
      <c r="Z94" s="408"/>
      <c r="AA94" s="408"/>
      <c r="AB94" s="408"/>
      <c r="AC94" s="408"/>
      <c r="AD94" s="408"/>
      <c r="AE94" s="408"/>
      <c r="AF94" s="408"/>
      <c r="AG94" s="408"/>
      <c r="AH94" s="408"/>
      <c r="AI94" s="408"/>
      <c r="AJ94" s="408"/>
      <c r="AK94" s="408"/>
      <c r="AL94" s="408"/>
      <c r="AM94" s="408"/>
      <c r="AN94" s="408"/>
      <c r="AO94" s="408"/>
      <c r="AP94" s="408"/>
      <c r="AQ94" s="408"/>
      <c r="AR94" s="408"/>
      <c r="AS94" s="408"/>
      <c r="AT94" s="408"/>
      <c r="AU94" s="408"/>
      <c r="AV94" s="408"/>
      <c r="AW94" s="408"/>
      <c r="AX94" s="408"/>
      <c r="AY94" s="408"/>
      <c r="BA94" s="114" t="str">
        <f t="shared" si="0"/>
        <v>Luo et al. (2015). Overview of current development in electrical energy storage technologies and the application potential in power system operation</v>
      </c>
    </row>
    <row r="95" spans="1:53" ht="15" customHeight="1">
      <c r="A95" s="407"/>
      <c r="B95" s="87">
        <v>5</v>
      </c>
      <c r="C95" s="294" t="s">
        <v>260</v>
      </c>
      <c r="D95" s="295"/>
      <c r="E95" s="295"/>
      <c r="F95" s="295"/>
      <c r="G95" s="295"/>
      <c r="H95" s="295"/>
      <c r="I95" s="295"/>
      <c r="J95" s="295"/>
      <c r="K95" s="295"/>
      <c r="L95" s="295"/>
      <c r="M95" s="295"/>
      <c r="N95" s="295"/>
      <c r="O95" s="295"/>
      <c r="P95" s="295"/>
      <c r="Q95" s="295"/>
      <c r="R95" s="295"/>
      <c r="S95" s="295"/>
      <c r="T95" s="295"/>
      <c r="U95" s="296"/>
      <c r="V95" s="408"/>
      <c r="W95" s="408"/>
      <c r="X95" s="408"/>
      <c r="Y95" s="408"/>
      <c r="Z95" s="408"/>
      <c r="AA95" s="408"/>
      <c r="AB95" s="408"/>
      <c r="AC95" s="408"/>
      <c r="AD95" s="408"/>
      <c r="AE95" s="408"/>
      <c r="AF95" s="408"/>
      <c r="AG95" s="408"/>
      <c r="AH95" s="408"/>
      <c r="AI95" s="408"/>
      <c r="AJ95" s="408"/>
      <c r="AK95" s="408"/>
      <c r="AL95" s="408"/>
      <c r="AM95" s="408"/>
      <c r="AN95" s="408"/>
      <c r="AO95" s="408"/>
      <c r="AP95" s="408"/>
      <c r="AQ95" s="408"/>
      <c r="AR95" s="408"/>
      <c r="AS95" s="408"/>
      <c r="AT95" s="408"/>
      <c r="AU95" s="408"/>
      <c r="AV95" s="408"/>
      <c r="AW95" s="408"/>
      <c r="AX95" s="408"/>
      <c r="AY95" s="408"/>
      <c r="BA95" s="114" t="str">
        <f t="shared" si="0"/>
        <v>TNO 2018. Ondergrondse Opslag in Nederland: Technische Verkenning</v>
      </c>
    </row>
    <row r="96" spans="1:53" ht="15" customHeight="1">
      <c r="A96" s="407"/>
      <c r="B96" s="87">
        <v>6</v>
      </c>
      <c r="C96" s="294" t="s">
        <v>261</v>
      </c>
      <c r="D96" s="295"/>
      <c r="E96" s="295"/>
      <c r="F96" s="295"/>
      <c r="G96" s="295"/>
      <c r="H96" s="295"/>
      <c r="I96" s="295"/>
      <c r="J96" s="295"/>
      <c r="K96" s="295"/>
      <c r="L96" s="295"/>
      <c r="M96" s="295"/>
      <c r="N96" s="295"/>
      <c r="O96" s="295"/>
      <c r="P96" s="295"/>
      <c r="Q96" s="295"/>
      <c r="R96" s="295"/>
      <c r="S96" s="295"/>
      <c r="T96" s="295"/>
      <c r="U96" s="296"/>
      <c r="V96" s="408"/>
      <c r="W96" s="408"/>
      <c r="X96" s="408"/>
      <c r="Y96" s="408"/>
      <c r="Z96" s="408"/>
      <c r="AA96" s="408"/>
      <c r="AB96" s="408"/>
      <c r="AC96" s="408"/>
      <c r="AD96" s="408"/>
      <c r="AE96" s="408"/>
      <c r="AF96" s="408"/>
      <c r="AG96" s="408"/>
      <c r="AH96" s="408"/>
      <c r="AI96" s="408"/>
      <c r="AJ96" s="408"/>
      <c r="AK96" s="408"/>
      <c r="AL96" s="408"/>
      <c r="AM96" s="408"/>
      <c r="AN96" s="408"/>
      <c r="AO96" s="408"/>
      <c r="AP96" s="408"/>
      <c r="AQ96" s="408"/>
      <c r="AR96" s="408"/>
      <c r="AS96" s="408"/>
      <c r="AT96" s="408"/>
      <c r="AU96" s="408"/>
      <c r="AV96" s="408"/>
      <c r="AW96" s="408"/>
      <c r="AX96" s="408"/>
      <c r="AY96" s="408"/>
      <c r="BA96" s="114" t="str">
        <f t="shared" si="0"/>
        <v>IRENA 2015. Renewables and Electricity Storage: a technology roadmap for REmap 2030</v>
      </c>
    </row>
    <row r="97" spans="1:53" ht="15" customHeight="1">
      <c r="A97" s="407"/>
      <c r="B97" s="87">
        <v>7</v>
      </c>
      <c r="C97" s="294" t="s">
        <v>262</v>
      </c>
      <c r="D97" s="295"/>
      <c r="E97" s="295"/>
      <c r="F97" s="295"/>
      <c r="G97" s="295"/>
      <c r="H97" s="295"/>
      <c r="I97" s="295"/>
      <c r="J97" s="295"/>
      <c r="K97" s="295"/>
      <c r="L97" s="295"/>
      <c r="M97" s="295"/>
      <c r="N97" s="295"/>
      <c r="O97" s="295"/>
      <c r="P97" s="295"/>
      <c r="Q97" s="295"/>
      <c r="R97" s="295"/>
      <c r="S97" s="295"/>
      <c r="T97" s="295"/>
      <c r="U97" s="296"/>
      <c r="V97" s="408"/>
      <c r="W97" s="408"/>
      <c r="X97" s="408"/>
      <c r="Y97" s="408"/>
      <c r="Z97" s="408"/>
      <c r="AA97" s="408"/>
      <c r="AB97" s="408"/>
      <c r="AC97" s="408"/>
      <c r="AD97" s="408"/>
      <c r="AE97" s="408"/>
      <c r="AF97" s="408"/>
      <c r="AG97" s="408"/>
      <c r="AH97" s="408"/>
      <c r="AI97" s="408"/>
      <c r="AJ97" s="408"/>
      <c r="AK97" s="408"/>
      <c r="AL97" s="408"/>
      <c r="AM97" s="408"/>
      <c r="AN97" s="408"/>
      <c r="AO97" s="408"/>
      <c r="AP97" s="408"/>
      <c r="AQ97" s="408"/>
      <c r="AR97" s="408"/>
      <c r="AS97" s="408"/>
      <c r="AT97" s="408"/>
      <c r="AU97" s="408"/>
      <c r="AV97" s="408"/>
      <c r="AW97" s="408"/>
      <c r="AX97" s="408"/>
      <c r="AY97" s="408"/>
      <c r="BA97" s="114" t="str">
        <f t="shared" si="0"/>
        <v>IEA-ETSAP &amp; IRENA 2012. Electricity storage technology brief</v>
      </c>
    </row>
    <row r="98" spans="1:53" ht="15" customHeight="1">
      <c r="A98" s="407"/>
      <c r="B98" s="87">
        <v>8</v>
      </c>
      <c r="C98" s="294" t="s">
        <v>263</v>
      </c>
      <c r="D98" s="295"/>
      <c r="E98" s="295"/>
      <c r="F98" s="295"/>
      <c r="G98" s="295"/>
      <c r="H98" s="295"/>
      <c r="I98" s="295"/>
      <c r="J98" s="295"/>
      <c r="K98" s="295"/>
      <c r="L98" s="295"/>
      <c r="M98" s="295"/>
      <c r="N98" s="295"/>
      <c r="O98" s="295"/>
      <c r="P98" s="295"/>
      <c r="Q98" s="295"/>
      <c r="R98" s="295"/>
      <c r="S98" s="295"/>
      <c r="T98" s="295"/>
      <c r="U98" s="296"/>
      <c r="V98" s="408"/>
      <c r="W98" s="408"/>
      <c r="X98" s="408"/>
      <c r="Y98" s="408"/>
      <c r="Z98" s="408"/>
      <c r="AA98" s="408"/>
      <c r="AB98" s="408"/>
      <c r="AC98" s="408"/>
      <c r="AD98" s="408"/>
      <c r="AE98" s="408"/>
      <c r="AF98" s="408"/>
      <c r="AG98" s="408"/>
      <c r="AH98" s="408"/>
      <c r="AI98" s="408"/>
      <c r="AJ98" s="408"/>
      <c r="AK98" s="408"/>
      <c r="AL98" s="408"/>
      <c r="AM98" s="408"/>
      <c r="AN98" s="408"/>
      <c r="AO98" s="408"/>
      <c r="AP98" s="408"/>
      <c r="AQ98" s="408"/>
      <c r="AR98" s="408"/>
      <c r="AS98" s="408"/>
      <c r="AT98" s="408"/>
      <c r="AU98" s="408"/>
      <c r="AV98" s="408"/>
      <c r="AW98" s="408"/>
      <c r="AX98" s="408"/>
      <c r="AY98" s="408"/>
      <c r="BA98" s="114" t="str">
        <f t="shared" si="0"/>
        <v>FCH JU McKinsey (2015). Commercialisation of energy storage in Europe</v>
      </c>
    </row>
    <row r="99" spans="1:53" ht="15" customHeight="1">
      <c r="A99" s="407"/>
      <c r="B99" s="87">
        <v>9</v>
      </c>
      <c r="C99" s="294" t="s">
        <v>264</v>
      </c>
      <c r="D99" s="295"/>
      <c r="E99" s="295"/>
      <c r="F99" s="295"/>
      <c r="G99" s="295"/>
      <c r="H99" s="295"/>
      <c r="I99" s="295"/>
      <c r="J99" s="295"/>
      <c r="K99" s="295"/>
      <c r="L99" s="295"/>
      <c r="M99" s="295"/>
      <c r="N99" s="295"/>
      <c r="O99" s="295"/>
      <c r="P99" s="295"/>
      <c r="Q99" s="295"/>
      <c r="R99" s="295"/>
      <c r="S99" s="295"/>
      <c r="T99" s="295"/>
      <c r="U99" s="296"/>
      <c r="V99" s="408"/>
      <c r="W99" s="408"/>
      <c r="X99" s="408"/>
      <c r="Y99" s="408"/>
      <c r="Z99" s="408"/>
      <c r="AA99" s="408"/>
      <c r="AB99" s="408"/>
      <c r="AC99" s="408"/>
      <c r="AD99" s="408"/>
      <c r="AE99" s="408"/>
      <c r="AF99" s="408"/>
      <c r="AG99" s="408"/>
      <c r="AH99" s="408"/>
      <c r="AI99" s="408"/>
      <c r="AJ99" s="408"/>
      <c r="AK99" s="408"/>
      <c r="AL99" s="408"/>
      <c r="AM99" s="408"/>
      <c r="AN99" s="408"/>
      <c r="AO99" s="408"/>
      <c r="AP99" s="408"/>
      <c r="AQ99" s="408"/>
      <c r="AR99" s="408"/>
      <c r="AS99" s="408"/>
      <c r="AT99" s="408"/>
      <c r="AU99" s="408"/>
      <c r="AV99" s="408"/>
      <c r="AW99" s="408"/>
      <c r="AX99" s="408"/>
      <c r="AY99" s="408"/>
      <c r="BA99" s="114" t="str">
        <f t="shared" si="0"/>
        <v>Chen et al (2009). Progress in electrical energy storage system: A critical review</v>
      </c>
    </row>
    <row r="100" spans="1:53" ht="15" customHeight="1">
      <c r="A100" s="407"/>
      <c r="B100" s="87">
        <v>10</v>
      </c>
      <c r="C100" s="294" t="s">
        <v>265</v>
      </c>
      <c r="D100" s="295"/>
      <c r="E100" s="295"/>
      <c r="F100" s="295"/>
      <c r="G100" s="295"/>
      <c r="H100" s="295"/>
      <c r="I100" s="295"/>
      <c r="J100" s="295"/>
      <c r="K100" s="295"/>
      <c r="L100" s="295"/>
      <c r="M100" s="295"/>
      <c r="N100" s="295"/>
      <c r="O100" s="295"/>
      <c r="P100" s="295"/>
      <c r="Q100" s="295"/>
      <c r="R100" s="295"/>
      <c r="S100" s="295"/>
      <c r="T100" s="295"/>
      <c r="U100" s="296"/>
      <c r="V100" s="408"/>
      <c r="W100" s="408"/>
      <c r="X100" s="408"/>
      <c r="Y100" s="408"/>
      <c r="Z100" s="408"/>
      <c r="AA100" s="408"/>
      <c r="AB100" s="408"/>
      <c r="AC100" s="408"/>
      <c r="AD100" s="408"/>
      <c r="AE100" s="408"/>
      <c r="AF100" s="408"/>
      <c r="AG100" s="408"/>
      <c r="AH100" s="408"/>
      <c r="AI100" s="408"/>
      <c r="AJ100" s="408"/>
      <c r="AK100" s="408"/>
      <c r="AL100" s="408"/>
      <c r="AM100" s="408"/>
      <c r="AN100" s="408"/>
      <c r="AO100" s="408"/>
      <c r="AP100" s="408"/>
      <c r="AQ100" s="408"/>
      <c r="AR100" s="408"/>
      <c r="AS100" s="408"/>
      <c r="AT100" s="408"/>
      <c r="AU100" s="408"/>
      <c r="AV100" s="408"/>
      <c r="AW100" s="408"/>
      <c r="AX100" s="408"/>
      <c r="AY100" s="408"/>
      <c r="BA100" s="114" t="str">
        <f t="shared" si="0"/>
        <v>Huang et al (2017). Techno-economic modelling of large scale compressed air energy storage systems</v>
      </c>
    </row>
    <row r="101" spans="1:53">
      <c r="A101" s="407"/>
      <c r="B101" s="297" t="s">
        <v>266</v>
      </c>
      <c r="C101" s="293" t="s">
        <v>267</v>
      </c>
      <c r="D101" s="293"/>
      <c r="E101" s="293"/>
      <c r="F101" s="293"/>
      <c r="G101" s="293"/>
      <c r="H101" s="293"/>
      <c r="I101" s="293"/>
      <c r="J101" s="293"/>
      <c r="K101" s="293"/>
      <c r="L101" s="293"/>
      <c r="M101" s="293"/>
      <c r="N101" s="293"/>
      <c r="O101" s="293"/>
      <c r="P101" s="293"/>
      <c r="Q101" s="293"/>
      <c r="R101" s="293"/>
      <c r="S101" s="293"/>
      <c r="T101" s="293"/>
      <c r="U101" s="293"/>
      <c r="V101" s="408"/>
      <c r="W101" s="408"/>
      <c r="X101" s="408"/>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8"/>
      <c r="AY101" s="408"/>
      <c r="BA101" s="114" t="str">
        <f t="shared" si="0"/>
        <v>Add other sources here</v>
      </c>
    </row>
    <row r="102" spans="1:53">
      <c r="A102" s="407"/>
      <c r="B102" s="297"/>
      <c r="C102" s="293"/>
      <c r="D102" s="293"/>
      <c r="E102" s="293"/>
      <c r="F102" s="293"/>
      <c r="G102" s="293"/>
      <c r="H102" s="293"/>
      <c r="I102" s="293"/>
      <c r="J102" s="293"/>
      <c r="K102" s="293"/>
      <c r="L102" s="293"/>
      <c r="M102" s="293"/>
      <c r="N102" s="293"/>
      <c r="O102" s="293"/>
      <c r="P102" s="293"/>
      <c r="Q102" s="293"/>
      <c r="R102" s="293"/>
      <c r="S102" s="293"/>
      <c r="T102" s="293"/>
      <c r="U102" s="293"/>
      <c r="V102" s="408"/>
      <c r="W102" s="408"/>
      <c r="X102" s="408"/>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8"/>
      <c r="AY102" s="408"/>
    </row>
    <row r="103" spans="1:53">
      <c r="A103" s="407"/>
      <c r="B103" s="297"/>
      <c r="C103" s="293"/>
      <c r="D103" s="293"/>
      <c r="E103" s="293"/>
      <c r="F103" s="293"/>
      <c r="G103" s="293"/>
      <c r="H103" s="293"/>
      <c r="I103" s="293"/>
      <c r="J103" s="293"/>
      <c r="K103" s="293"/>
      <c r="L103" s="293"/>
      <c r="M103" s="293"/>
      <c r="N103" s="293"/>
      <c r="O103" s="293"/>
      <c r="P103" s="293"/>
      <c r="Q103" s="293"/>
      <c r="R103" s="293"/>
      <c r="S103" s="293"/>
      <c r="T103" s="293"/>
      <c r="U103" s="293"/>
      <c r="V103" s="408"/>
      <c r="W103" s="408"/>
      <c r="X103" s="408"/>
      <c r="Y103" s="408"/>
      <c r="Z103" s="408"/>
      <c r="AA103" s="408"/>
      <c r="AB103" s="408"/>
      <c r="AC103" s="408"/>
      <c r="AD103" s="408"/>
      <c r="AE103" s="408"/>
      <c r="AF103" s="408"/>
      <c r="AG103" s="408"/>
      <c r="AH103" s="408"/>
      <c r="AI103" s="408"/>
      <c r="AJ103" s="408"/>
      <c r="AK103" s="408"/>
      <c r="AL103" s="408"/>
      <c r="AM103" s="408"/>
      <c r="AN103" s="408"/>
      <c r="AO103" s="408"/>
      <c r="AP103" s="408"/>
      <c r="AQ103" s="408"/>
      <c r="AR103" s="408"/>
      <c r="AS103" s="408"/>
      <c r="AT103" s="408"/>
      <c r="AU103" s="408"/>
      <c r="AV103" s="408"/>
      <c r="AW103" s="408"/>
      <c r="AX103" s="408"/>
      <c r="AY103" s="408"/>
    </row>
  </sheetData>
  <mergeCells count="147">
    <mergeCell ref="C98:U98"/>
    <mergeCell ref="C99:U99"/>
    <mergeCell ref="C100:U100"/>
    <mergeCell ref="B101:B103"/>
    <mergeCell ref="C101:U103"/>
    <mergeCell ref="C92:U92"/>
    <mergeCell ref="C93:U93"/>
    <mergeCell ref="C94:U94"/>
    <mergeCell ref="C95:U95"/>
    <mergeCell ref="C96:U96"/>
    <mergeCell ref="C97:U97"/>
    <mergeCell ref="B87:C88"/>
    <mergeCell ref="D87:F88"/>
    <mergeCell ref="B89:C89"/>
    <mergeCell ref="D89:U89"/>
    <mergeCell ref="B90:U90"/>
    <mergeCell ref="C91:U91"/>
    <mergeCell ref="B81:C82"/>
    <mergeCell ref="D81:F82"/>
    <mergeCell ref="B83:C84"/>
    <mergeCell ref="D83:F84"/>
    <mergeCell ref="B85:C86"/>
    <mergeCell ref="D85:F86"/>
    <mergeCell ref="B78:U78"/>
    <mergeCell ref="B79:C80"/>
    <mergeCell ref="D79:F80"/>
    <mergeCell ref="G79:K79"/>
    <mergeCell ref="L79:P79"/>
    <mergeCell ref="Q79:U79"/>
    <mergeCell ref="D73:E74"/>
    <mergeCell ref="F73:F74"/>
    <mergeCell ref="D75:E76"/>
    <mergeCell ref="F75:F76"/>
    <mergeCell ref="B77:C77"/>
    <mergeCell ref="D77:U77"/>
    <mergeCell ref="B67:C76"/>
    <mergeCell ref="D67:E68"/>
    <mergeCell ref="F67:F68"/>
    <mergeCell ref="G67:K67"/>
    <mergeCell ref="L67:P67"/>
    <mergeCell ref="Q67:U67"/>
    <mergeCell ref="D69:E70"/>
    <mergeCell ref="F69:F70"/>
    <mergeCell ref="D71:E72"/>
    <mergeCell ref="F71:F72"/>
    <mergeCell ref="F61:F62"/>
    <mergeCell ref="D63:E64"/>
    <mergeCell ref="F63:F64"/>
    <mergeCell ref="B65:C65"/>
    <mergeCell ref="D65:U65"/>
    <mergeCell ref="B66:U66"/>
    <mergeCell ref="B57:C57"/>
    <mergeCell ref="D57:U57"/>
    <mergeCell ref="B58:U58"/>
    <mergeCell ref="B59:C64"/>
    <mergeCell ref="D59:E60"/>
    <mergeCell ref="F59:F60"/>
    <mergeCell ref="G59:K59"/>
    <mergeCell ref="L59:P59"/>
    <mergeCell ref="Q59:U59"/>
    <mergeCell ref="D61:E62"/>
    <mergeCell ref="B49:C56"/>
    <mergeCell ref="D49:E50"/>
    <mergeCell ref="F49:F50"/>
    <mergeCell ref="D51:E52"/>
    <mergeCell ref="F51:F52"/>
    <mergeCell ref="D53:E54"/>
    <mergeCell ref="F53:F54"/>
    <mergeCell ref="D55:E56"/>
    <mergeCell ref="F55:F56"/>
    <mergeCell ref="B47:C48"/>
    <mergeCell ref="D47:E48"/>
    <mergeCell ref="F47:F48"/>
    <mergeCell ref="G47:K47"/>
    <mergeCell ref="L47:P47"/>
    <mergeCell ref="Q47:U47"/>
    <mergeCell ref="B43:C44"/>
    <mergeCell ref="D43:D44"/>
    <mergeCell ref="E43:F44"/>
    <mergeCell ref="B45:C45"/>
    <mergeCell ref="D45:U45"/>
    <mergeCell ref="B46:U46"/>
    <mergeCell ref="B39:C40"/>
    <mergeCell ref="D39:D40"/>
    <mergeCell ref="E39:F40"/>
    <mergeCell ref="B41:C42"/>
    <mergeCell ref="D41:D42"/>
    <mergeCell ref="E41:F42"/>
    <mergeCell ref="B34:U34"/>
    <mergeCell ref="B35:F36"/>
    <mergeCell ref="G35:K35"/>
    <mergeCell ref="L35:P35"/>
    <mergeCell ref="Q35:U35"/>
    <mergeCell ref="B37:C38"/>
    <mergeCell ref="D37:D38"/>
    <mergeCell ref="E37:F38"/>
    <mergeCell ref="B31:C31"/>
    <mergeCell ref="D31:K31"/>
    <mergeCell ref="B32:C32"/>
    <mergeCell ref="D32:K32"/>
    <mergeCell ref="B33:C33"/>
    <mergeCell ref="D33:K33"/>
    <mergeCell ref="B28:C28"/>
    <mergeCell ref="D28:K28"/>
    <mergeCell ref="B29:C29"/>
    <mergeCell ref="D29:K29"/>
    <mergeCell ref="B30:C30"/>
    <mergeCell ref="D30:K30"/>
    <mergeCell ref="B24:C25"/>
    <mergeCell ref="D24:E25"/>
    <mergeCell ref="F24:F25"/>
    <mergeCell ref="B26:C26"/>
    <mergeCell ref="D26:K26"/>
    <mergeCell ref="B27:C27"/>
    <mergeCell ref="D27:K27"/>
    <mergeCell ref="G20:K20"/>
    <mergeCell ref="L20:P20"/>
    <mergeCell ref="Q20:U20"/>
    <mergeCell ref="B21:C23"/>
    <mergeCell ref="D21:E23"/>
    <mergeCell ref="F21:F23"/>
    <mergeCell ref="B17:C17"/>
    <mergeCell ref="D17:F17"/>
    <mergeCell ref="B18:C19"/>
    <mergeCell ref="D18:F19"/>
    <mergeCell ref="B20:C20"/>
    <mergeCell ref="D20:E20"/>
    <mergeCell ref="B14:K14"/>
    <mergeCell ref="B15:C16"/>
    <mergeCell ref="D15:K16"/>
    <mergeCell ref="B9:C9"/>
    <mergeCell ref="D9:K9"/>
    <mergeCell ref="B10:C10"/>
    <mergeCell ref="D10:K10"/>
    <mergeCell ref="B11:C11"/>
    <mergeCell ref="D11:K11"/>
    <mergeCell ref="B4:K4"/>
    <mergeCell ref="B5:C5"/>
    <mergeCell ref="D5:K5"/>
    <mergeCell ref="B6:C6"/>
    <mergeCell ref="D6:K6"/>
    <mergeCell ref="B7:C8"/>
    <mergeCell ref="D7:K7"/>
    <mergeCell ref="D8:K8"/>
    <mergeCell ref="B12:C13"/>
    <mergeCell ref="D12:K12"/>
    <mergeCell ref="D13:K13"/>
  </mergeCells>
  <conditionalFormatting sqref="D7">
    <cfRule type="containsText" dxfId="804" priority="224" operator="containsText" text="Please select">
      <formula>NOT(ISERROR(SEARCH("Please select",D7)))</formula>
    </cfRule>
  </conditionalFormatting>
  <conditionalFormatting sqref="D8 L8:O8">
    <cfRule type="containsText" dxfId="803" priority="223" operator="containsText" text="Other (specify here)">
      <formula>NOT(ISERROR(SEARCH("Other (specify here)",D8)))</formula>
    </cfRule>
  </conditionalFormatting>
  <conditionalFormatting sqref="D9">
    <cfRule type="containsText" dxfId="802" priority="222" operator="containsText" text="Please select">
      <formula>NOT(ISERROR(SEARCH("Please select",D9)))</formula>
    </cfRule>
  </conditionalFormatting>
  <conditionalFormatting sqref="L10:O10">
    <cfRule type="containsText" dxfId="801" priority="221" operator="containsText" text="Specify here">
      <formula>NOT(ISERROR(SEARCH("Specify here",L10)))</formula>
    </cfRule>
  </conditionalFormatting>
  <conditionalFormatting sqref="D11 L11:O11">
    <cfRule type="containsText" dxfId="800" priority="220" operator="containsText" text="Specify here">
      <formula>NOT(ISERROR(SEARCH("Specify here",D11)))</formula>
    </cfRule>
  </conditionalFormatting>
  <conditionalFormatting sqref="D6 L6:O6">
    <cfRule type="containsText" dxfId="799" priority="219" operator="containsText" text="DD-MM-YYYY">
      <formula>NOT(ISERROR(SEARCH("DD-MM-YYYY",D6)))</formula>
    </cfRule>
  </conditionalFormatting>
  <conditionalFormatting sqref="D12 L12:O12">
    <cfRule type="containsText" dxfId="798" priority="216" operator="containsText" text="Select the observed or expected TRL level in 2020">
      <formula>NOT(ISERROR(SEARCH("Select the observed or expected TRL level in 2020",D12)))</formula>
    </cfRule>
    <cfRule type="containsText" dxfId="797" priority="218" operator="containsText" text="Specify here the observed or expected TRL level in 2020">
      <formula>NOT(ISERROR(SEARCH("Specify here the observed or expected TRL level in 2020",D12)))</formula>
    </cfRule>
  </conditionalFormatting>
  <conditionalFormatting sqref="L13:O13">
    <cfRule type="containsText" dxfId="796" priority="217" operator="containsText" text="Explain here">
      <formula>NOT(ISERROR(SEARCH("Explain here",L13)))</formula>
    </cfRule>
  </conditionalFormatting>
  <conditionalFormatting sqref="D32">
    <cfRule type="containsText" dxfId="795" priority="215" operator="containsText" text="Please select">
      <formula>NOT(ISERROR(SEARCH("Please select",D32)))</formula>
    </cfRule>
  </conditionalFormatting>
  <conditionalFormatting sqref="L30:O30">
    <cfRule type="containsText" dxfId="794" priority="214" operator="containsText" text="Specify here">
      <formula>NOT(ISERROR(SEARCH("Specify here",L30)))</formula>
    </cfRule>
  </conditionalFormatting>
  <conditionalFormatting sqref="L27:O28">
    <cfRule type="containsText" dxfId="793" priority="213" operator="containsText" text="Specify here">
      <formula>NOT(ISERROR(SEARCH("Specify here",L27)))</formula>
    </cfRule>
  </conditionalFormatting>
  <conditionalFormatting sqref="L26:O28">
    <cfRule type="containsText" dxfId="792" priority="212" operator="containsText" text="Specify here">
      <formula>NOT(ISERROR(SEARCH("Specify here",L26)))</formula>
    </cfRule>
  </conditionalFormatting>
  <conditionalFormatting sqref="L31:O31">
    <cfRule type="containsText" dxfId="791" priority="211" operator="containsText" text="Specify here">
      <formula>NOT(ISERROR(SEARCH("Specify here",L31)))</formula>
    </cfRule>
  </conditionalFormatting>
  <conditionalFormatting sqref="L33:O33">
    <cfRule type="containsText" dxfId="790" priority="210" operator="containsText" text="Explain here (e.g. other technical dimensions, region covered for potential such as NL or EU)">
      <formula>NOT(ISERROR(SEARCH("Explain here (e.g. other technical dimensions, region covered for potential such as NL or EU)",L33)))</formula>
    </cfRule>
  </conditionalFormatting>
  <conditionalFormatting sqref="L5:O5">
    <cfRule type="containsText" dxfId="789" priority="209" operator="containsText" text="Specify technology option name here">
      <formula>NOT(ISERROR(SEARCH("Specify technology option name here",L5)))</formula>
    </cfRule>
  </conditionalFormatting>
  <conditionalFormatting sqref="D18">
    <cfRule type="containsText" dxfId="788" priority="208" operator="containsText" text="Select Functional Unit above">
      <formula>NOT(ISERROR(SEARCH("Select Functional Unit above",D18)))</formula>
    </cfRule>
  </conditionalFormatting>
  <conditionalFormatting sqref="D49">
    <cfRule type="containsText" dxfId="787" priority="207" operator="containsText" text="Select">
      <formula>NOT(ISERROR(SEARCH("Select",D49)))</formula>
    </cfRule>
  </conditionalFormatting>
  <conditionalFormatting sqref="D71">
    <cfRule type="containsText" dxfId="786" priority="199" operator="containsText" text="Select">
      <formula>NOT(ISERROR(SEARCH("Select",D71)))</formula>
    </cfRule>
  </conditionalFormatting>
  <conditionalFormatting sqref="D73">
    <cfRule type="containsText" dxfId="785" priority="198" operator="containsText" text="Select">
      <formula>NOT(ISERROR(SEARCH("Select",D73)))</formula>
    </cfRule>
  </conditionalFormatting>
  <conditionalFormatting sqref="D51">
    <cfRule type="containsText" dxfId="784" priority="206" operator="containsText" text="Select">
      <formula>NOT(ISERROR(SEARCH("Select",D51)))</formula>
    </cfRule>
  </conditionalFormatting>
  <conditionalFormatting sqref="D75">
    <cfRule type="containsText" dxfId="783" priority="197" operator="containsText" text="Select">
      <formula>NOT(ISERROR(SEARCH("Select",D75)))</formula>
    </cfRule>
  </conditionalFormatting>
  <conditionalFormatting sqref="D53">
    <cfRule type="containsText" dxfId="782" priority="205" operator="containsText" text="Select">
      <formula>NOT(ISERROR(SEARCH("Select",D53)))</formula>
    </cfRule>
  </conditionalFormatting>
  <conditionalFormatting sqref="D55">
    <cfRule type="containsText" dxfId="781" priority="204" operator="containsText" text="Select">
      <formula>NOT(ISERROR(SEARCH("Select",D55)))</formula>
    </cfRule>
  </conditionalFormatting>
  <conditionalFormatting sqref="F49:F56">
    <cfRule type="containsText" dxfId="780" priority="203" operator="containsText" text="Please select">
      <formula>NOT(ISERROR(SEARCH("Please select",F49)))</formula>
    </cfRule>
  </conditionalFormatting>
  <conditionalFormatting sqref="D61">
    <cfRule type="containsText" dxfId="779" priority="202" operator="containsText" text="Select">
      <formula>NOT(ISERROR(SEARCH("Select",D61)))</formula>
    </cfRule>
  </conditionalFormatting>
  <conditionalFormatting sqref="D65">
    <cfRule type="containsText" dxfId="778" priority="201" operator="containsText" text="Explain here">
      <formula>NOT(ISERROR(SEARCH("Explain here",D65)))</formula>
    </cfRule>
  </conditionalFormatting>
  <conditionalFormatting sqref="D69">
    <cfRule type="containsText" dxfId="777" priority="200" operator="containsText" text="Select">
      <formula>NOT(ISERROR(SEARCH("Select",D69)))</formula>
    </cfRule>
  </conditionalFormatting>
  <conditionalFormatting sqref="F69:F76">
    <cfRule type="containsText" dxfId="776" priority="196" operator="containsText" text="Please select">
      <formula>NOT(ISERROR(SEARCH("Please select",F69)))</formula>
    </cfRule>
  </conditionalFormatting>
  <conditionalFormatting sqref="D77">
    <cfRule type="containsText" dxfId="775" priority="195" operator="containsText" text="Explain here">
      <formula>NOT(ISERROR(SEARCH("Explain here",D77)))</formula>
    </cfRule>
  </conditionalFormatting>
  <conditionalFormatting sqref="B91 B96 B93:B94 B98 B100">
    <cfRule type="containsText" dxfId="774" priority="194" operator="containsText" text="Specify data sources and references here">
      <formula>NOT(ISERROR(SEARCH("Specify data sources and references here",B91)))</formula>
    </cfRule>
  </conditionalFormatting>
  <conditionalFormatting sqref="D27">
    <cfRule type="containsText" dxfId="773" priority="193" operator="containsText" text="Please select">
      <formula>NOT(ISERROR(SEARCH("Please select",D27)))</formula>
    </cfRule>
  </conditionalFormatting>
  <conditionalFormatting sqref="D27">
    <cfRule type="containsText" dxfId="772" priority="192" operator="containsText" text="Specify here">
      <formula>NOT(ISERROR(SEARCH("Specify here",D27)))</formula>
    </cfRule>
  </conditionalFormatting>
  <conditionalFormatting sqref="D26:D27">
    <cfRule type="containsText" dxfId="771" priority="191" operator="containsText" text="Specify here (if not specified, value will be 1)">
      <formula>NOT(ISERROR(SEARCH("Specify here (if not specified, value will be 1)",D26)))</formula>
    </cfRule>
  </conditionalFormatting>
  <conditionalFormatting sqref="G40:K40">
    <cfRule type="containsText" dxfId="770" priority="190" operator="containsText" text="Reference">
      <formula>NOT(ISERROR(SEARCH("Reference",G40)))</formula>
    </cfRule>
  </conditionalFormatting>
  <conditionalFormatting sqref="L40:P40">
    <cfRule type="containsText" dxfId="769" priority="189" operator="containsText" text="Reference">
      <formula>NOT(ISERROR(SEARCH("Reference",L40)))</formula>
    </cfRule>
  </conditionalFormatting>
  <conditionalFormatting sqref="Q40:U40">
    <cfRule type="containsText" dxfId="768" priority="188" operator="containsText" text="Reference">
      <formula>NOT(ISERROR(SEARCH("Reference",Q40)))</formula>
    </cfRule>
  </conditionalFormatting>
  <conditionalFormatting sqref="E37">
    <cfRule type="containsText" dxfId="767" priority="187" operator="containsText" text="Please select 'Functional Unit' above">
      <formula>NOT(ISERROR(SEARCH("Please select 'Functional Unit' above",E37)))</formula>
    </cfRule>
  </conditionalFormatting>
  <conditionalFormatting sqref="H52:K52 H54:K54 H56:K56 H50:K50">
    <cfRule type="containsText" dxfId="766" priority="186" operator="containsText" text="Reference">
      <formula>NOT(ISERROR(SEARCH("Reference",H50)))</formula>
    </cfRule>
  </conditionalFormatting>
  <conditionalFormatting sqref="M52:P52 M54:P54 M56:P56 M50:P50">
    <cfRule type="containsText" dxfId="765" priority="185" operator="containsText" text="Reference">
      <formula>NOT(ISERROR(SEARCH("Reference",M50)))</formula>
    </cfRule>
  </conditionalFormatting>
  <conditionalFormatting sqref="R52:U52 R54:U54 R56:U56 R50:U50">
    <cfRule type="containsText" dxfId="764" priority="184" operator="containsText" text="Reference">
      <formula>NOT(ISERROR(SEARCH("Reference",R50)))</formula>
    </cfRule>
  </conditionalFormatting>
  <conditionalFormatting sqref="H72:K72 H74:K74 H76:K76 H70:K70">
    <cfRule type="containsText" dxfId="763" priority="183" operator="containsText" text="Reference">
      <formula>NOT(ISERROR(SEARCH("Reference",H70)))</formula>
    </cfRule>
  </conditionalFormatting>
  <conditionalFormatting sqref="M72:P72 M74:P74 M76:P76 M70:P70">
    <cfRule type="containsText" dxfId="762" priority="182" operator="containsText" text="Reference">
      <formula>NOT(ISERROR(SEARCH("Reference",M70)))</formula>
    </cfRule>
  </conditionalFormatting>
  <conditionalFormatting sqref="R72:U72 R74:U74 R76:U76 R70:U70">
    <cfRule type="containsText" dxfId="761" priority="181" operator="containsText" text="Reference">
      <formula>NOT(ISERROR(SEARCH("Reference",R70)))</formula>
    </cfRule>
  </conditionalFormatting>
  <conditionalFormatting sqref="G64:K64 H62:K62">
    <cfRule type="containsText" dxfId="760" priority="180" operator="containsText" text="Reference">
      <formula>NOT(ISERROR(SEARCH("Reference",G62)))</formula>
    </cfRule>
  </conditionalFormatting>
  <conditionalFormatting sqref="L64:P64 M62:P62">
    <cfRule type="containsText" dxfId="759" priority="179" operator="containsText" text="Reference">
      <formula>NOT(ISERROR(SEARCH("Reference",L62)))</formula>
    </cfRule>
  </conditionalFormatting>
  <conditionalFormatting sqref="Q64:U64 R62:U62">
    <cfRule type="containsText" dxfId="758" priority="178" operator="containsText" text="Reference">
      <formula>NOT(ISERROR(SEARCH("Reference",Q62)))</formula>
    </cfRule>
  </conditionalFormatting>
  <conditionalFormatting sqref="J82:K82">
    <cfRule type="containsText" dxfId="757" priority="177" operator="containsText" text="Reference">
      <formula>NOT(ISERROR(SEARCH("Reference",J82)))</formula>
    </cfRule>
  </conditionalFormatting>
  <conditionalFormatting sqref="M82:P82">
    <cfRule type="containsText" dxfId="756" priority="176" operator="containsText" text="Reference">
      <formula>NOT(ISERROR(SEARCH("Reference",M82)))</formula>
    </cfRule>
  </conditionalFormatting>
  <conditionalFormatting sqref="R82:U82">
    <cfRule type="containsText" dxfId="755" priority="175" operator="containsText" text="Reference">
      <formula>NOT(ISERROR(SEARCH("Reference",R82)))</formula>
    </cfRule>
  </conditionalFormatting>
  <conditionalFormatting sqref="D10">
    <cfRule type="containsText" dxfId="754" priority="174" operator="containsText" text="Please select">
      <formula>NOT(ISERROR(SEARCH("Please select",D10)))</formula>
    </cfRule>
  </conditionalFormatting>
  <conditionalFormatting sqref="D15">
    <cfRule type="containsText" dxfId="753" priority="172" operator="containsText" text="Please select">
      <formula>NOT(ISERROR(SEARCH("Please select",D15)))</formula>
    </cfRule>
    <cfRule type="containsText" dxfId="752" priority="173" operator="containsText" text="Please select 'Functional Unit' above">
      <formula>NOT(ISERROR(SEARCH("Please select 'Functional Unit' above",D15)))</formula>
    </cfRule>
  </conditionalFormatting>
  <conditionalFormatting sqref="D28">
    <cfRule type="containsText" dxfId="751" priority="171" operator="containsText" text="Please select">
      <formula>NOT(ISERROR(SEARCH("Please select",D28)))</formula>
    </cfRule>
  </conditionalFormatting>
  <conditionalFormatting sqref="E39 E41 E43">
    <cfRule type="containsText" dxfId="750" priority="170" operator="containsText" text="Please select 'Functional Unit' above">
      <formula>NOT(ISERROR(SEARCH("Please select 'Functional Unit' above",E39)))</formula>
    </cfRule>
  </conditionalFormatting>
  <conditionalFormatting sqref="G56 G50">
    <cfRule type="containsText" dxfId="749" priority="169" operator="containsText" text="Reference">
      <formula>NOT(ISERROR(SEARCH("Reference",G50)))</formula>
    </cfRule>
  </conditionalFormatting>
  <conditionalFormatting sqref="L52 L54 L56 L50">
    <cfRule type="containsText" dxfId="748" priority="168" operator="containsText" text="Reference">
      <formula>NOT(ISERROR(SEARCH("Reference",L50)))</formula>
    </cfRule>
  </conditionalFormatting>
  <conditionalFormatting sqref="Q52 Q54 Q56 Q50">
    <cfRule type="containsText" dxfId="747" priority="167" operator="containsText" text="Reference">
      <formula>NOT(ISERROR(SEARCH("Reference",Q50)))</formula>
    </cfRule>
  </conditionalFormatting>
  <conditionalFormatting sqref="D63">
    <cfRule type="containsText" dxfId="746" priority="166" operator="containsText" text="Select">
      <formula>NOT(ISERROR(SEARCH("Select",D63)))</formula>
    </cfRule>
  </conditionalFormatting>
  <conditionalFormatting sqref="D61:F64">
    <cfRule type="containsText" dxfId="745" priority="165" operator="containsText" text="Specify here">
      <formula>NOT(ISERROR(SEARCH("Specify here",D61)))</formula>
    </cfRule>
  </conditionalFormatting>
  <conditionalFormatting sqref="G62">
    <cfRule type="containsText" dxfId="744" priority="164" operator="containsText" text="Reference">
      <formula>NOT(ISERROR(SEARCH("Reference",G62)))</formula>
    </cfRule>
  </conditionalFormatting>
  <conditionalFormatting sqref="L62">
    <cfRule type="containsText" dxfId="743" priority="163" operator="containsText" text="Reference">
      <formula>NOT(ISERROR(SEARCH("Reference",L62)))</formula>
    </cfRule>
  </conditionalFormatting>
  <conditionalFormatting sqref="Q62">
    <cfRule type="containsText" dxfId="742" priority="162" operator="containsText" text="Reference">
      <formula>NOT(ISERROR(SEARCH("Reference",Q62)))</formula>
    </cfRule>
  </conditionalFormatting>
  <conditionalFormatting sqref="G72 G74 G76 G70">
    <cfRule type="containsText" dxfId="741" priority="161" operator="containsText" text="Reference">
      <formula>NOT(ISERROR(SEARCH("Reference",G70)))</formula>
    </cfRule>
  </conditionalFormatting>
  <conditionalFormatting sqref="L72 L74 L76 L70">
    <cfRule type="containsText" dxfId="740" priority="160" operator="containsText" text="Reference">
      <formula>NOT(ISERROR(SEARCH("Reference",L70)))</formula>
    </cfRule>
  </conditionalFormatting>
  <conditionalFormatting sqref="Q72 Q74 Q76 Q70">
    <cfRule type="containsText" dxfId="739" priority="159" operator="containsText" text="Reference">
      <formula>NOT(ISERROR(SEARCH("Reference",Q70)))</formula>
    </cfRule>
  </conditionalFormatting>
  <conditionalFormatting sqref="B92 B95 B97 B99">
    <cfRule type="containsText" dxfId="738" priority="158" operator="containsText" text="Specify data sources and references here">
      <formula>NOT(ISERROR(SEARCH("Specify data sources and references here",B92)))</formula>
    </cfRule>
  </conditionalFormatting>
  <conditionalFormatting sqref="C101:U103">
    <cfRule type="containsText" dxfId="737" priority="157" operator="containsText" text="Add other sources here">
      <formula>NOT(ISERROR(SEARCH("Add other sources here",C101)))</formula>
    </cfRule>
  </conditionalFormatting>
  <conditionalFormatting sqref="D21">
    <cfRule type="containsText" dxfId="736" priority="156" operator="containsText" text="Please select the region">
      <formula>NOT(ISERROR(SEARCH("Please select the region",D21)))</formula>
    </cfRule>
  </conditionalFormatting>
  <conditionalFormatting sqref="D24">
    <cfRule type="containsText" dxfId="735" priority="155" operator="containsText" text="Specify here the market">
      <formula>NOT(ISERROR(SEARCH("Specify here the market",D24)))</formula>
    </cfRule>
  </conditionalFormatting>
  <conditionalFormatting sqref="G19:I19">
    <cfRule type="containsText" dxfId="734" priority="154" operator="containsText" text="Reference">
      <formula>NOT(ISERROR(SEARCH("Reference",G19)))</formula>
    </cfRule>
  </conditionalFormatting>
  <conditionalFormatting sqref="G23:K23">
    <cfRule type="containsText" dxfId="733" priority="153" operator="containsText" text="Reference">
      <formula>NOT(ISERROR(SEARCH("Reference",G23)))</formula>
    </cfRule>
  </conditionalFormatting>
  <conditionalFormatting sqref="G25:K25">
    <cfRule type="containsText" dxfId="732" priority="152" operator="containsText" text="Reference">
      <formula>NOT(ISERROR(SEARCH("Reference",G25)))</formula>
    </cfRule>
  </conditionalFormatting>
  <conditionalFormatting sqref="G40:U40 G50:U50 H52:U52 H54:U54 G56:U56 G62:U62 G64:U64 G70:U70 G72:U72 G74:U74 G76:U76 J82:K82 M82:P82 R82:U82">
    <cfRule type="containsText" dxfId="731" priority="151" operator="containsText" text="Reference">
      <formula>NOT(ISERROR(SEARCH("Reference",G40)))</formula>
    </cfRule>
  </conditionalFormatting>
  <conditionalFormatting sqref="L25:P25 L23:P23">
    <cfRule type="containsText" dxfId="730" priority="150" operator="containsText" text="Reference">
      <formula>NOT(ISERROR(SEARCH("Reference",L23)))</formula>
    </cfRule>
  </conditionalFormatting>
  <conditionalFormatting sqref="Q25:U25 Q23:U23">
    <cfRule type="containsText" dxfId="729" priority="149" operator="containsText" text="Reference">
      <formula>NOT(ISERROR(SEARCH("Reference",Q23)))</formula>
    </cfRule>
  </conditionalFormatting>
  <conditionalFormatting sqref="L23:U23 L25:U25">
    <cfRule type="containsText" dxfId="728" priority="148" operator="containsText" text="Reference">
      <formula>NOT(ISERROR(SEARCH("Reference",L23)))</formula>
    </cfRule>
  </conditionalFormatting>
  <conditionalFormatting sqref="D29">
    <cfRule type="containsText" dxfId="727" priority="147" operator="containsText" text="Please select">
      <formula>NOT(ISERROR(SEARCH("Please select",D29)))</formula>
    </cfRule>
  </conditionalFormatting>
  <conditionalFormatting sqref="D29">
    <cfRule type="containsText" dxfId="726" priority="146" operator="containsText" text="Specify here">
      <formula>NOT(ISERROR(SEARCH("Specify here",D29)))</formula>
    </cfRule>
  </conditionalFormatting>
  <conditionalFormatting sqref="J84:K84 M84:P84 R84:U84">
    <cfRule type="containsText" dxfId="725" priority="142" operator="containsText" text="Reference">
      <formula>NOT(ISERROR(SEARCH("Reference",J84)))</formula>
    </cfRule>
  </conditionalFormatting>
  <conditionalFormatting sqref="M86:P86 R86:U86 J86">
    <cfRule type="containsText" dxfId="724" priority="138" operator="containsText" text="Reference">
      <formula>NOT(ISERROR(SEARCH("Reference",J86)))</formula>
    </cfRule>
  </conditionalFormatting>
  <conditionalFormatting sqref="J88:K88 M88:P88 R88:U88">
    <cfRule type="containsText" dxfId="723" priority="134" operator="containsText" text="Reference">
      <formula>NOT(ISERROR(SEARCH("Reference",J88)))</formula>
    </cfRule>
  </conditionalFormatting>
  <conditionalFormatting sqref="J84:K84">
    <cfRule type="containsText" dxfId="722" priority="145" operator="containsText" text="Reference">
      <formula>NOT(ISERROR(SEARCH("Reference",J84)))</formula>
    </cfRule>
  </conditionalFormatting>
  <conditionalFormatting sqref="M84:P84">
    <cfRule type="containsText" dxfId="721" priority="144" operator="containsText" text="Reference">
      <formula>NOT(ISERROR(SEARCH("Reference",M84)))</formula>
    </cfRule>
  </conditionalFormatting>
  <conditionalFormatting sqref="R84:U84">
    <cfRule type="containsText" dxfId="720" priority="143" operator="containsText" text="Reference">
      <formula>NOT(ISERROR(SEARCH("Reference",R84)))</formula>
    </cfRule>
  </conditionalFormatting>
  <conditionalFormatting sqref="J86">
    <cfRule type="containsText" dxfId="719" priority="141" operator="containsText" text="Reference">
      <formula>NOT(ISERROR(SEARCH("Reference",J86)))</formula>
    </cfRule>
  </conditionalFormatting>
  <conditionalFormatting sqref="M86:P86">
    <cfRule type="containsText" dxfId="718" priority="140" operator="containsText" text="Reference">
      <formula>NOT(ISERROR(SEARCH("Reference",M86)))</formula>
    </cfRule>
  </conditionalFormatting>
  <conditionalFormatting sqref="R86:U86">
    <cfRule type="containsText" dxfId="717" priority="139" operator="containsText" text="Reference">
      <formula>NOT(ISERROR(SEARCH("Reference",R86)))</formula>
    </cfRule>
  </conditionalFormatting>
  <conditionalFormatting sqref="J88:K88">
    <cfRule type="containsText" dxfId="716" priority="137" operator="containsText" text="Reference">
      <formula>NOT(ISERROR(SEARCH("Reference",J88)))</formula>
    </cfRule>
  </conditionalFormatting>
  <conditionalFormatting sqref="M88:P88">
    <cfRule type="containsText" dxfId="715" priority="136" operator="containsText" text="Reference">
      <formula>NOT(ISERROR(SEARCH("Reference",M88)))</formula>
    </cfRule>
  </conditionalFormatting>
  <conditionalFormatting sqref="R88:U88">
    <cfRule type="containsText" dxfId="714" priority="135" operator="containsText" text="Reference">
      <formula>NOT(ISERROR(SEARCH("Reference",R88)))</formula>
    </cfRule>
  </conditionalFormatting>
  <conditionalFormatting sqref="B81">
    <cfRule type="containsText" dxfId="713" priority="133" operator="containsText" text="Add here">
      <formula>NOT(ISERROR(SEARCH("Add here",B81)))</formula>
    </cfRule>
  </conditionalFormatting>
  <conditionalFormatting sqref="B83">
    <cfRule type="containsText" dxfId="712" priority="132" operator="containsText" text="Add here">
      <formula>NOT(ISERROR(SEARCH("Add here",B83)))</formula>
    </cfRule>
  </conditionalFormatting>
  <conditionalFormatting sqref="B85">
    <cfRule type="containsText" dxfId="711" priority="131" operator="containsText" text="Add here">
      <formula>NOT(ISERROR(SEARCH("Add here",B85)))</formula>
    </cfRule>
  </conditionalFormatting>
  <conditionalFormatting sqref="B87">
    <cfRule type="containsText" dxfId="710" priority="130" operator="containsText" text="Add here">
      <formula>NOT(ISERROR(SEARCH("Add here",B87)))</formula>
    </cfRule>
  </conditionalFormatting>
  <conditionalFormatting sqref="L84 L86 L88 L82">
    <cfRule type="containsText" dxfId="709" priority="129" operator="containsText" text="Reference">
      <formula>NOT(ISERROR(SEARCH("Reference",L82)))</formula>
    </cfRule>
  </conditionalFormatting>
  <conditionalFormatting sqref="L82 L84 L86 L88">
    <cfRule type="containsText" dxfId="708" priority="128" operator="containsText" text="Reference">
      <formula>NOT(ISERROR(SEARCH("Reference",L82)))</formula>
    </cfRule>
  </conditionalFormatting>
  <conditionalFormatting sqref="Q84 Q86 Q88 Q82">
    <cfRule type="containsText" dxfId="707" priority="127" operator="containsText" text="Reference">
      <formula>NOT(ISERROR(SEARCH("Reference",Q82)))</formula>
    </cfRule>
  </conditionalFormatting>
  <conditionalFormatting sqref="Q82 Q84 Q86 Q88">
    <cfRule type="containsText" dxfId="706" priority="126" operator="containsText" text="Reference">
      <formula>NOT(ISERROR(SEARCH("Reference",Q82)))</formula>
    </cfRule>
  </conditionalFormatting>
  <conditionalFormatting sqref="E41:F42">
    <cfRule type="containsText" dxfId="705" priority="125" operator="containsText" text="Please select">
      <formula>NOT(ISERROR(SEARCH("Please select",E41)))</formula>
    </cfRule>
  </conditionalFormatting>
  <conditionalFormatting sqref="F21">
    <cfRule type="containsText" dxfId="704" priority="124" operator="containsText" text="Please select">
      <formula>NOT(ISERROR(SEARCH("Please select",F21)))</formula>
    </cfRule>
  </conditionalFormatting>
  <conditionalFormatting sqref="F24">
    <cfRule type="containsText" dxfId="703" priority="123" operator="containsText" text="Select Functional Unit above">
      <formula>NOT(ISERROR(SEARCH("Select Functional Unit above",F24)))</formula>
    </cfRule>
  </conditionalFormatting>
  <conditionalFormatting sqref="E43:F44">
    <cfRule type="cellIs" dxfId="702" priority="122" operator="equal">
      <formula>"Please select based on chosen Functional Unit"</formula>
    </cfRule>
  </conditionalFormatting>
  <conditionalFormatting sqref="D5">
    <cfRule type="containsText" dxfId="701" priority="121" operator="containsText" text="Please select">
      <formula>NOT(ISERROR(SEARCH("Please select",D5)))</formula>
    </cfRule>
  </conditionalFormatting>
  <conditionalFormatting sqref="D5">
    <cfRule type="containsText" dxfId="700" priority="120" operator="containsText" text="Specify here">
      <formula>NOT(ISERROR(SEARCH("Specify here",D5)))</formula>
    </cfRule>
  </conditionalFormatting>
  <conditionalFormatting sqref="D13">
    <cfRule type="containsText" dxfId="699" priority="119" operator="containsText" text="Explain here">
      <formula>NOT(ISERROR(SEARCH("Explain here",D13)))</formula>
    </cfRule>
  </conditionalFormatting>
  <conditionalFormatting sqref="D30">
    <cfRule type="containsText" dxfId="698" priority="118" operator="containsText" text="Please select">
      <formula>NOT(ISERROR(SEARCH("Please select",D30)))</formula>
    </cfRule>
  </conditionalFormatting>
  <conditionalFormatting sqref="D30">
    <cfRule type="containsText" dxfId="697" priority="117" operator="containsText" text="Specify here">
      <formula>NOT(ISERROR(SEARCH("Specify here",D30)))</formula>
    </cfRule>
  </conditionalFormatting>
  <conditionalFormatting sqref="D31">
    <cfRule type="containsText" dxfId="696" priority="116" operator="containsText" text="Please select">
      <formula>NOT(ISERROR(SEARCH("Please select",D31)))</formula>
    </cfRule>
  </conditionalFormatting>
  <conditionalFormatting sqref="D31">
    <cfRule type="containsText" dxfId="695" priority="115" operator="containsText" text="Specify here">
      <formula>NOT(ISERROR(SEARCH("Specify here",D31)))</formula>
    </cfRule>
  </conditionalFormatting>
  <conditionalFormatting sqref="D33">
    <cfRule type="containsText" dxfId="694" priority="114" operator="containsText" text="Explain here (e.g. other technical dimensions, region covered for potential such as NL or EU)">
      <formula>NOT(ISERROR(SEARCH("Explain here (e.g. other technical dimensions, region covered for potential such as NL or EU)",D33)))</formula>
    </cfRule>
  </conditionalFormatting>
  <conditionalFormatting sqref="T38:U38">
    <cfRule type="containsText" dxfId="693" priority="113" operator="containsText" text="Reference">
      <formula>NOT(ISERROR(SEARCH("Reference",T38)))</formula>
    </cfRule>
  </conditionalFormatting>
  <conditionalFormatting sqref="T38:U38">
    <cfRule type="containsText" dxfId="692" priority="112" operator="containsText" text="Reference">
      <formula>NOT(ISERROR(SEARCH("Reference",T38)))</formula>
    </cfRule>
  </conditionalFormatting>
  <conditionalFormatting sqref="G38">
    <cfRule type="containsText" dxfId="691" priority="111" operator="containsText" text="Reference">
      <formula>NOT(ISERROR(SEARCH("Reference",G38)))</formula>
    </cfRule>
  </conditionalFormatting>
  <conditionalFormatting sqref="G38">
    <cfRule type="containsText" dxfId="690" priority="110" operator="containsText" text="Reference">
      <formula>NOT(ISERROR(SEARCH("Reference",G38)))</formula>
    </cfRule>
  </conditionalFormatting>
  <conditionalFormatting sqref="H38">
    <cfRule type="containsText" dxfId="689" priority="109" operator="containsText" text="Reference">
      <formula>NOT(ISERROR(SEARCH("Reference",H38)))</formula>
    </cfRule>
  </conditionalFormatting>
  <conditionalFormatting sqref="P38">
    <cfRule type="containsText" dxfId="688" priority="108" operator="containsText" text="Reference">
      <formula>NOT(ISERROR(SEARCH("Reference",P38)))</formula>
    </cfRule>
  </conditionalFormatting>
  <conditionalFormatting sqref="P38">
    <cfRule type="containsText" dxfId="687" priority="107" operator="containsText" text="Reference">
      <formula>NOT(ISERROR(SEARCH("Reference",P38)))</formula>
    </cfRule>
  </conditionalFormatting>
  <conditionalFormatting sqref="L38">
    <cfRule type="containsText" dxfId="686" priority="106" operator="containsText" text="Reference">
      <formula>NOT(ISERROR(SEARCH("Reference",L38)))</formula>
    </cfRule>
  </conditionalFormatting>
  <conditionalFormatting sqref="L38">
    <cfRule type="containsText" dxfId="685" priority="105" operator="containsText" text="Reference">
      <formula>NOT(ISERROR(SEARCH("Reference",L38)))</formula>
    </cfRule>
  </conditionalFormatting>
  <conditionalFormatting sqref="Q38">
    <cfRule type="containsText" dxfId="684" priority="104" operator="containsText" text="Reference">
      <formula>NOT(ISERROR(SEARCH("Reference",Q38)))</formula>
    </cfRule>
  </conditionalFormatting>
  <conditionalFormatting sqref="Q38">
    <cfRule type="containsText" dxfId="683" priority="103" operator="containsText" text="Reference">
      <formula>NOT(ISERROR(SEARCH("Reference",Q38)))</formula>
    </cfRule>
  </conditionalFormatting>
  <conditionalFormatting sqref="I38">
    <cfRule type="containsText" dxfId="682" priority="102" operator="containsText" text="Reference">
      <formula>NOT(ISERROR(SEARCH("Reference",I38)))</formula>
    </cfRule>
  </conditionalFormatting>
  <conditionalFormatting sqref="I38">
    <cfRule type="containsText" dxfId="681" priority="101" operator="containsText" text="Reference">
      <formula>NOT(ISERROR(SEARCH("Reference",I38)))</formula>
    </cfRule>
  </conditionalFormatting>
  <conditionalFormatting sqref="M38">
    <cfRule type="containsText" dxfId="680" priority="100" operator="containsText" text="Reference">
      <formula>NOT(ISERROR(SEARCH("Reference",M38)))</formula>
    </cfRule>
  </conditionalFormatting>
  <conditionalFormatting sqref="N38">
    <cfRule type="containsText" dxfId="679" priority="99" operator="containsText" text="Reference">
      <formula>NOT(ISERROR(SEARCH("Reference",N38)))</formula>
    </cfRule>
  </conditionalFormatting>
  <conditionalFormatting sqref="N38">
    <cfRule type="containsText" dxfId="678" priority="98" operator="containsText" text="Reference">
      <formula>NOT(ISERROR(SEARCH("Reference",N38)))</formula>
    </cfRule>
  </conditionalFormatting>
  <conditionalFormatting sqref="O38">
    <cfRule type="containsText" dxfId="677" priority="97" operator="containsText" text="Reference">
      <formula>NOT(ISERROR(SEARCH("Reference",O38)))</formula>
    </cfRule>
  </conditionalFormatting>
  <conditionalFormatting sqref="O38">
    <cfRule type="containsText" dxfId="676" priority="96" operator="containsText" text="Reference">
      <formula>NOT(ISERROR(SEARCH("Reference",O38)))</formula>
    </cfRule>
  </conditionalFormatting>
  <conditionalFormatting sqref="J38">
    <cfRule type="containsText" dxfId="675" priority="95" operator="containsText" text="Reference">
      <formula>NOT(ISERROR(SEARCH("Reference",J38)))</formula>
    </cfRule>
  </conditionalFormatting>
  <conditionalFormatting sqref="J38">
    <cfRule type="containsText" dxfId="674" priority="94" operator="containsText" text="Reference">
      <formula>NOT(ISERROR(SEARCH("Reference",J38)))</formula>
    </cfRule>
  </conditionalFormatting>
  <conditionalFormatting sqref="R38:S38">
    <cfRule type="containsText" dxfId="673" priority="93" operator="containsText" text="Reference">
      <formula>NOT(ISERROR(SEARCH("Reference",R38)))</formula>
    </cfRule>
  </conditionalFormatting>
  <conditionalFormatting sqref="R38:S38">
    <cfRule type="containsText" dxfId="672" priority="92" operator="containsText" text="Reference">
      <formula>NOT(ISERROR(SEARCH("Reference",R38)))</formula>
    </cfRule>
  </conditionalFormatting>
  <conditionalFormatting sqref="K38">
    <cfRule type="containsText" dxfId="671" priority="91" operator="containsText" text="Reference">
      <formula>NOT(ISERROR(SEARCH("Reference",K38)))</formula>
    </cfRule>
  </conditionalFormatting>
  <conditionalFormatting sqref="K38">
    <cfRule type="containsText" dxfId="670" priority="90" operator="containsText" text="Reference">
      <formula>NOT(ISERROR(SEARCH("Reference",K38)))</formula>
    </cfRule>
  </conditionalFormatting>
  <conditionalFormatting sqref="T42:U42 T44:U44">
    <cfRule type="containsText" dxfId="669" priority="89" operator="containsText" text="Reference">
      <formula>NOT(ISERROR(SEARCH("Reference",T42)))</formula>
    </cfRule>
  </conditionalFormatting>
  <conditionalFormatting sqref="T44:U44 T42:U42">
    <cfRule type="containsText" dxfId="668" priority="88" operator="containsText" text="Reference">
      <formula>NOT(ISERROR(SEARCH("Reference",T42)))</formula>
    </cfRule>
  </conditionalFormatting>
  <conditionalFormatting sqref="R44:S44">
    <cfRule type="containsText" dxfId="667" priority="87" operator="containsText" text="Reference">
      <formula>NOT(ISERROR(SEARCH("Reference",R44)))</formula>
    </cfRule>
  </conditionalFormatting>
  <conditionalFormatting sqref="R44:S44">
    <cfRule type="containsText" dxfId="666" priority="86" operator="containsText" text="Reference">
      <formula>NOT(ISERROR(SEARCH("Reference",R44)))</formula>
    </cfRule>
  </conditionalFormatting>
  <conditionalFormatting sqref="Q42">
    <cfRule type="containsText" dxfId="665" priority="73" operator="containsText" text="Reference">
      <formula>NOT(ISERROR(SEARCH("Reference",Q42)))</formula>
    </cfRule>
  </conditionalFormatting>
  <conditionalFormatting sqref="G44 G42">
    <cfRule type="containsText" dxfId="664" priority="85" operator="containsText" text="Reference">
      <formula>NOT(ISERROR(SEARCH("Reference",G42)))</formula>
    </cfRule>
  </conditionalFormatting>
  <conditionalFormatting sqref="G44 G42">
    <cfRule type="containsText" dxfId="663" priority="84" operator="containsText" text="Reference">
      <formula>NOT(ISERROR(SEARCH("Reference",G42)))</formula>
    </cfRule>
  </conditionalFormatting>
  <conditionalFormatting sqref="P42 L44 P44">
    <cfRule type="containsText" dxfId="662" priority="83" operator="containsText" text="Reference">
      <formula>NOT(ISERROR(SEARCH("Reference",L42)))</formula>
    </cfRule>
  </conditionalFormatting>
  <conditionalFormatting sqref="Q44">
    <cfRule type="containsText" dxfId="661" priority="82" operator="containsText" text="Reference">
      <formula>NOT(ISERROR(SEARCH("Reference",Q44)))</formula>
    </cfRule>
  </conditionalFormatting>
  <conditionalFormatting sqref="P42 L44 P44:Q44">
    <cfRule type="containsText" dxfId="660" priority="81" operator="containsText" text="Reference">
      <formula>NOT(ISERROR(SEARCH("Reference",L42)))</formula>
    </cfRule>
  </conditionalFormatting>
  <conditionalFormatting sqref="L42">
    <cfRule type="containsText" dxfId="659" priority="76" operator="containsText" text="Reference">
      <formula>NOT(ISERROR(SEARCH("Reference",L42)))</formula>
    </cfRule>
  </conditionalFormatting>
  <conditionalFormatting sqref="Q42">
    <cfRule type="containsText" dxfId="658" priority="75" operator="containsText" text="Reference">
      <formula>NOT(ISERROR(SEARCH("Reference",Q42)))</formula>
    </cfRule>
  </conditionalFormatting>
  <conditionalFormatting sqref="L42">
    <cfRule type="containsText" dxfId="657" priority="78" operator="containsText" text="Reference">
      <formula>NOT(ISERROR(SEARCH("Reference",L42)))</formula>
    </cfRule>
  </conditionalFormatting>
  <conditionalFormatting sqref="L42">
    <cfRule type="containsText" dxfId="656" priority="77" operator="containsText" text="Reference">
      <formula>NOT(ISERROR(SEARCH("Reference",L42)))</formula>
    </cfRule>
  </conditionalFormatting>
  <conditionalFormatting sqref="L44">
    <cfRule type="containsText" dxfId="655" priority="80" operator="containsText" text="Reference">
      <formula>NOT(ISERROR(SEARCH("Reference",L44)))</formula>
    </cfRule>
  </conditionalFormatting>
  <conditionalFormatting sqref="Q44">
    <cfRule type="containsText" dxfId="654" priority="79" operator="containsText" text="Reference">
      <formula>NOT(ISERROR(SEARCH("Reference",Q44)))</formula>
    </cfRule>
  </conditionalFormatting>
  <conditionalFormatting sqref="Q42">
    <cfRule type="containsText" dxfId="653" priority="74" operator="containsText" text="Reference">
      <formula>NOT(ISERROR(SEARCH("Reference",Q42)))</formula>
    </cfRule>
  </conditionalFormatting>
  <conditionalFormatting sqref="H42">
    <cfRule type="containsText" dxfId="652" priority="72" operator="containsText" text="Reference">
      <formula>NOT(ISERROR(SEARCH("Reference",H42)))</formula>
    </cfRule>
  </conditionalFormatting>
  <conditionalFormatting sqref="H44">
    <cfRule type="containsText" dxfId="651" priority="71" operator="containsText" text="Reference">
      <formula>NOT(ISERROR(SEARCH("Reference",H44)))</formula>
    </cfRule>
  </conditionalFormatting>
  <conditionalFormatting sqref="M42">
    <cfRule type="containsText" dxfId="650" priority="70" operator="containsText" text="Reference">
      <formula>NOT(ISERROR(SEARCH("Reference",M42)))</formula>
    </cfRule>
  </conditionalFormatting>
  <conditionalFormatting sqref="M44">
    <cfRule type="containsText" dxfId="649" priority="69" operator="containsText" text="Reference">
      <formula>NOT(ISERROR(SEARCH("Reference",M44)))</formula>
    </cfRule>
  </conditionalFormatting>
  <conditionalFormatting sqref="I44">
    <cfRule type="containsText" dxfId="648" priority="65" operator="containsText" text="Reference">
      <formula>NOT(ISERROR(SEARCH("Reference",I44)))</formula>
    </cfRule>
  </conditionalFormatting>
  <conditionalFormatting sqref="I42">
    <cfRule type="containsText" dxfId="647" priority="68" operator="containsText" text="Reference">
      <formula>NOT(ISERROR(SEARCH("Reference",I42)))</formula>
    </cfRule>
  </conditionalFormatting>
  <conditionalFormatting sqref="I42">
    <cfRule type="containsText" dxfId="646" priority="67" operator="containsText" text="Reference">
      <formula>NOT(ISERROR(SEARCH("Reference",I42)))</formula>
    </cfRule>
  </conditionalFormatting>
  <conditionalFormatting sqref="I44">
    <cfRule type="containsText" dxfId="645" priority="66" operator="containsText" text="Reference">
      <formula>NOT(ISERROR(SEARCH("Reference",I44)))</formula>
    </cfRule>
  </conditionalFormatting>
  <conditionalFormatting sqref="N44">
    <cfRule type="containsText" dxfId="644" priority="62" operator="containsText" text="Reference">
      <formula>NOT(ISERROR(SEARCH("Reference",N44)))</formula>
    </cfRule>
  </conditionalFormatting>
  <conditionalFormatting sqref="N44">
    <cfRule type="containsText" dxfId="643" priority="61" operator="containsText" text="Reference">
      <formula>NOT(ISERROR(SEARCH("Reference",N44)))</formula>
    </cfRule>
  </conditionalFormatting>
  <conditionalFormatting sqref="N42">
    <cfRule type="containsText" dxfId="642" priority="64" operator="containsText" text="Reference">
      <formula>NOT(ISERROR(SEARCH("Reference",N42)))</formula>
    </cfRule>
  </conditionalFormatting>
  <conditionalFormatting sqref="N42">
    <cfRule type="containsText" dxfId="641" priority="63" operator="containsText" text="Reference">
      <formula>NOT(ISERROR(SEARCH("Reference",N42)))</formula>
    </cfRule>
  </conditionalFormatting>
  <conditionalFormatting sqref="O42 O44">
    <cfRule type="containsText" dxfId="640" priority="60" operator="containsText" text="Reference">
      <formula>NOT(ISERROR(SEARCH("Reference",O42)))</formula>
    </cfRule>
  </conditionalFormatting>
  <conditionalFormatting sqref="O42 O44">
    <cfRule type="containsText" dxfId="639" priority="59" operator="containsText" text="Reference">
      <formula>NOT(ISERROR(SEARCH("Reference",O42)))</formula>
    </cfRule>
  </conditionalFormatting>
  <conditionalFormatting sqref="R42:S42">
    <cfRule type="containsText" dxfId="638" priority="58" operator="containsText" text="Reference">
      <formula>NOT(ISERROR(SEARCH("Reference",R42)))</formula>
    </cfRule>
  </conditionalFormatting>
  <conditionalFormatting sqref="R42:S42">
    <cfRule type="containsText" dxfId="637" priority="57" operator="containsText" text="Reference">
      <formula>NOT(ISERROR(SEARCH("Reference",R42)))</formula>
    </cfRule>
  </conditionalFormatting>
  <conditionalFormatting sqref="J42">
    <cfRule type="containsText" dxfId="636" priority="56" operator="containsText" text="Reference">
      <formula>NOT(ISERROR(SEARCH("Reference",J42)))</formula>
    </cfRule>
  </conditionalFormatting>
  <conditionalFormatting sqref="J42">
    <cfRule type="containsText" dxfId="635" priority="55" operator="containsText" text="Reference">
      <formula>NOT(ISERROR(SEARCH("Reference",J42)))</formula>
    </cfRule>
  </conditionalFormatting>
  <conditionalFormatting sqref="K42">
    <cfRule type="containsText" dxfId="634" priority="54" operator="containsText" text="Reference">
      <formula>NOT(ISERROR(SEARCH("Reference",K42)))</formula>
    </cfRule>
  </conditionalFormatting>
  <conditionalFormatting sqref="K42">
    <cfRule type="containsText" dxfId="633" priority="53" operator="containsText" text="Reference">
      <formula>NOT(ISERROR(SEARCH("Reference",K42)))</formula>
    </cfRule>
  </conditionalFormatting>
  <conditionalFormatting sqref="J44">
    <cfRule type="containsText" dxfId="632" priority="52" operator="containsText" text="Reference">
      <formula>NOT(ISERROR(SEARCH("Reference",J44)))</formula>
    </cfRule>
  </conditionalFormatting>
  <conditionalFormatting sqref="J44">
    <cfRule type="containsText" dxfId="631" priority="51" operator="containsText" text="Reference">
      <formula>NOT(ISERROR(SEARCH("Reference",J44)))</formula>
    </cfRule>
  </conditionalFormatting>
  <conditionalFormatting sqref="K44">
    <cfRule type="containsText" dxfId="630" priority="50" operator="containsText" text="Reference">
      <formula>NOT(ISERROR(SEARCH("Reference",K44)))</formula>
    </cfRule>
  </conditionalFormatting>
  <conditionalFormatting sqref="K44">
    <cfRule type="containsText" dxfId="629" priority="49" operator="containsText" text="Reference">
      <formula>NOT(ISERROR(SEARCH("Reference",K44)))</formula>
    </cfRule>
  </conditionalFormatting>
  <conditionalFormatting sqref="D45">
    <cfRule type="containsText" dxfId="628" priority="48" operator="containsText" text="Explain here (e.g. other costs)">
      <formula>NOT(ISERROR(SEARCH("Explain here (e.g. other costs)",D45)))</formula>
    </cfRule>
  </conditionalFormatting>
  <conditionalFormatting sqref="G52">
    <cfRule type="containsText" dxfId="627" priority="47" operator="containsText" text="Reference">
      <formula>NOT(ISERROR(SEARCH("Reference",G52)))</formula>
    </cfRule>
  </conditionalFormatting>
  <conditionalFormatting sqref="G54 G52">
    <cfRule type="containsText" dxfId="626" priority="46" operator="containsText" text="Reference">
      <formula>NOT(ISERROR(SEARCH("Reference",G52)))</formula>
    </cfRule>
  </conditionalFormatting>
  <conditionalFormatting sqref="G54">
    <cfRule type="containsText" dxfId="625" priority="45" operator="containsText" text="Reference">
      <formula>NOT(ISERROR(SEARCH("Reference",G54)))</formula>
    </cfRule>
  </conditionalFormatting>
  <conditionalFormatting sqref="G54">
    <cfRule type="containsText" dxfId="624" priority="44" operator="containsText" text="Reference">
      <formula>NOT(ISERROR(SEARCH("Reference",G54)))</formula>
    </cfRule>
  </conditionalFormatting>
  <conditionalFormatting sqref="G52">
    <cfRule type="containsText" dxfId="623" priority="43" operator="containsText" text="Reference">
      <formula>NOT(ISERROR(SEARCH("Reference",G52)))</formula>
    </cfRule>
  </conditionalFormatting>
  <conditionalFormatting sqref="G52">
    <cfRule type="containsText" dxfId="622" priority="42" operator="containsText" text="Reference">
      <formula>NOT(ISERROR(SEARCH("Reference",G52)))</formula>
    </cfRule>
  </conditionalFormatting>
  <conditionalFormatting sqref="D57">
    <cfRule type="containsText" dxfId="621" priority="41" operator="containsText" text="Explain here (e.g. flexible in and out)">
      <formula>NOT(ISERROR(SEARCH("Explain here (e.g. flexible in and out)",D57)))</formula>
    </cfRule>
  </conditionalFormatting>
  <conditionalFormatting sqref="D81">
    <cfRule type="containsText" dxfId="620" priority="40" operator="containsText" text="Specify here">
      <formula>NOT(ISERROR(SEARCH("Specify here",D81)))</formula>
    </cfRule>
  </conditionalFormatting>
  <conditionalFormatting sqref="H84:I84">
    <cfRule type="containsText" dxfId="619" priority="38" operator="containsText" text="Reference">
      <formula>NOT(ISERROR(SEARCH("Reference",H84)))</formula>
    </cfRule>
  </conditionalFormatting>
  <conditionalFormatting sqref="H88:I88">
    <cfRule type="containsText" dxfId="618" priority="36" operator="containsText" text="Reference">
      <formula>NOT(ISERROR(SEARCH("Reference",H88)))</formula>
    </cfRule>
  </conditionalFormatting>
  <conditionalFormatting sqref="H84:I84">
    <cfRule type="containsText" dxfId="617" priority="39" operator="containsText" text="Reference">
      <formula>NOT(ISERROR(SEARCH("Reference",H84)))</formula>
    </cfRule>
  </conditionalFormatting>
  <conditionalFormatting sqref="H88:I88">
    <cfRule type="containsText" dxfId="616" priority="37" operator="containsText" text="Reference">
      <formula>NOT(ISERROR(SEARCH("Reference",H88)))</formula>
    </cfRule>
  </conditionalFormatting>
  <conditionalFormatting sqref="G84 G86 G88">
    <cfRule type="containsText" dxfId="615" priority="35" operator="containsText" text="Reference">
      <formula>NOT(ISERROR(SEARCH("Reference",G84)))</formula>
    </cfRule>
  </conditionalFormatting>
  <conditionalFormatting sqref="G84 G86 G88">
    <cfRule type="containsText" dxfId="614" priority="34" operator="containsText" text="Reference">
      <formula>NOT(ISERROR(SEARCH("Reference",G84)))</formula>
    </cfRule>
  </conditionalFormatting>
  <conditionalFormatting sqref="D83">
    <cfRule type="containsText" dxfId="613" priority="33" operator="containsText" text="Specify here">
      <formula>NOT(ISERROR(SEARCH("Specify here",D83)))</formula>
    </cfRule>
  </conditionalFormatting>
  <conditionalFormatting sqref="D85">
    <cfRule type="containsText" dxfId="612" priority="32" operator="containsText" text="Specify here">
      <formula>NOT(ISERROR(SEARCH("Specify here",D85)))</formula>
    </cfRule>
  </conditionalFormatting>
  <conditionalFormatting sqref="D87">
    <cfRule type="containsText" dxfId="611" priority="31" operator="containsText" text="Specify here">
      <formula>NOT(ISERROR(SEARCH("Specify here",D87)))</formula>
    </cfRule>
  </conditionalFormatting>
  <conditionalFormatting sqref="D89">
    <cfRule type="containsText" dxfId="610" priority="30" operator="containsText" text="Explain here">
      <formula>NOT(ISERROR(SEARCH("Explain here",D89)))</formula>
    </cfRule>
  </conditionalFormatting>
  <conditionalFormatting sqref="C91:U91">
    <cfRule type="containsText" dxfId="609" priority="29" operator="containsText" text="Specify complete references and data sources used here">
      <formula>NOT(ISERROR(SEARCH("Specify complete references and data sources used here",C91)))</formula>
    </cfRule>
  </conditionalFormatting>
  <conditionalFormatting sqref="C99">
    <cfRule type="containsText" dxfId="608" priority="28" operator="containsText" text="Specify complete references and data sources used here">
      <formula>NOT(ISERROR(SEARCH("Specify complete references and data sources used here",C99)))</formula>
    </cfRule>
  </conditionalFormatting>
  <conditionalFormatting sqref="C99">
    <cfRule type="containsText" dxfId="607" priority="27" operator="containsText" text="Specify complete references and data sources used here">
      <formula>NOT(ISERROR(SEARCH("Specify complete references and data sources used here",C99)))</formula>
    </cfRule>
  </conditionalFormatting>
  <conditionalFormatting sqref="C99">
    <cfRule type="containsText" dxfId="606" priority="26" operator="containsText" text="Specify complete references and data sources used here">
      <formula>NOT(ISERROR(SEARCH("Specify complete references and data sources used here",C99)))</formula>
    </cfRule>
  </conditionalFormatting>
  <conditionalFormatting sqref="C99">
    <cfRule type="containsText" dxfId="605" priority="25" operator="containsText" text="Specify complete references and data sources used here">
      <formula>NOT(ISERROR(SEARCH("Specify complete references and data sources used here",C99)))</formula>
    </cfRule>
  </conditionalFormatting>
  <conditionalFormatting sqref="C98">
    <cfRule type="containsText" dxfId="604" priority="24" operator="containsText" text="Specify complete references and data sources used here">
      <formula>NOT(ISERROR(SEARCH("Specify complete references and data sources used here",C98)))</formula>
    </cfRule>
  </conditionalFormatting>
  <conditionalFormatting sqref="C98">
    <cfRule type="containsText" dxfId="603" priority="23" operator="containsText" text="Specify complete references and data sources used here">
      <formula>NOT(ISERROR(SEARCH("Specify complete references and data sources used here",C98)))</formula>
    </cfRule>
  </conditionalFormatting>
  <conditionalFormatting sqref="C98">
    <cfRule type="containsText" dxfId="602" priority="22" operator="containsText" text="Specify complete references and data sources used here">
      <formula>NOT(ISERROR(SEARCH("Specify complete references and data sources used here",C98)))</formula>
    </cfRule>
  </conditionalFormatting>
  <conditionalFormatting sqref="C97">
    <cfRule type="containsText" dxfId="601" priority="21" operator="containsText" text="Specify complete references and data sources used here">
      <formula>NOT(ISERROR(SEARCH("Specify complete references and data sources used here",C97)))</formula>
    </cfRule>
  </conditionalFormatting>
  <conditionalFormatting sqref="C94:U94">
    <cfRule type="containsText" dxfId="600" priority="20" operator="containsText" text="Specify complete references and data sources used here">
      <formula>NOT(ISERROR(SEARCH("Specify complete references and data sources used here",C94)))</formula>
    </cfRule>
  </conditionalFormatting>
  <conditionalFormatting sqref="G82">
    <cfRule type="containsText" dxfId="599" priority="19" operator="containsText" text="Reference">
      <formula>NOT(ISERROR(SEARCH("Reference",G82)))</formula>
    </cfRule>
  </conditionalFormatting>
  <conditionalFormatting sqref="G82">
    <cfRule type="containsText" dxfId="598" priority="18" operator="containsText" text="Reference">
      <formula>NOT(ISERROR(SEARCH("Reference",G82)))</formula>
    </cfRule>
  </conditionalFormatting>
  <conditionalFormatting sqref="H82:I82">
    <cfRule type="containsText" dxfId="597" priority="17" operator="containsText" text="Reference">
      <formula>NOT(ISERROR(SEARCH("Reference",H82)))</formula>
    </cfRule>
  </conditionalFormatting>
  <conditionalFormatting sqref="H82:I82">
    <cfRule type="containsText" dxfId="596" priority="16" operator="containsText" text="Reference">
      <formula>NOT(ISERROR(SEARCH("Reference",H82)))</formula>
    </cfRule>
  </conditionalFormatting>
  <conditionalFormatting sqref="H86">
    <cfRule type="containsText" dxfId="595" priority="14" operator="containsText" text="Reference">
      <formula>NOT(ISERROR(SEARCH("Reference",H86)))</formula>
    </cfRule>
  </conditionalFormatting>
  <conditionalFormatting sqref="H86">
    <cfRule type="containsText" dxfId="594" priority="15" operator="containsText" text="Reference">
      <formula>NOT(ISERROR(SEARCH("Reference",H86)))</formula>
    </cfRule>
  </conditionalFormatting>
  <conditionalFormatting sqref="I86">
    <cfRule type="containsText" dxfId="593" priority="12" operator="containsText" text="Reference">
      <formula>NOT(ISERROR(SEARCH("Reference",I86)))</formula>
    </cfRule>
  </conditionalFormatting>
  <conditionalFormatting sqref="I86">
    <cfRule type="containsText" dxfId="592" priority="13" operator="containsText" text="Reference">
      <formula>NOT(ISERROR(SEARCH("Reference",I86)))</formula>
    </cfRule>
  </conditionalFormatting>
  <conditionalFormatting sqref="K86">
    <cfRule type="containsText" dxfId="591" priority="10" operator="containsText" text="Reference">
      <formula>NOT(ISERROR(SEARCH("Reference",K86)))</formula>
    </cfRule>
  </conditionalFormatting>
  <conditionalFormatting sqref="K86">
    <cfRule type="containsText" dxfId="590" priority="11" operator="containsText" text="Reference">
      <formula>NOT(ISERROR(SEARCH("Reference",K86)))</formula>
    </cfRule>
  </conditionalFormatting>
  <conditionalFormatting sqref="J19:K19">
    <cfRule type="containsText" dxfId="589" priority="9" operator="containsText" text="Reference">
      <formula>NOT(ISERROR(SEARCH("Reference",J19)))</formula>
    </cfRule>
  </conditionalFormatting>
  <conditionalFormatting sqref="G54">
    <cfRule type="containsText" dxfId="588" priority="8" operator="containsText" text="Reference">
      <formula>NOT(ISERROR(SEARCH("Reference",G54)))</formula>
    </cfRule>
  </conditionalFormatting>
  <conditionalFormatting sqref="G54">
    <cfRule type="containsText" dxfId="587" priority="7" operator="containsText" text="Reference">
      <formula>NOT(ISERROR(SEARCH("Reference",G54)))</formula>
    </cfRule>
  </conditionalFormatting>
  <conditionalFormatting sqref="G54">
    <cfRule type="containsText" dxfId="586" priority="6" operator="containsText" text="Reference">
      <formula>NOT(ISERROR(SEARCH("Reference",G54)))</formula>
    </cfRule>
  </conditionalFormatting>
  <conditionalFormatting sqref="G52">
    <cfRule type="containsText" dxfId="585" priority="5" operator="containsText" text="Reference">
      <formula>NOT(ISERROR(SEARCH("Reference",G52)))</formula>
    </cfRule>
  </conditionalFormatting>
  <conditionalFormatting sqref="G52">
    <cfRule type="containsText" dxfId="584" priority="4" operator="containsText" text="Reference">
      <formula>NOT(ISERROR(SEARCH("Reference",G52)))</formula>
    </cfRule>
  </conditionalFormatting>
  <conditionalFormatting sqref="G52">
    <cfRule type="containsText" dxfId="583" priority="3" operator="containsText" text="Reference">
      <formula>NOT(ISERROR(SEARCH("Reference",G52)))</formula>
    </cfRule>
  </conditionalFormatting>
  <conditionalFormatting sqref="G52">
    <cfRule type="containsText" dxfId="582" priority="2" operator="containsText" text="Reference">
      <formula>NOT(ISERROR(SEARCH("Reference",G52)))</formula>
    </cfRule>
  </conditionalFormatting>
  <conditionalFormatting sqref="G52">
    <cfRule type="containsText" dxfId="581" priority="1" operator="containsText" text="Reference">
      <formula>NOT(ISERROR(SEARCH("Reference",G52)))</formula>
    </cfRule>
  </conditionalFormatting>
  <dataValidations count="2">
    <dataValidation type="list" allowBlank="1" showInputMessage="1" showErrorMessage="1" sqref="L32:O32" xr:uid="{926E635B-189D-422E-8DBF-FAF83EA32103}">
      <formula1>$X$6:$X$8</formula1>
    </dataValidation>
    <dataValidation allowBlank="1" showInputMessage="1" showErrorMessage="1" prompt="More details are found in 'READ ME' tab" sqref="D13" xr:uid="{C1D7AAE5-DFEE-40B3-819C-72E61BC590BF}"/>
  </dataValidations>
  <pageMargins left="0.7" right="0.7" top="0.75" bottom="0.75" header="0.3" footer="0.3"/>
  <pageSetup paperSize="9" scale="31"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xr:uid="{E3A8C184-D31B-4CD7-B8CF-D0A82591B8DC}">
          <x14:formula1>
            <xm:f>List!$Z$15:$Z$16</xm:f>
          </x14:formula1>
          <xm:sqref>D37:D44</xm:sqref>
        </x14:dataValidation>
        <x14:dataValidation type="list" allowBlank="1" showInputMessage="1" showErrorMessage="1" xr:uid="{34E73B3C-7BC2-43BC-80FA-646594E628AC}">
          <x14:formula1>
            <xm:f>List!$J$3:$J$6</xm:f>
          </x14:formula1>
          <xm:sqref>E43:F44</xm:sqref>
        </x14:dataValidation>
        <x14:dataValidation type="list" allowBlank="1" showInputMessage="1" showErrorMessage="1" xr:uid="{1CD6119B-B83A-4FCD-981A-796F40EDA145}">
          <x14:formula1>
            <xm:f>List!$B$3:$B$27</xm:f>
          </x14:formula1>
          <xm:sqref>D7:K7</xm:sqref>
        </x14:dataValidation>
        <x14:dataValidation type="list" allowBlank="1" showInputMessage="1" showErrorMessage="1" xr:uid="{23880205-0580-4C3E-9C3E-3A950A0C5659}">
          <x14:formula1>
            <xm:f>List!$L$3:$L$68</xm:f>
          </x14:formula1>
          <xm:sqref>D51:E56</xm:sqref>
        </x14:dataValidation>
        <x14:dataValidation type="list" allowBlank="1" showInputMessage="1" showErrorMessage="1" xr:uid="{BBBE16C4-33C0-4ABF-8875-CBF4354315D8}">
          <x14:formula1>
            <xm:f>List!$Z$10:$Z$13</xm:f>
          </x14:formula1>
          <xm:sqref>D21:E23</xm:sqref>
        </x14:dataValidation>
        <x14:dataValidation type="list" allowBlank="1" showInputMessage="1" showErrorMessage="1" xr:uid="{E60AB4E9-5CF3-4BA8-826A-A315A87F9016}">
          <x14:formula1>
            <xm:f>List!$L$2:$L$74</xm:f>
          </x14:formula1>
          <xm:sqref>D49:E50</xm:sqref>
        </x14:dataValidation>
        <x14:dataValidation type="list" allowBlank="1" showInputMessage="1" showErrorMessage="1" xr:uid="{22203263-EA69-4DD3-B74C-EFE5F1388718}">
          <x14:formula1>
            <xm:f>List!$R$3:$R$13</xm:f>
          </x14:formula1>
          <xm:sqref>D69:E76</xm:sqref>
        </x14:dataValidation>
        <x14:dataValidation type="list" allowBlank="1" showInputMessage="1" showErrorMessage="1" xr:uid="{3E5FC3FC-EBD3-4293-BF9C-13C9236BE191}">
          <x14:formula1>
            <xm:f>List!$Z$2:$Z$4</xm:f>
          </x14:formula1>
          <xm:sqref>D9:K9</xm:sqref>
        </x14:dataValidation>
        <x14:dataValidation type="list" allowBlank="1" showInputMessage="1" showErrorMessage="1" xr:uid="{B8D3DAFF-AE96-49F3-9FDE-5DC621E6EBBF}">
          <x14:formula1>
            <xm:f>List!$F$3:$F$18</xm:f>
          </x14:formula1>
          <xm:sqref>D15:K16 F21</xm:sqref>
        </x14:dataValidation>
        <x14:dataValidation type="list" allowBlank="1" showInputMessage="1" showErrorMessage="1" xr:uid="{2D12B56A-5D24-4885-8413-84F66344B6DA}">
          <x14:formula1>
            <xm:f>List!$H$3:$H$10</xm:f>
          </x14:formula1>
          <xm:sqref>D28</xm:sqref>
        </x14:dataValidation>
        <x14:dataValidation type="list" allowBlank="1" showInputMessage="1" showErrorMessage="1" xr:uid="{AEA91781-2746-4C4D-8132-D3793F3A0E65}">
          <x14:formula1>
            <xm:f>List!$T$3:$T$6</xm:f>
          </x14:formula1>
          <xm:sqref>F69:F76</xm:sqref>
        </x14:dataValidation>
        <x14:dataValidation type="list" allowBlank="1" showInputMessage="1" showErrorMessage="1" xr:uid="{9B8192B0-A27E-4FC1-B639-40311F17828E}">
          <x14:formula1>
            <xm:f>List!$D$3:$D$17</xm:f>
          </x14:formula1>
          <xm:sqref>D10</xm:sqref>
        </x14:dataValidation>
        <x14:dataValidation type="list" allowBlank="1" showInputMessage="1" showErrorMessage="1" xr:uid="{7E7D245B-0250-415D-B606-535D2E19F30E}">
          <x14:formula1>
            <xm:f>List!$Z$6:$Z$8</xm:f>
          </x14:formula1>
          <xm:sqref>D32</xm:sqref>
        </x14:dataValidation>
        <x14:dataValidation type="list" allowBlank="1" showInputMessage="1" showErrorMessage="1" prompt="More details are found in 'READ ME' tab" xr:uid="{643C5D08-4E34-475A-99B3-906100F2427C}">
          <x14:formula1>
            <xm:f>'READ ME'!$C$26:$C$34</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04038-AC55-42A8-AB43-0AFEBE799D04}">
  <sheetPr>
    <tabColor rgb="FF0070C0"/>
  </sheetPr>
  <dimension ref="A1:E10"/>
  <sheetViews>
    <sheetView workbookViewId="0">
      <selection activeCell="N41" sqref="N41"/>
    </sheetView>
  </sheetViews>
  <sheetFormatPr defaultRowHeight="15.75"/>
  <cols>
    <col min="2" max="2" width="29.625" customWidth="1"/>
    <col min="3" max="3" width="26.375" customWidth="1"/>
    <col min="4" max="4" width="15.875" customWidth="1"/>
  </cols>
  <sheetData>
    <row r="1" spans="1:5">
      <c r="A1" s="169" t="s">
        <v>268</v>
      </c>
      <c r="B1" s="170"/>
    </row>
    <row r="3" spans="1:5">
      <c r="B3" s="137" t="s">
        <v>269</v>
      </c>
      <c r="C3" s="137" t="s">
        <v>270</v>
      </c>
      <c r="D3" s="137" t="s">
        <v>271</v>
      </c>
      <c r="E3" s="137" t="s">
        <v>272</v>
      </c>
    </row>
    <row r="4" spans="1:5">
      <c r="B4" t="s">
        <v>273</v>
      </c>
      <c r="C4" t="s">
        <v>274</v>
      </c>
      <c r="D4">
        <v>40</v>
      </c>
      <c r="E4" t="s">
        <v>275</v>
      </c>
    </row>
    <row r="5" spans="1:5">
      <c r="B5" t="s">
        <v>86</v>
      </c>
      <c r="C5" t="s">
        <v>221</v>
      </c>
      <c r="D5">
        <v>1</v>
      </c>
    </row>
    <row r="7" spans="1:5">
      <c r="B7" s="171" t="s">
        <v>276</v>
      </c>
    </row>
    <row r="8" spans="1:5">
      <c r="B8" t="s">
        <v>277</v>
      </c>
      <c r="C8" t="s">
        <v>278</v>
      </c>
      <c r="D8">
        <v>0.45500000000000002</v>
      </c>
    </row>
    <row r="9" spans="1:5">
      <c r="B9" t="s">
        <v>279</v>
      </c>
      <c r="C9" t="s">
        <v>278</v>
      </c>
      <c r="D9">
        <v>0.40300000000000002</v>
      </c>
    </row>
    <row r="10" spans="1:5">
      <c r="B10" t="s">
        <v>280</v>
      </c>
      <c r="C10" t="s">
        <v>278</v>
      </c>
      <c r="D10">
        <v>0.33800000000000002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BA103"/>
  <sheetViews>
    <sheetView topLeftCell="G36" zoomScale="80" zoomScaleNormal="80" workbookViewId="0">
      <selection activeCell="N41" sqref="N41"/>
    </sheetView>
  </sheetViews>
  <sheetFormatPr defaultColWidth="11" defaultRowHeight="15"/>
  <cols>
    <col min="1" max="1" width="4.5" style="77" customWidth="1"/>
    <col min="2" max="2" width="11" style="77"/>
    <col min="3" max="3" width="27.625" style="77" customWidth="1"/>
    <col min="4" max="5" width="16.75" style="77" customWidth="1"/>
    <col min="6" max="21" width="12.5" style="77" customWidth="1"/>
    <col min="22" max="51" width="11" style="77"/>
    <col min="52" max="52" width="101.375" style="113" hidden="1" customWidth="1"/>
    <col min="53" max="53" width="182" style="113" hidden="1" customWidth="1"/>
    <col min="54" max="16384" width="11" style="77"/>
  </cols>
  <sheetData>
    <row r="1" spans="1:52" ht="21">
      <c r="A1" s="3" t="s">
        <v>172</v>
      </c>
      <c r="B1" s="407"/>
      <c r="C1" s="407"/>
      <c r="D1" s="105"/>
      <c r="E1" s="407"/>
      <c r="F1" s="407"/>
      <c r="G1" s="407"/>
      <c r="H1" s="407"/>
      <c r="I1" s="407"/>
      <c r="J1" s="407"/>
      <c r="K1" s="407"/>
      <c r="L1" s="407"/>
      <c r="M1" s="407"/>
      <c r="N1" s="407"/>
      <c r="O1" s="407"/>
      <c r="P1" s="407"/>
      <c r="Q1" s="407"/>
      <c r="R1" s="407"/>
      <c r="S1" s="407"/>
      <c r="T1" s="407"/>
      <c r="U1" s="407"/>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row>
    <row r="2" spans="1:52">
      <c r="A2" s="105" t="s">
        <v>173</v>
      </c>
      <c r="B2" s="407"/>
      <c r="C2" s="407"/>
      <c r="D2" s="105"/>
      <c r="E2" s="407"/>
      <c r="F2" s="407"/>
      <c r="G2" s="407"/>
      <c r="H2" s="407"/>
      <c r="I2" s="407"/>
      <c r="J2" s="407"/>
      <c r="K2" s="407"/>
      <c r="L2" s="407"/>
      <c r="M2" s="407"/>
      <c r="N2" s="407"/>
      <c r="O2" s="407"/>
      <c r="P2" s="407"/>
      <c r="Q2" s="407"/>
      <c r="R2" s="407"/>
      <c r="S2" s="407"/>
      <c r="T2" s="407"/>
      <c r="U2" s="407"/>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row>
    <row r="3" spans="1:52">
      <c r="A3" s="407"/>
      <c r="B3" s="407"/>
      <c r="C3" s="407"/>
      <c r="D3" s="407"/>
      <c r="E3" s="407"/>
      <c r="F3" s="407"/>
      <c r="G3" s="407"/>
      <c r="H3" s="407"/>
      <c r="I3" s="407"/>
      <c r="J3" s="407"/>
      <c r="K3" s="407"/>
      <c r="L3" s="407"/>
      <c r="M3" s="407"/>
      <c r="N3" s="407"/>
      <c r="O3" s="407"/>
      <c r="P3" s="407"/>
      <c r="Q3" s="407"/>
      <c r="R3" s="407"/>
      <c r="S3" s="407"/>
      <c r="T3" s="407"/>
      <c r="U3" s="407"/>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row>
    <row r="4" spans="1:52" ht="21" customHeight="1">
      <c r="A4" s="407"/>
      <c r="B4" s="204" t="s">
        <v>174</v>
      </c>
      <c r="C4" s="205"/>
      <c r="D4" s="205"/>
      <c r="E4" s="205"/>
      <c r="F4" s="205"/>
      <c r="G4" s="205"/>
      <c r="H4" s="205"/>
      <c r="I4" s="205"/>
      <c r="J4" s="205"/>
      <c r="K4" s="206"/>
      <c r="L4" s="81"/>
      <c r="M4" s="81"/>
      <c r="N4" s="81"/>
      <c r="O4" s="81"/>
      <c r="P4" s="407"/>
      <c r="Q4" s="407"/>
      <c r="R4" s="407"/>
      <c r="S4" s="407"/>
      <c r="T4" s="407"/>
      <c r="U4" s="407"/>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row>
    <row r="5" spans="1:52" ht="15.75" customHeight="1">
      <c r="A5" s="407"/>
      <c r="B5" s="409" t="s">
        <v>175</v>
      </c>
      <c r="C5" s="409"/>
      <c r="D5" s="207" t="s">
        <v>176</v>
      </c>
      <c r="E5" s="208"/>
      <c r="F5" s="208"/>
      <c r="G5" s="208"/>
      <c r="H5" s="208"/>
      <c r="I5" s="208"/>
      <c r="J5" s="208"/>
      <c r="K5" s="209"/>
      <c r="L5" s="410"/>
      <c r="M5" s="410"/>
      <c r="N5" s="410"/>
      <c r="O5" s="410"/>
      <c r="P5" s="407"/>
      <c r="Q5" s="407"/>
      <c r="R5" s="407"/>
      <c r="S5" s="407"/>
      <c r="T5" s="407"/>
      <c r="U5" s="407"/>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row>
    <row r="6" spans="1:52" ht="15.75" customHeight="1">
      <c r="A6" s="407"/>
      <c r="B6" s="409" t="s">
        <v>177</v>
      </c>
      <c r="C6" s="409"/>
      <c r="D6" s="411">
        <v>43881</v>
      </c>
      <c r="E6" s="412"/>
      <c r="F6" s="412"/>
      <c r="G6" s="412"/>
      <c r="H6" s="412"/>
      <c r="I6" s="412"/>
      <c r="J6" s="412"/>
      <c r="K6" s="413"/>
      <c r="L6" s="410"/>
      <c r="M6" s="410"/>
      <c r="N6" s="410"/>
      <c r="O6" s="410"/>
      <c r="P6" s="407"/>
      <c r="Q6" s="407"/>
      <c r="R6" s="407"/>
      <c r="S6" s="407"/>
      <c r="T6" s="407"/>
      <c r="U6" s="407"/>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row>
    <row r="7" spans="1:52">
      <c r="A7" s="407"/>
      <c r="B7" s="210" t="s">
        <v>18</v>
      </c>
      <c r="C7" s="211"/>
      <c r="D7" s="414" t="s">
        <v>178</v>
      </c>
      <c r="E7" s="415"/>
      <c r="F7" s="415"/>
      <c r="G7" s="415"/>
      <c r="H7" s="415"/>
      <c r="I7" s="415"/>
      <c r="J7" s="415"/>
      <c r="K7" s="416"/>
      <c r="L7" s="417"/>
      <c r="M7" s="417"/>
      <c r="N7" s="417"/>
      <c r="O7" s="417"/>
      <c r="P7" s="407"/>
      <c r="Q7" s="407"/>
      <c r="R7" s="407"/>
      <c r="S7" s="407"/>
      <c r="T7" s="407"/>
      <c r="U7" s="407"/>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row>
    <row r="8" spans="1:52" ht="15.75" customHeight="1">
      <c r="A8" s="407"/>
      <c r="B8" s="212"/>
      <c r="C8" s="213"/>
      <c r="D8" s="414" t="s">
        <v>179</v>
      </c>
      <c r="E8" s="415"/>
      <c r="F8" s="415"/>
      <c r="G8" s="415"/>
      <c r="H8" s="415"/>
      <c r="I8" s="415"/>
      <c r="J8" s="415"/>
      <c r="K8" s="416"/>
      <c r="L8" s="417"/>
      <c r="M8" s="417"/>
      <c r="N8" s="417"/>
      <c r="O8" s="417"/>
      <c r="P8" s="407"/>
      <c r="Q8" s="407"/>
      <c r="R8" s="407"/>
      <c r="S8" s="407"/>
      <c r="T8" s="407"/>
      <c r="U8" s="407"/>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row>
    <row r="9" spans="1:52" ht="15.75" customHeight="1">
      <c r="A9" s="407"/>
      <c r="B9" s="224" t="s">
        <v>22</v>
      </c>
      <c r="C9" s="224"/>
      <c r="D9" s="225" t="s">
        <v>180</v>
      </c>
      <c r="E9" s="226"/>
      <c r="F9" s="226"/>
      <c r="G9" s="226"/>
      <c r="H9" s="226"/>
      <c r="I9" s="226"/>
      <c r="J9" s="226"/>
      <c r="K9" s="227"/>
      <c r="L9" s="80"/>
      <c r="M9" s="80"/>
      <c r="N9" s="80"/>
      <c r="O9" s="80"/>
      <c r="P9" s="407"/>
      <c r="Q9" s="407"/>
      <c r="R9" s="407"/>
      <c r="S9" s="407"/>
      <c r="T9" s="407"/>
      <c r="U9" s="407"/>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row>
    <row r="10" spans="1:52" ht="15.75" customHeight="1">
      <c r="A10" s="407"/>
      <c r="B10" s="224" t="s">
        <v>24</v>
      </c>
      <c r="C10" s="224"/>
      <c r="D10" s="225" t="s">
        <v>181</v>
      </c>
      <c r="E10" s="226"/>
      <c r="F10" s="226"/>
      <c r="G10" s="226"/>
      <c r="H10" s="226"/>
      <c r="I10" s="226"/>
      <c r="J10" s="226"/>
      <c r="K10" s="227"/>
      <c r="L10" s="410"/>
      <c r="M10" s="410"/>
      <c r="N10" s="410"/>
      <c r="O10" s="410"/>
      <c r="P10" s="407"/>
      <c r="Q10" s="407"/>
      <c r="R10" s="407"/>
      <c r="S10" s="407"/>
      <c r="T10" s="407"/>
      <c r="U10" s="407"/>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row>
    <row r="11" spans="1:52" ht="96" customHeight="1">
      <c r="A11" s="407"/>
      <c r="B11" s="418" t="s">
        <v>27</v>
      </c>
      <c r="C11" s="418"/>
      <c r="D11" s="228" t="s">
        <v>182</v>
      </c>
      <c r="E11" s="419"/>
      <c r="F11" s="419"/>
      <c r="G11" s="419"/>
      <c r="H11" s="419"/>
      <c r="I11" s="419"/>
      <c r="J11" s="419"/>
      <c r="K11" s="420"/>
      <c r="L11" s="417"/>
      <c r="M11" s="417"/>
      <c r="N11" s="417"/>
      <c r="O11" s="417"/>
      <c r="P11" s="407"/>
      <c r="Q11" s="407"/>
      <c r="R11" s="407"/>
      <c r="S11" s="407"/>
      <c r="T11" s="407"/>
      <c r="U11" s="407"/>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114" t="str">
        <f>D11</f>
        <v xml:space="preserve">Compressed air energy storage (CAES) is based on storing electricity as compressed air. Compressed air is typically stored underground in suitable geological formations (salt, hard rock and porous rock or aquifer). Aboveground CAES is also a possibility, however investment costs in this case are higher. 
This factsheet only considers underground CAES whereas air is expanded through a turbine to produce electricity. Diabatic CAES uses fuel (typically natural gas) to heat the expanding air (JRC ETRI, 2014). CAES is typically a large-scale, long-term storage option, and it is applied on the centralised grid. 
As of 2017, there are two large diabatic CAES projects installed globally, the first one is a 290 MW plant in Germany, and the second one is a 110 MW plant in Alabama, the US (DNV KEMA, 2013; IRENA, 2017). </v>
      </c>
    </row>
    <row r="12" spans="1:52" ht="15.75" customHeight="1">
      <c r="A12" s="407"/>
      <c r="B12" s="421" t="s">
        <v>183</v>
      </c>
      <c r="C12" s="421"/>
      <c r="D12" s="422" t="s">
        <v>34</v>
      </c>
      <c r="E12" s="412"/>
      <c r="F12" s="412"/>
      <c r="G12" s="412"/>
      <c r="H12" s="412"/>
      <c r="I12" s="412"/>
      <c r="J12" s="412"/>
      <c r="K12" s="413"/>
      <c r="L12" s="410"/>
      <c r="M12" s="410"/>
      <c r="N12" s="410"/>
      <c r="O12" s="410"/>
      <c r="P12" s="407"/>
      <c r="Q12" s="407"/>
      <c r="R12" s="407"/>
      <c r="S12" s="407"/>
      <c r="T12" s="407"/>
      <c r="U12" s="407"/>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c r="AS12" s="408"/>
      <c r="AT12" s="408"/>
      <c r="AU12" s="408"/>
      <c r="AV12" s="408"/>
      <c r="AW12" s="408"/>
      <c r="AX12" s="408"/>
      <c r="AY12" s="408"/>
    </row>
    <row r="13" spans="1:52" ht="36.75" customHeight="1">
      <c r="A13" s="407"/>
      <c r="B13" s="421"/>
      <c r="C13" s="421"/>
      <c r="D13" s="214" t="s">
        <v>184</v>
      </c>
      <c r="E13" s="215"/>
      <c r="F13" s="215"/>
      <c r="G13" s="215"/>
      <c r="H13" s="215"/>
      <c r="I13" s="215"/>
      <c r="J13" s="215"/>
      <c r="K13" s="216"/>
      <c r="L13" s="417"/>
      <c r="M13" s="417"/>
      <c r="N13" s="417"/>
      <c r="O13" s="417"/>
      <c r="P13" s="407"/>
      <c r="Q13" s="407"/>
      <c r="R13" s="407"/>
      <c r="S13" s="407"/>
      <c r="T13" s="407"/>
      <c r="U13" s="407"/>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114" t="str">
        <f>D13</f>
        <v>The two large existing projects were already installed in 1978 (Germany) and in 1991 (Alabama) (DNV KEMA, 2013). More plants are being prepared, such as a plant in Larne, Ireland (TNO, 2018).</v>
      </c>
    </row>
    <row r="14" spans="1:52" ht="21" customHeight="1">
      <c r="A14" s="407"/>
      <c r="B14" s="204" t="s">
        <v>52</v>
      </c>
      <c r="C14" s="205"/>
      <c r="D14" s="205"/>
      <c r="E14" s="205"/>
      <c r="F14" s="205"/>
      <c r="G14" s="205"/>
      <c r="H14" s="205"/>
      <c r="I14" s="205"/>
      <c r="J14" s="205"/>
      <c r="K14" s="206"/>
      <c r="L14" s="81"/>
      <c r="M14" s="81"/>
      <c r="N14" s="81"/>
      <c r="O14" s="81"/>
      <c r="P14" s="407"/>
      <c r="Q14" s="407"/>
      <c r="R14" s="407"/>
      <c r="S14" s="407"/>
      <c r="T14" s="407"/>
      <c r="U14" s="407"/>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8"/>
      <c r="AY14" s="408"/>
    </row>
    <row r="15" spans="1:52" ht="15" customHeight="1">
      <c r="A15" s="407"/>
      <c r="B15" s="217" t="s">
        <v>53</v>
      </c>
      <c r="C15" s="217"/>
      <c r="D15" s="218" t="s">
        <v>185</v>
      </c>
      <c r="E15" s="219"/>
      <c r="F15" s="219"/>
      <c r="G15" s="219"/>
      <c r="H15" s="219"/>
      <c r="I15" s="219"/>
      <c r="J15" s="219"/>
      <c r="K15" s="220"/>
      <c r="L15" s="81"/>
      <c r="M15" s="81"/>
      <c r="N15" s="81"/>
      <c r="O15" s="81"/>
      <c r="P15" s="407"/>
      <c r="Q15" s="407"/>
      <c r="R15" s="407"/>
      <c r="S15" s="407"/>
      <c r="T15" s="407"/>
      <c r="U15" s="407"/>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c r="AS15" s="408"/>
      <c r="AT15" s="408"/>
      <c r="AU15" s="408"/>
      <c r="AV15" s="408"/>
      <c r="AW15" s="408"/>
      <c r="AX15" s="408"/>
      <c r="AY15" s="408"/>
    </row>
    <row r="16" spans="1:52" ht="15" customHeight="1">
      <c r="A16" s="407"/>
      <c r="B16" s="217"/>
      <c r="C16" s="217"/>
      <c r="D16" s="221"/>
      <c r="E16" s="222"/>
      <c r="F16" s="222"/>
      <c r="G16" s="222"/>
      <c r="H16" s="222"/>
      <c r="I16" s="222"/>
      <c r="J16" s="222"/>
      <c r="K16" s="223"/>
      <c r="L16" s="81"/>
      <c r="M16" s="81"/>
      <c r="N16" s="81"/>
      <c r="O16" s="81"/>
      <c r="P16" s="407"/>
      <c r="Q16" s="407"/>
      <c r="R16" s="407"/>
      <c r="S16" s="407"/>
      <c r="T16" s="407"/>
      <c r="U16" s="407"/>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row>
    <row r="17" spans="1:21">
      <c r="A17" s="407"/>
      <c r="B17" s="243"/>
      <c r="C17" s="243"/>
      <c r="D17" s="244" t="s">
        <v>186</v>
      </c>
      <c r="E17" s="244"/>
      <c r="F17" s="244"/>
      <c r="G17" s="78" t="s">
        <v>187</v>
      </c>
      <c r="H17" s="78" t="s">
        <v>188</v>
      </c>
      <c r="I17" s="78" t="s">
        <v>189</v>
      </c>
      <c r="J17" s="78" t="s">
        <v>190</v>
      </c>
      <c r="K17" s="78" t="s">
        <v>191</v>
      </c>
      <c r="L17" s="82"/>
      <c r="M17" s="82"/>
      <c r="N17" s="82"/>
      <c r="O17" s="82"/>
      <c r="P17" s="407"/>
      <c r="Q17" s="407"/>
      <c r="R17" s="407"/>
      <c r="S17" s="407"/>
      <c r="T17" s="407"/>
      <c r="U17" s="407"/>
    </row>
    <row r="18" spans="1:21" ht="15.75" customHeight="1">
      <c r="A18" s="407"/>
      <c r="B18" s="217" t="s">
        <v>57</v>
      </c>
      <c r="C18" s="217"/>
      <c r="D18" s="245" t="str">
        <f>IF(D15="Please select","Select Functional Unit above",D15)</f>
        <v>kWh</v>
      </c>
      <c r="E18" s="245"/>
      <c r="F18" s="245"/>
      <c r="G18" s="160">
        <v>3000000</v>
      </c>
      <c r="H18" s="161">
        <v>580000</v>
      </c>
      <c r="I18" s="161">
        <v>2860000</v>
      </c>
      <c r="J18" s="98"/>
      <c r="K18" s="98"/>
      <c r="L18" s="83"/>
      <c r="M18" s="83"/>
      <c r="N18" s="83"/>
      <c r="O18" s="83"/>
      <c r="P18" s="407"/>
      <c r="Q18" s="407"/>
      <c r="R18" s="407"/>
      <c r="S18" s="407"/>
      <c r="T18" s="407"/>
      <c r="U18" s="407"/>
    </row>
    <row r="19" spans="1:21" ht="15.75" customHeight="1">
      <c r="A19" s="407"/>
      <c r="B19" s="217"/>
      <c r="C19" s="217"/>
      <c r="D19" s="245"/>
      <c r="E19" s="245"/>
      <c r="F19" s="245"/>
      <c r="G19" s="109" t="s">
        <v>192</v>
      </c>
      <c r="H19" s="109" t="s">
        <v>193</v>
      </c>
      <c r="I19" s="109" t="s">
        <v>193</v>
      </c>
      <c r="J19" s="109" t="s">
        <v>194</v>
      </c>
      <c r="K19" s="109" t="s">
        <v>194</v>
      </c>
      <c r="L19" s="83"/>
      <c r="M19" s="83"/>
      <c r="N19" s="83"/>
      <c r="O19" s="83"/>
      <c r="P19" s="407"/>
      <c r="Q19" s="407"/>
      <c r="R19" s="407"/>
      <c r="S19" s="407"/>
      <c r="T19" s="407"/>
      <c r="U19" s="407"/>
    </row>
    <row r="20" spans="1:21" ht="15.75" customHeight="1">
      <c r="A20" s="407"/>
      <c r="B20" s="243"/>
      <c r="C20" s="243"/>
      <c r="D20" s="246" t="s">
        <v>195</v>
      </c>
      <c r="E20" s="247"/>
      <c r="F20" s="112" t="s">
        <v>196</v>
      </c>
      <c r="G20" s="229" t="s">
        <v>197</v>
      </c>
      <c r="H20" s="229"/>
      <c r="I20" s="229"/>
      <c r="J20" s="229"/>
      <c r="K20" s="229"/>
      <c r="L20" s="254">
        <v>2030</v>
      </c>
      <c r="M20" s="254"/>
      <c r="N20" s="254"/>
      <c r="O20" s="254"/>
      <c r="P20" s="254"/>
      <c r="Q20" s="229">
        <v>2050</v>
      </c>
      <c r="R20" s="229"/>
      <c r="S20" s="229"/>
      <c r="T20" s="229"/>
      <c r="U20" s="229"/>
    </row>
    <row r="21" spans="1:21" ht="15.75" customHeight="1">
      <c r="A21" s="407"/>
      <c r="B21" s="230" t="s">
        <v>62</v>
      </c>
      <c r="C21" s="231"/>
      <c r="D21" s="236" t="s">
        <v>198</v>
      </c>
      <c r="E21" s="237"/>
      <c r="F21" s="240" t="s">
        <v>199</v>
      </c>
      <c r="G21" s="78" t="s">
        <v>187</v>
      </c>
      <c r="H21" s="78" t="s">
        <v>188</v>
      </c>
      <c r="I21" s="78" t="s">
        <v>189</v>
      </c>
      <c r="J21" s="78" t="s">
        <v>190</v>
      </c>
      <c r="K21" s="78" t="s">
        <v>191</v>
      </c>
      <c r="L21" s="79" t="s">
        <v>187</v>
      </c>
      <c r="M21" s="79" t="s">
        <v>188</v>
      </c>
      <c r="N21" s="79" t="s">
        <v>189</v>
      </c>
      <c r="O21" s="79" t="s">
        <v>190</v>
      </c>
      <c r="P21" s="79" t="s">
        <v>191</v>
      </c>
      <c r="Q21" s="78" t="s">
        <v>187</v>
      </c>
      <c r="R21" s="78" t="s">
        <v>188</v>
      </c>
      <c r="S21" s="78" t="s">
        <v>189</v>
      </c>
      <c r="T21" s="78" t="s">
        <v>190</v>
      </c>
      <c r="U21" s="78" t="s">
        <v>191</v>
      </c>
    </row>
    <row r="22" spans="1:21" ht="15" customHeight="1">
      <c r="A22" s="407"/>
      <c r="B22" s="232"/>
      <c r="C22" s="233"/>
      <c r="D22" s="238"/>
      <c r="E22" s="239"/>
      <c r="F22" s="241"/>
      <c r="G22" s="160">
        <v>550</v>
      </c>
      <c r="H22" s="98"/>
      <c r="I22" s="98"/>
      <c r="J22" s="98"/>
      <c r="K22" s="98"/>
      <c r="L22" s="97"/>
      <c r="M22" s="108"/>
      <c r="N22" s="108"/>
      <c r="O22" s="108"/>
      <c r="P22" s="108"/>
      <c r="Q22" s="97"/>
      <c r="R22" s="108"/>
      <c r="S22" s="108"/>
      <c r="T22" s="108"/>
      <c r="U22" s="108"/>
    </row>
    <row r="23" spans="1:21">
      <c r="A23" s="407"/>
      <c r="B23" s="234"/>
      <c r="C23" s="235"/>
      <c r="D23" s="238"/>
      <c r="E23" s="239"/>
      <c r="F23" s="242"/>
      <c r="G23" s="109" t="s">
        <v>200</v>
      </c>
      <c r="H23" s="109" t="s">
        <v>194</v>
      </c>
      <c r="I23" s="109" t="s">
        <v>194</v>
      </c>
      <c r="J23" s="109" t="s">
        <v>194</v>
      </c>
      <c r="K23" s="109" t="s">
        <v>194</v>
      </c>
      <c r="L23" s="109" t="s">
        <v>194</v>
      </c>
      <c r="M23" s="109" t="s">
        <v>194</v>
      </c>
      <c r="N23" s="109" t="s">
        <v>194</v>
      </c>
      <c r="O23" s="109" t="s">
        <v>194</v>
      </c>
      <c r="P23" s="109" t="s">
        <v>194</v>
      </c>
      <c r="Q23" s="109" t="s">
        <v>194</v>
      </c>
      <c r="R23" s="109" t="s">
        <v>194</v>
      </c>
      <c r="S23" s="109" t="s">
        <v>194</v>
      </c>
      <c r="T23" s="109" t="s">
        <v>194</v>
      </c>
      <c r="U23" s="109" t="s">
        <v>194</v>
      </c>
    </row>
    <row r="24" spans="1:21" ht="15.75" customHeight="1">
      <c r="A24" s="407"/>
      <c r="B24" s="217" t="s">
        <v>201</v>
      </c>
      <c r="C24" s="217"/>
      <c r="D24" s="218" t="s">
        <v>202</v>
      </c>
      <c r="E24" s="220"/>
      <c r="F24" s="248" t="s">
        <v>203</v>
      </c>
      <c r="G24" s="159">
        <v>3.0000000000000001E-3</v>
      </c>
      <c r="H24" s="98"/>
      <c r="I24" s="98"/>
      <c r="J24" s="98"/>
      <c r="K24" s="98"/>
      <c r="L24" s="97"/>
      <c r="M24" s="108"/>
      <c r="N24" s="108"/>
      <c r="O24" s="108"/>
      <c r="P24" s="108"/>
      <c r="Q24" s="97"/>
      <c r="R24" s="108"/>
      <c r="S24" s="108"/>
      <c r="T24" s="108"/>
      <c r="U24" s="108"/>
    </row>
    <row r="25" spans="1:21" ht="15.75" customHeight="1">
      <c r="A25" s="407"/>
      <c r="B25" s="217"/>
      <c r="C25" s="217"/>
      <c r="D25" s="221"/>
      <c r="E25" s="223"/>
      <c r="F25" s="249"/>
      <c r="G25" s="109" t="s">
        <v>204</v>
      </c>
      <c r="H25" s="109" t="s">
        <v>194</v>
      </c>
      <c r="I25" s="109" t="s">
        <v>194</v>
      </c>
      <c r="J25" s="109" t="s">
        <v>194</v>
      </c>
      <c r="K25" s="109" t="s">
        <v>194</v>
      </c>
      <c r="L25" s="109" t="s">
        <v>194</v>
      </c>
      <c r="M25" s="109" t="s">
        <v>194</v>
      </c>
      <c r="N25" s="109" t="s">
        <v>194</v>
      </c>
      <c r="O25" s="109" t="s">
        <v>194</v>
      </c>
      <c r="P25" s="109" t="s">
        <v>194</v>
      </c>
      <c r="Q25" s="109" t="s">
        <v>194</v>
      </c>
      <c r="R25" s="109" t="s">
        <v>194</v>
      </c>
      <c r="S25" s="109" t="s">
        <v>194</v>
      </c>
      <c r="T25" s="109" t="s">
        <v>194</v>
      </c>
      <c r="U25" s="109" t="s">
        <v>194</v>
      </c>
    </row>
    <row r="26" spans="1:21">
      <c r="A26" s="407"/>
      <c r="B26" s="250" t="s">
        <v>71</v>
      </c>
      <c r="C26" s="250"/>
      <c r="D26" s="251" t="s">
        <v>205</v>
      </c>
      <c r="E26" s="252"/>
      <c r="F26" s="252"/>
      <c r="G26" s="252"/>
      <c r="H26" s="252"/>
      <c r="I26" s="252"/>
      <c r="J26" s="252"/>
      <c r="K26" s="253"/>
      <c r="L26" s="85"/>
      <c r="M26" s="85"/>
      <c r="N26" s="85"/>
      <c r="O26" s="85"/>
      <c r="P26" s="407"/>
      <c r="Q26" s="407"/>
      <c r="R26" s="407"/>
      <c r="S26" s="407"/>
      <c r="T26" s="407"/>
      <c r="U26" s="407"/>
    </row>
    <row r="27" spans="1:21">
      <c r="A27" s="407"/>
      <c r="B27" s="250" t="s">
        <v>74</v>
      </c>
      <c r="C27" s="250"/>
      <c r="D27" s="251" t="s">
        <v>206</v>
      </c>
      <c r="E27" s="252"/>
      <c r="F27" s="252"/>
      <c r="G27" s="252"/>
      <c r="H27" s="252"/>
      <c r="I27" s="252"/>
      <c r="J27" s="252"/>
      <c r="K27" s="253"/>
      <c r="L27" s="85"/>
      <c r="M27" s="85"/>
      <c r="N27" s="85"/>
      <c r="O27" s="85"/>
      <c r="P27" s="407"/>
      <c r="Q27" s="407"/>
      <c r="R27" s="407"/>
      <c r="S27" s="407"/>
      <c r="T27" s="407"/>
      <c r="U27" s="407"/>
    </row>
    <row r="28" spans="1:21" ht="15" customHeight="1">
      <c r="A28" s="407"/>
      <c r="B28" s="250" t="s">
        <v>76</v>
      </c>
      <c r="C28" s="250"/>
      <c r="D28" s="207" t="s">
        <v>207</v>
      </c>
      <c r="E28" s="208"/>
      <c r="F28" s="208"/>
      <c r="G28" s="208"/>
      <c r="H28" s="208"/>
      <c r="I28" s="208"/>
      <c r="J28" s="208"/>
      <c r="K28" s="209"/>
      <c r="L28" s="85"/>
      <c r="M28" s="85"/>
      <c r="N28" s="85"/>
      <c r="O28" s="85"/>
      <c r="P28" s="407"/>
      <c r="Q28" s="407"/>
      <c r="R28" s="407"/>
      <c r="S28" s="407"/>
      <c r="T28" s="407"/>
      <c r="U28" s="407"/>
    </row>
    <row r="29" spans="1:21" ht="15.75" customHeight="1">
      <c r="A29" s="407"/>
      <c r="B29" s="250" t="s">
        <v>79</v>
      </c>
      <c r="C29" s="250"/>
      <c r="D29" s="251" t="s">
        <v>206</v>
      </c>
      <c r="E29" s="252"/>
      <c r="F29" s="252"/>
      <c r="G29" s="252"/>
      <c r="H29" s="252"/>
      <c r="I29" s="252"/>
      <c r="J29" s="252"/>
      <c r="K29" s="253"/>
      <c r="L29" s="84"/>
      <c r="M29" s="84"/>
      <c r="N29" s="84"/>
      <c r="O29" s="84"/>
      <c r="P29" s="407"/>
      <c r="Q29" s="407"/>
      <c r="R29" s="407"/>
      <c r="S29" s="407"/>
      <c r="T29" s="407"/>
      <c r="U29" s="407"/>
    </row>
    <row r="30" spans="1:21">
      <c r="A30" s="407"/>
      <c r="B30" s="250" t="s">
        <v>84</v>
      </c>
      <c r="C30" s="250"/>
      <c r="D30" s="251">
        <v>40</v>
      </c>
      <c r="E30" s="252"/>
      <c r="F30" s="252"/>
      <c r="G30" s="252"/>
      <c r="H30" s="252"/>
      <c r="I30" s="252"/>
      <c r="J30" s="252"/>
      <c r="K30" s="253"/>
      <c r="L30" s="85"/>
      <c r="M30" s="85"/>
      <c r="N30" s="85"/>
      <c r="O30" s="85"/>
      <c r="P30" s="407"/>
      <c r="Q30" s="407"/>
      <c r="R30" s="407"/>
      <c r="S30" s="407"/>
      <c r="T30" s="407"/>
      <c r="U30" s="407"/>
    </row>
    <row r="31" spans="1:21">
      <c r="A31" s="407"/>
      <c r="B31" s="250" t="s">
        <v>86</v>
      </c>
      <c r="C31" s="250"/>
      <c r="D31" s="251">
        <v>1</v>
      </c>
      <c r="E31" s="252"/>
      <c r="F31" s="252"/>
      <c r="G31" s="252"/>
      <c r="H31" s="252"/>
      <c r="I31" s="252"/>
      <c r="J31" s="252"/>
      <c r="K31" s="253"/>
      <c r="L31" s="85"/>
      <c r="M31" s="85"/>
      <c r="N31" s="85"/>
      <c r="O31" s="85"/>
      <c r="P31" s="407"/>
      <c r="Q31" s="407"/>
      <c r="R31" s="407"/>
      <c r="S31" s="407"/>
      <c r="T31" s="407"/>
      <c r="U31" s="407"/>
    </row>
    <row r="32" spans="1:21">
      <c r="A32" s="407"/>
      <c r="B32" s="250" t="s">
        <v>88</v>
      </c>
      <c r="C32" s="250"/>
      <c r="D32" s="207" t="s">
        <v>210</v>
      </c>
      <c r="E32" s="208"/>
      <c r="F32" s="208"/>
      <c r="G32" s="208"/>
      <c r="H32" s="208"/>
      <c r="I32" s="208"/>
      <c r="J32" s="208"/>
      <c r="K32" s="209"/>
      <c r="L32" s="85"/>
      <c r="M32" s="85"/>
      <c r="N32" s="85"/>
      <c r="O32" s="85"/>
      <c r="P32" s="407"/>
      <c r="Q32" s="407"/>
      <c r="R32" s="407"/>
      <c r="S32" s="407"/>
      <c r="T32" s="407"/>
      <c r="U32" s="407"/>
    </row>
    <row r="33" spans="1:53" ht="190.5" customHeight="1">
      <c r="A33" s="407"/>
      <c r="B33" s="217" t="s">
        <v>211</v>
      </c>
      <c r="C33" s="217"/>
      <c r="D33" s="255" t="s">
        <v>212</v>
      </c>
      <c r="E33" s="256"/>
      <c r="F33" s="256"/>
      <c r="G33" s="256"/>
      <c r="H33" s="256"/>
      <c r="I33" s="256"/>
      <c r="J33" s="256"/>
      <c r="K33" s="257"/>
      <c r="L33" s="417"/>
      <c r="M33" s="417"/>
      <c r="N33" s="417"/>
      <c r="O33" s="417"/>
      <c r="P33" s="407"/>
      <c r="Q33" s="407"/>
      <c r="R33" s="407"/>
      <c r="S33" s="407"/>
      <c r="T33" s="407"/>
      <c r="U33" s="407"/>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114" t="str">
        <f>D33</f>
        <v>Project specifications determine capacity and detailed project design. An example from TNO (2018): 100 MW/2,860 MWh (26h discharge time) with a cavern of 538.000 m3. Assuming charge time is similar to discharge time (26h), then the compressor capacity required will be 350 m3/s. If faster charge times are desired, a larger compressor is required.
The potential estimated by TNO is 50% of the theoretical storage potential in onshore salt caverns in the Netherlands. These salt caverns can also be used for natural gas or hydrogen storage and may therefore not be completely available for CAES (TNO, 2018).
As of 2015, the global grid-connected CAES capacity is 440 MW (0.3%) and it is the largest installed utility scale storage after pumped hydro. Pumped hydro dominates the large-scale electricity storage market with over 140 GW installed capacity (99.1% of installed capacity) (IRENA, 2015). More projects are under development (TNO, 2018).
Reports on lifetime vary from 30 years (IEA-ETSAP &amp; IRENA, 2012), to 40-55 years (JRC ETRI, 2014), and to 20-100 years (IRENA, 2017).</v>
      </c>
    </row>
    <row r="34" spans="1:53" ht="21" customHeight="1">
      <c r="A34" s="407"/>
      <c r="B34" s="263" t="s">
        <v>213</v>
      </c>
      <c r="C34" s="263"/>
      <c r="D34" s="263"/>
      <c r="E34" s="263"/>
      <c r="F34" s="263"/>
      <c r="G34" s="263"/>
      <c r="H34" s="263"/>
      <c r="I34" s="263"/>
      <c r="J34" s="263"/>
      <c r="K34" s="263"/>
      <c r="L34" s="263"/>
      <c r="M34" s="263"/>
      <c r="N34" s="263"/>
      <c r="O34" s="263"/>
      <c r="P34" s="263"/>
      <c r="Q34" s="263"/>
      <c r="R34" s="263"/>
      <c r="S34" s="263"/>
      <c r="T34" s="263"/>
      <c r="U34" s="263"/>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row>
    <row r="35" spans="1:53" ht="15.75" customHeight="1">
      <c r="A35" s="407"/>
      <c r="B35" s="264" t="s">
        <v>214</v>
      </c>
      <c r="C35" s="264"/>
      <c r="D35" s="264"/>
      <c r="E35" s="264"/>
      <c r="F35" s="264"/>
      <c r="G35" s="229" t="s">
        <v>197</v>
      </c>
      <c r="H35" s="229"/>
      <c r="I35" s="229"/>
      <c r="J35" s="229"/>
      <c r="K35" s="229"/>
      <c r="L35" s="254">
        <v>2030</v>
      </c>
      <c r="M35" s="254"/>
      <c r="N35" s="254"/>
      <c r="O35" s="254"/>
      <c r="P35" s="254"/>
      <c r="Q35" s="229">
        <v>2050</v>
      </c>
      <c r="R35" s="229"/>
      <c r="S35" s="229"/>
      <c r="T35" s="229"/>
      <c r="U35" s="229"/>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row>
    <row r="36" spans="1:53" ht="15.75" customHeight="1">
      <c r="A36" s="407"/>
      <c r="B36" s="264"/>
      <c r="C36" s="264"/>
      <c r="D36" s="265"/>
      <c r="E36" s="265"/>
      <c r="F36" s="265"/>
      <c r="G36" s="78" t="s">
        <v>187</v>
      </c>
      <c r="H36" s="78" t="s">
        <v>188</v>
      </c>
      <c r="I36" s="78" t="s">
        <v>189</v>
      </c>
      <c r="J36" s="78" t="s">
        <v>190</v>
      </c>
      <c r="K36" s="78" t="s">
        <v>191</v>
      </c>
      <c r="L36" s="79" t="s">
        <v>187</v>
      </c>
      <c r="M36" s="79" t="s">
        <v>188</v>
      </c>
      <c r="N36" s="79" t="s">
        <v>189</v>
      </c>
      <c r="O36" s="79" t="s">
        <v>190</v>
      </c>
      <c r="P36" s="79" t="s">
        <v>191</v>
      </c>
      <c r="Q36" s="78" t="s">
        <v>187</v>
      </c>
      <c r="R36" s="78" t="s">
        <v>188</v>
      </c>
      <c r="S36" s="78" t="s">
        <v>189</v>
      </c>
      <c r="T36" s="78" t="s">
        <v>190</v>
      </c>
      <c r="U36" s="78" t="s">
        <v>191</v>
      </c>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row>
    <row r="37" spans="1:53" ht="15.75" customHeight="1">
      <c r="A37" s="407"/>
      <c r="B37" s="421" t="s">
        <v>95</v>
      </c>
      <c r="C37" s="423"/>
      <c r="D37" s="258" t="s">
        <v>215</v>
      </c>
      <c r="E37" s="260" t="str">
        <f>IF(D15="Please select","Please select 'Functional Unit' above",D15)</f>
        <v>kWh</v>
      </c>
      <c r="F37" s="261"/>
      <c r="G37" s="99">
        <v>35</v>
      </c>
      <c r="H37" s="108">
        <v>46</v>
      </c>
      <c r="I37" s="108">
        <v>50</v>
      </c>
      <c r="J37" s="108">
        <v>2</v>
      </c>
      <c r="K37" s="108">
        <v>40</v>
      </c>
      <c r="L37" s="99">
        <v>31</v>
      </c>
      <c r="M37" s="108">
        <v>38</v>
      </c>
      <c r="N37" s="108">
        <v>40</v>
      </c>
      <c r="O37" s="108"/>
      <c r="P37" s="108"/>
      <c r="Q37" s="99">
        <v>26</v>
      </c>
      <c r="R37" s="108"/>
      <c r="S37" s="108"/>
      <c r="T37" s="108"/>
      <c r="U37" s="1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8"/>
      <c r="AY37" s="408"/>
    </row>
    <row r="38" spans="1:53">
      <c r="A38" s="407"/>
      <c r="B38" s="421"/>
      <c r="C38" s="423"/>
      <c r="D38" s="259"/>
      <c r="E38" s="262"/>
      <c r="F38" s="176"/>
      <c r="G38" s="110" t="s">
        <v>192</v>
      </c>
      <c r="H38" s="109" t="s">
        <v>216</v>
      </c>
      <c r="I38" s="109" t="s">
        <v>217</v>
      </c>
      <c r="J38" s="109" t="s">
        <v>218</v>
      </c>
      <c r="K38" s="109" t="s">
        <v>218</v>
      </c>
      <c r="L38" s="110" t="s">
        <v>192</v>
      </c>
      <c r="M38" s="109" t="s">
        <v>216</v>
      </c>
      <c r="N38" s="109" t="s">
        <v>217</v>
      </c>
      <c r="O38" s="109" t="s">
        <v>194</v>
      </c>
      <c r="P38" s="109" t="s">
        <v>194</v>
      </c>
      <c r="Q38" s="110" t="s">
        <v>192</v>
      </c>
      <c r="R38" s="109" t="s">
        <v>194</v>
      </c>
      <c r="S38" s="109" t="s">
        <v>194</v>
      </c>
      <c r="T38" s="109" t="s">
        <v>194</v>
      </c>
      <c r="U38" s="109" t="s">
        <v>194</v>
      </c>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row>
    <row r="39" spans="1:53" ht="15" customHeight="1">
      <c r="A39" s="407"/>
      <c r="B39" s="421" t="s">
        <v>219</v>
      </c>
      <c r="C39" s="421"/>
      <c r="D39" s="258" t="s">
        <v>215</v>
      </c>
      <c r="E39" s="260" t="str">
        <f>IF(D15="Please select","Please select 'Functional Unit' above",D15)</f>
        <v>kWh</v>
      </c>
      <c r="F39" s="261"/>
      <c r="G39" s="99"/>
      <c r="H39" s="108"/>
      <c r="I39" s="108"/>
      <c r="J39" s="108"/>
      <c r="K39" s="108"/>
      <c r="L39" s="99"/>
      <c r="M39" s="108"/>
      <c r="N39" s="108"/>
      <c r="O39" s="108"/>
      <c r="P39" s="108"/>
      <c r="Q39" s="99"/>
      <c r="R39" s="108"/>
      <c r="S39" s="108"/>
      <c r="T39" s="108"/>
      <c r="U39" s="1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row>
    <row r="40" spans="1:53" ht="15" customHeight="1">
      <c r="A40" s="407"/>
      <c r="B40" s="421"/>
      <c r="C40" s="421"/>
      <c r="D40" s="259"/>
      <c r="E40" s="262"/>
      <c r="F40" s="176"/>
      <c r="G40" s="109" t="s">
        <v>194</v>
      </c>
      <c r="H40" s="109" t="s">
        <v>194</v>
      </c>
      <c r="I40" s="109" t="s">
        <v>194</v>
      </c>
      <c r="J40" s="109" t="s">
        <v>194</v>
      </c>
      <c r="K40" s="109" t="s">
        <v>194</v>
      </c>
      <c r="L40" s="109" t="s">
        <v>194</v>
      </c>
      <c r="M40" s="109" t="s">
        <v>194</v>
      </c>
      <c r="N40" s="109" t="s">
        <v>194</v>
      </c>
      <c r="O40" s="109" t="s">
        <v>194</v>
      </c>
      <c r="P40" s="109" t="s">
        <v>194</v>
      </c>
      <c r="Q40" s="109" t="s">
        <v>194</v>
      </c>
      <c r="R40" s="109" t="s">
        <v>194</v>
      </c>
      <c r="S40" s="109" t="s">
        <v>194</v>
      </c>
      <c r="T40" s="109" t="s">
        <v>194</v>
      </c>
      <c r="U40" s="109" t="s">
        <v>194</v>
      </c>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row>
    <row r="41" spans="1:53" ht="15.75" customHeight="1">
      <c r="A41" s="407"/>
      <c r="B41" s="421" t="s">
        <v>220</v>
      </c>
      <c r="C41" s="421"/>
      <c r="D41" s="258" t="s">
        <v>215</v>
      </c>
      <c r="E41" s="260" t="str">
        <f>IF(D15="Please select","Please select 'Functional Unit' above",D15)</f>
        <v>kWh</v>
      </c>
      <c r="F41" s="261"/>
      <c r="G41" s="172">
        <v>0.45500000000000002</v>
      </c>
      <c r="H41" s="157" t="s">
        <v>221</v>
      </c>
      <c r="I41" s="108">
        <v>1.01</v>
      </c>
      <c r="J41" s="157" t="s">
        <v>221</v>
      </c>
      <c r="K41" s="157" t="s">
        <v>221</v>
      </c>
      <c r="L41" s="172">
        <v>0.40300000000000002</v>
      </c>
      <c r="M41" s="157" t="s">
        <v>221</v>
      </c>
      <c r="N41" s="108">
        <v>0.8</v>
      </c>
      <c r="O41" s="108"/>
      <c r="P41" s="108"/>
      <c r="Q41" s="172">
        <v>0.33800000000000002</v>
      </c>
      <c r="R41" s="157"/>
      <c r="S41" s="157"/>
      <c r="T41" s="108"/>
      <c r="U41" s="1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row>
    <row r="42" spans="1:53" ht="15" customHeight="1">
      <c r="A42" s="407"/>
      <c r="B42" s="421"/>
      <c r="C42" s="421"/>
      <c r="D42" s="259"/>
      <c r="E42" s="262"/>
      <c r="F42" s="176"/>
      <c r="G42" s="110" t="s">
        <v>192</v>
      </c>
      <c r="H42" s="109" t="s">
        <v>216</v>
      </c>
      <c r="I42" s="109" t="s">
        <v>222</v>
      </c>
      <c r="J42" s="109" t="s">
        <v>218</v>
      </c>
      <c r="K42" s="109" t="s">
        <v>218</v>
      </c>
      <c r="L42" s="109" t="s">
        <v>192</v>
      </c>
      <c r="M42" s="109" t="s">
        <v>216</v>
      </c>
      <c r="N42" s="109" t="s">
        <v>217</v>
      </c>
      <c r="O42" s="109" t="s">
        <v>194</v>
      </c>
      <c r="P42" s="109" t="s">
        <v>194</v>
      </c>
      <c r="Q42" s="109" t="s">
        <v>192</v>
      </c>
      <c r="R42" s="109" t="s">
        <v>194</v>
      </c>
      <c r="S42" s="109" t="s">
        <v>194</v>
      </c>
      <c r="T42" s="109" t="s">
        <v>194</v>
      </c>
      <c r="U42" s="109" t="s">
        <v>194</v>
      </c>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row>
    <row r="43" spans="1:53" ht="15.75" customHeight="1">
      <c r="A43" s="407"/>
      <c r="B43" s="421" t="s">
        <v>223</v>
      </c>
      <c r="C43" s="421"/>
      <c r="D43" s="258" t="s">
        <v>215</v>
      </c>
      <c r="E43" s="260" t="s">
        <v>224</v>
      </c>
      <c r="F43" s="261"/>
      <c r="G43" s="99">
        <v>1.21</v>
      </c>
      <c r="H43" s="157" t="s">
        <v>221</v>
      </c>
      <c r="I43" s="108">
        <v>30</v>
      </c>
      <c r="J43" s="157" t="s">
        <v>221</v>
      </c>
      <c r="K43" s="157" t="s">
        <v>221</v>
      </c>
      <c r="L43" s="99">
        <v>1.21</v>
      </c>
      <c r="M43" s="157" t="s">
        <v>221</v>
      </c>
      <c r="N43" s="108">
        <v>30</v>
      </c>
      <c r="O43" s="108"/>
      <c r="P43" s="108"/>
      <c r="Q43" s="99">
        <v>1.21</v>
      </c>
      <c r="R43" s="108"/>
      <c r="S43" s="108"/>
      <c r="T43" s="108"/>
      <c r="U43" s="108"/>
      <c r="V43" s="408"/>
      <c r="W43" s="408"/>
      <c r="X43" s="408"/>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8"/>
      <c r="AX43" s="408"/>
      <c r="AY43" s="408"/>
    </row>
    <row r="44" spans="1:53" ht="15" customHeight="1">
      <c r="A44" s="407"/>
      <c r="B44" s="421"/>
      <c r="C44" s="421"/>
      <c r="D44" s="259"/>
      <c r="E44" s="262"/>
      <c r="F44" s="176"/>
      <c r="G44" s="109" t="s">
        <v>192</v>
      </c>
      <c r="H44" s="109" t="s">
        <v>216</v>
      </c>
      <c r="I44" s="109" t="s">
        <v>217</v>
      </c>
      <c r="J44" s="109" t="s">
        <v>218</v>
      </c>
      <c r="K44" s="109" t="s">
        <v>218</v>
      </c>
      <c r="L44" s="109" t="s">
        <v>192</v>
      </c>
      <c r="M44" s="109" t="s">
        <v>216</v>
      </c>
      <c r="N44" s="109" t="s">
        <v>217</v>
      </c>
      <c r="O44" s="109" t="s">
        <v>194</v>
      </c>
      <c r="P44" s="109" t="s">
        <v>194</v>
      </c>
      <c r="Q44" s="109" t="s">
        <v>192</v>
      </c>
      <c r="R44" s="109" t="s">
        <v>194</v>
      </c>
      <c r="S44" s="109" t="s">
        <v>194</v>
      </c>
      <c r="T44" s="109" t="s">
        <v>194</v>
      </c>
      <c r="U44" s="109" t="s">
        <v>194</v>
      </c>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row>
    <row r="45" spans="1:53" ht="147.94999999999999" customHeight="1">
      <c r="A45" s="407"/>
      <c r="B45" s="418" t="s">
        <v>225</v>
      </c>
      <c r="C45" s="418"/>
      <c r="D45" s="424" t="s">
        <v>226</v>
      </c>
      <c r="E45" s="424"/>
      <c r="F45" s="424"/>
      <c r="G45" s="424"/>
      <c r="H45" s="424"/>
      <c r="I45" s="424"/>
      <c r="J45" s="424"/>
      <c r="K45" s="424"/>
      <c r="L45" s="424"/>
      <c r="M45" s="424"/>
      <c r="N45" s="424"/>
      <c r="O45" s="424"/>
      <c r="P45" s="424"/>
      <c r="Q45" s="424"/>
      <c r="R45" s="424"/>
      <c r="S45" s="424"/>
      <c r="T45" s="424"/>
      <c r="U45" s="424"/>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BA45" s="114" t="str">
        <f>D45</f>
        <v>There are significant degrees of freedom in designing (diabetic) CAES system, such as pump size and turbine size which determine in combination with the reservoir size the charge and discharge times and the energy/power ratio. Design choices such as these influence system costs, which means there are relatively large ranges in costs possible.
The sources used have been chosen because they are recent publications and include projections up to (at least) 2030. JRC ETRI (2014) is used as primary source because it has the most complete set of data, including CAPEX and FOM/VOM estimates up to 2050. Details of the cost estimates are not, or only shortly, elaborated in these reports, and estimations of investment costs from other sources vary from 2 €/kWh to 500 €/kWh. Data points for the current year (2020) differ per source: 2020 for JRC ETRI (2014), 2016 for IRENA (2017), 2013 for JCH JU McKinsey (2015), and 2009 for Chen et al. (2009).
The main FOM costs calculated using the JRC ETRI (2014) assumption that they represent 1.3% of investment costs. It is assumed that FOM costs remain 1.3% of investment costs in 2020, 2030 and 2050. Other FOM costs are from FCH JU Mckinsey (2015) that states FOM costs as 15 €/kW/year in 2013 and 12 €/kW/year in 2030. These have been calculated to M€/GWh/year assuming a standard storage capacity of 15 hours (200MW/3000MWh system - JRC ETRI, 2014).
VOM costs are only provided for 2013 by JRC ETRI (2014) and it is assumed the they remain the same in 2020, 2030 and 2050. VOM costs are defined by JRC ETRI (2014) as production-related O&amp;M costs that vary with electrical generation. They exclude personnel, fuel, and CO2 costs.</v>
      </c>
    </row>
    <row r="46" spans="1:53" ht="21" customHeight="1">
      <c r="A46" s="407"/>
      <c r="B46" s="263" t="s">
        <v>109</v>
      </c>
      <c r="C46" s="263"/>
      <c r="D46" s="263"/>
      <c r="E46" s="263"/>
      <c r="F46" s="263"/>
      <c r="G46" s="263"/>
      <c r="H46" s="263"/>
      <c r="I46" s="263"/>
      <c r="J46" s="263"/>
      <c r="K46" s="263"/>
      <c r="L46" s="263"/>
      <c r="M46" s="263"/>
      <c r="N46" s="263"/>
      <c r="O46" s="263"/>
      <c r="P46" s="263"/>
      <c r="Q46" s="263"/>
      <c r="R46" s="263"/>
      <c r="S46" s="263"/>
      <c r="T46" s="263"/>
      <c r="U46" s="263"/>
      <c r="V46" s="408"/>
      <c r="W46" s="408"/>
      <c r="X46" s="408"/>
      <c r="Y46" s="408"/>
      <c r="Z46" s="408"/>
      <c r="AA46" s="408"/>
      <c r="AB46" s="408"/>
      <c r="AC46" s="408"/>
      <c r="AD46" s="408"/>
      <c r="AE46" s="408"/>
      <c r="AF46" s="408"/>
      <c r="AG46" s="408"/>
      <c r="AH46" s="408"/>
      <c r="AI46" s="408"/>
      <c r="AJ46" s="408"/>
      <c r="AK46" s="408"/>
      <c r="AL46" s="408"/>
      <c r="AM46" s="408"/>
      <c r="AN46" s="408"/>
      <c r="AO46" s="408"/>
      <c r="AP46" s="408"/>
      <c r="AQ46" s="408"/>
      <c r="AR46" s="408"/>
      <c r="AS46" s="408"/>
      <c r="AT46" s="408"/>
      <c r="AU46" s="408"/>
      <c r="AV46" s="408"/>
      <c r="AW46" s="408"/>
      <c r="AX46" s="408"/>
      <c r="AY46" s="408"/>
    </row>
    <row r="47" spans="1:53" ht="15.75" customHeight="1">
      <c r="A47" s="407"/>
      <c r="B47" s="266" t="s">
        <v>227</v>
      </c>
      <c r="C47" s="267"/>
      <c r="D47" s="270" t="s">
        <v>228</v>
      </c>
      <c r="E47" s="270"/>
      <c r="F47" s="270" t="s">
        <v>196</v>
      </c>
      <c r="G47" s="229" t="s">
        <v>197</v>
      </c>
      <c r="H47" s="229"/>
      <c r="I47" s="229"/>
      <c r="J47" s="229"/>
      <c r="K47" s="229"/>
      <c r="L47" s="254">
        <v>2030</v>
      </c>
      <c r="M47" s="254"/>
      <c r="N47" s="254"/>
      <c r="O47" s="254"/>
      <c r="P47" s="254"/>
      <c r="Q47" s="229">
        <v>2050</v>
      </c>
      <c r="R47" s="229"/>
      <c r="S47" s="229"/>
      <c r="T47" s="229"/>
      <c r="U47" s="229"/>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row>
    <row r="48" spans="1:53">
      <c r="A48" s="407"/>
      <c r="B48" s="268"/>
      <c r="C48" s="269"/>
      <c r="D48" s="270"/>
      <c r="E48" s="270"/>
      <c r="F48" s="270"/>
      <c r="G48" s="78" t="s">
        <v>187</v>
      </c>
      <c r="H48" s="78" t="s">
        <v>188</v>
      </c>
      <c r="I48" s="78" t="s">
        <v>189</v>
      </c>
      <c r="J48" s="78" t="s">
        <v>190</v>
      </c>
      <c r="K48" s="78" t="s">
        <v>191</v>
      </c>
      <c r="L48" s="79" t="s">
        <v>187</v>
      </c>
      <c r="M48" s="79" t="s">
        <v>188</v>
      </c>
      <c r="N48" s="79" t="s">
        <v>189</v>
      </c>
      <c r="O48" s="79" t="s">
        <v>190</v>
      </c>
      <c r="P48" s="79" t="s">
        <v>191</v>
      </c>
      <c r="Q48" s="78" t="s">
        <v>187</v>
      </c>
      <c r="R48" s="78" t="s">
        <v>188</v>
      </c>
      <c r="S48" s="78" t="s">
        <v>189</v>
      </c>
      <c r="T48" s="78" t="s">
        <v>190</v>
      </c>
      <c r="U48" s="78" t="s">
        <v>191</v>
      </c>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row>
    <row r="49" spans="1:53" ht="15.75" customHeight="1">
      <c r="A49" s="407"/>
      <c r="B49" s="425" t="s">
        <v>229</v>
      </c>
      <c r="C49" s="426"/>
      <c r="D49" s="427" t="s">
        <v>230</v>
      </c>
      <c r="E49" s="427"/>
      <c r="F49" s="271" t="s">
        <v>150</v>
      </c>
      <c r="G49" s="99">
        <v>-1</v>
      </c>
      <c r="H49" s="108"/>
      <c r="I49" s="108"/>
      <c r="J49" s="108"/>
      <c r="K49" s="108"/>
      <c r="L49" s="99"/>
      <c r="M49" s="108"/>
      <c r="N49" s="108"/>
      <c r="O49" s="108"/>
      <c r="P49" s="108"/>
      <c r="Q49" s="99"/>
      <c r="R49" s="108"/>
      <c r="S49" s="108"/>
      <c r="T49" s="108"/>
      <c r="U49" s="1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row>
    <row r="50" spans="1:53">
      <c r="A50" s="407"/>
      <c r="B50" s="428"/>
      <c r="C50" s="429"/>
      <c r="D50" s="427"/>
      <c r="E50" s="427"/>
      <c r="F50" s="271"/>
      <c r="G50" s="110" t="s">
        <v>194</v>
      </c>
      <c r="H50" s="109" t="s">
        <v>194</v>
      </c>
      <c r="I50" s="109" t="s">
        <v>194</v>
      </c>
      <c r="J50" s="109" t="s">
        <v>194</v>
      </c>
      <c r="K50" s="109" t="s">
        <v>194</v>
      </c>
      <c r="L50" s="110" t="s">
        <v>194</v>
      </c>
      <c r="M50" s="109" t="s">
        <v>194</v>
      </c>
      <c r="N50" s="109" t="s">
        <v>194</v>
      </c>
      <c r="O50" s="109" t="s">
        <v>194</v>
      </c>
      <c r="P50" s="109" t="s">
        <v>194</v>
      </c>
      <c r="Q50" s="110" t="s">
        <v>194</v>
      </c>
      <c r="R50" s="109" t="s">
        <v>194</v>
      </c>
      <c r="S50" s="109" t="s">
        <v>194</v>
      </c>
      <c r="T50" s="109" t="s">
        <v>194</v>
      </c>
      <c r="U50" s="109" t="s">
        <v>194</v>
      </c>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08"/>
      <c r="AY50" s="408"/>
    </row>
    <row r="51" spans="1:53" ht="15" customHeight="1">
      <c r="A51" s="407"/>
      <c r="B51" s="428"/>
      <c r="C51" s="429"/>
      <c r="D51" s="430" t="s">
        <v>230</v>
      </c>
      <c r="E51" s="431"/>
      <c r="F51" s="271" t="s">
        <v>150</v>
      </c>
      <c r="G51" s="99">
        <v>0.77</v>
      </c>
      <c r="H51" s="108"/>
      <c r="I51" s="108"/>
      <c r="J51" s="108"/>
      <c r="K51" s="108"/>
      <c r="L51" s="99"/>
      <c r="M51" s="108"/>
      <c r="N51" s="108"/>
      <c r="O51" s="108"/>
      <c r="P51" s="108"/>
      <c r="Q51" s="99"/>
      <c r="R51" s="108"/>
      <c r="S51" s="108"/>
      <c r="T51" s="108"/>
      <c r="U51" s="1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row>
    <row r="52" spans="1:53">
      <c r="A52" s="407"/>
      <c r="B52" s="428"/>
      <c r="C52" s="429"/>
      <c r="D52" s="432"/>
      <c r="E52" s="433"/>
      <c r="F52" s="271"/>
      <c r="G52" s="110" t="s">
        <v>231</v>
      </c>
      <c r="H52" s="109" t="s">
        <v>194</v>
      </c>
      <c r="I52" s="109" t="s">
        <v>194</v>
      </c>
      <c r="J52" s="109" t="s">
        <v>194</v>
      </c>
      <c r="K52" s="109" t="s">
        <v>194</v>
      </c>
      <c r="L52" s="109" t="s">
        <v>194</v>
      </c>
      <c r="M52" s="109" t="s">
        <v>194</v>
      </c>
      <c r="N52" s="109" t="s">
        <v>194</v>
      </c>
      <c r="O52" s="109" t="s">
        <v>194</v>
      </c>
      <c r="P52" s="109" t="s">
        <v>194</v>
      </c>
      <c r="Q52" s="109" t="s">
        <v>194</v>
      </c>
      <c r="R52" s="109" t="s">
        <v>194</v>
      </c>
      <c r="S52" s="109" t="s">
        <v>194</v>
      </c>
      <c r="T52" s="109" t="s">
        <v>194</v>
      </c>
      <c r="U52" s="109" t="s">
        <v>194</v>
      </c>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row>
    <row r="53" spans="1:53">
      <c r="A53" s="407"/>
      <c r="B53" s="428"/>
      <c r="C53" s="429"/>
      <c r="D53" s="427" t="s">
        <v>232</v>
      </c>
      <c r="E53" s="427"/>
      <c r="F53" s="271" t="s">
        <v>150</v>
      </c>
      <c r="G53" s="99">
        <v>1.1299999999999999</v>
      </c>
      <c r="H53" s="108"/>
      <c r="I53" s="108"/>
      <c r="J53" s="108"/>
      <c r="K53" s="108"/>
      <c r="L53" s="99"/>
      <c r="M53" s="108"/>
      <c r="N53" s="108"/>
      <c r="O53" s="108"/>
      <c r="P53" s="108"/>
      <c r="Q53" s="99"/>
      <c r="R53" s="108"/>
      <c r="S53" s="108"/>
      <c r="T53" s="108"/>
      <c r="U53" s="1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8"/>
    </row>
    <row r="54" spans="1:53">
      <c r="A54" s="407"/>
      <c r="B54" s="428"/>
      <c r="C54" s="429"/>
      <c r="D54" s="427"/>
      <c r="E54" s="427"/>
      <c r="F54" s="271"/>
      <c r="G54" s="110" t="s">
        <v>231</v>
      </c>
      <c r="H54" s="109" t="s">
        <v>194</v>
      </c>
      <c r="I54" s="109" t="s">
        <v>194</v>
      </c>
      <c r="J54" s="109" t="s">
        <v>194</v>
      </c>
      <c r="K54" s="109" t="s">
        <v>194</v>
      </c>
      <c r="L54" s="109" t="s">
        <v>194</v>
      </c>
      <c r="M54" s="109" t="s">
        <v>194</v>
      </c>
      <c r="N54" s="109" t="s">
        <v>194</v>
      </c>
      <c r="O54" s="109" t="s">
        <v>194</v>
      </c>
      <c r="P54" s="109" t="s">
        <v>194</v>
      </c>
      <c r="Q54" s="109" t="s">
        <v>194</v>
      </c>
      <c r="R54" s="109" t="s">
        <v>194</v>
      </c>
      <c r="S54" s="109" t="s">
        <v>194</v>
      </c>
      <c r="T54" s="109" t="s">
        <v>194</v>
      </c>
      <c r="U54" s="109" t="s">
        <v>194</v>
      </c>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8"/>
      <c r="AY54" s="408"/>
    </row>
    <row r="55" spans="1:53">
      <c r="A55" s="407"/>
      <c r="B55" s="428"/>
      <c r="C55" s="429"/>
      <c r="D55" s="427" t="s">
        <v>233</v>
      </c>
      <c r="E55" s="427"/>
      <c r="F55" s="271" t="s">
        <v>150</v>
      </c>
      <c r="G55" s="99"/>
      <c r="H55" s="108"/>
      <c r="I55" s="108"/>
      <c r="J55" s="108"/>
      <c r="K55" s="108"/>
      <c r="L55" s="99"/>
      <c r="M55" s="108"/>
      <c r="N55" s="108"/>
      <c r="O55" s="108"/>
      <c r="P55" s="108"/>
      <c r="Q55" s="99"/>
      <c r="R55" s="108"/>
      <c r="S55" s="108"/>
      <c r="T55" s="108"/>
      <c r="U55" s="1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c r="AT55" s="408"/>
      <c r="AU55" s="408"/>
      <c r="AV55" s="408"/>
      <c r="AW55" s="408"/>
      <c r="AX55" s="408"/>
      <c r="AY55" s="408"/>
    </row>
    <row r="56" spans="1:53">
      <c r="A56" s="407"/>
      <c r="B56" s="434"/>
      <c r="C56" s="435"/>
      <c r="D56" s="427"/>
      <c r="E56" s="427"/>
      <c r="F56" s="271"/>
      <c r="G56" s="109" t="s">
        <v>194</v>
      </c>
      <c r="H56" s="109" t="s">
        <v>194</v>
      </c>
      <c r="I56" s="109" t="s">
        <v>194</v>
      </c>
      <c r="J56" s="109" t="s">
        <v>194</v>
      </c>
      <c r="K56" s="109" t="s">
        <v>194</v>
      </c>
      <c r="L56" s="109" t="s">
        <v>194</v>
      </c>
      <c r="M56" s="109" t="s">
        <v>194</v>
      </c>
      <c r="N56" s="109" t="s">
        <v>194</v>
      </c>
      <c r="O56" s="109" t="s">
        <v>194</v>
      </c>
      <c r="P56" s="109" t="s">
        <v>194</v>
      </c>
      <c r="Q56" s="109" t="s">
        <v>194</v>
      </c>
      <c r="R56" s="109" t="s">
        <v>194</v>
      </c>
      <c r="S56" s="109" t="s">
        <v>194</v>
      </c>
      <c r="T56" s="109" t="s">
        <v>194</v>
      </c>
      <c r="U56" s="109" t="s">
        <v>194</v>
      </c>
      <c r="V56" s="408"/>
      <c r="W56" s="408"/>
      <c r="X56" s="408"/>
      <c r="Y56" s="408"/>
      <c r="Z56" s="408"/>
      <c r="AA56" s="408"/>
      <c r="AB56" s="408"/>
      <c r="AC56" s="408"/>
      <c r="AD56" s="408"/>
      <c r="AE56" s="408"/>
      <c r="AF56" s="408"/>
      <c r="AG56" s="408"/>
      <c r="AH56" s="408"/>
      <c r="AI56" s="408"/>
      <c r="AJ56" s="408"/>
      <c r="AK56" s="408"/>
      <c r="AL56" s="408"/>
      <c r="AM56" s="408"/>
      <c r="AN56" s="408"/>
      <c r="AO56" s="408"/>
      <c r="AP56" s="408"/>
      <c r="AQ56" s="408"/>
      <c r="AR56" s="408"/>
      <c r="AS56" s="408"/>
      <c r="AT56" s="408"/>
      <c r="AU56" s="408"/>
      <c r="AV56" s="408"/>
      <c r="AW56" s="408"/>
      <c r="AX56" s="408"/>
      <c r="AY56" s="408"/>
    </row>
    <row r="57" spans="1:53" ht="29.1" customHeight="1">
      <c r="A57" s="407"/>
      <c r="B57" s="421" t="s">
        <v>234</v>
      </c>
      <c r="C57" s="421"/>
      <c r="D57" s="424" t="s">
        <v>235</v>
      </c>
      <c r="E57" s="424"/>
      <c r="F57" s="424"/>
      <c r="G57" s="424"/>
      <c r="H57" s="424"/>
      <c r="I57" s="424"/>
      <c r="J57" s="424"/>
      <c r="K57" s="424"/>
      <c r="L57" s="424"/>
      <c r="M57" s="424"/>
      <c r="N57" s="424"/>
      <c r="O57" s="424"/>
      <c r="P57" s="424"/>
      <c r="Q57" s="424"/>
      <c r="R57" s="424"/>
      <c r="S57" s="424"/>
      <c r="T57" s="424"/>
      <c r="U57" s="424"/>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8"/>
      <c r="AY57" s="408"/>
      <c r="BA57" s="114" t="str">
        <f>D57</f>
        <v>The required amounts of electricity and natural gas are stated to obtain 1 PJ of electrical output - based on Huang et al (2017). Note that the output of electricity is higher than the input due to the addition of heat from the combustion of natural gas. Total efficiency is 53% in this configuration, which is at the high end of the 42-54% range reported by DNV KEMA (2013).</v>
      </c>
    </row>
    <row r="58" spans="1:53" ht="21" customHeight="1">
      <c r="A58" s="407"/>
      <c r="B58" s="272" t="s">
        <v>236</v>
      </c>
      <c r="C58" s="273"/>
      <c r="D58" s="273"/>
      <c r="E58" s="273"/>
      <c r="F58" s="273"/>
      <c r="G58" s="273"/>
      <c r="H58" s="273"/>
      <c r="I58" s="273"/>
      <c r="J58" s="273"/>
      <c r="K58" s="273"/>
      <c r="L58" s="273"/>
      <c r="M58" s="273"/>
      <c r="N58" s="273"/>
      <c r="O58" s="273"/>
      <c r="P58" s="273"/>
      <c r="Q58" s="273"/>
      <c r="R58" s="273"/>
      <c r="S58" s="273"/>
      <c r="T58" s="273"/>
      <c r="U58" s="273"/>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8"/>
      <c r="AY58" s="408"/>
    </row>
    <row r="59" spans="1:53" ht="16.5" customHeight="1">
      <c r="A59" s="407"/>
      <c r="B59" s="425" t="s">
        <v>237</v>
      </c>
      <c r="C59" s="426"/>
      <c r="D59" s="274" t="s">
        <v>238</v>
      </c>
      <c r="E59" s="275"/>
      <c r="F59" s="278" t="s">
        <v>196</v>
      </c>
      <c r="G59" s="229" t="s">
        <v>197</v>
      </c>
      <c r="H59" s="229"/>
      <c r="I59" s="229"/>
      <c r="J59" s="229"/>
      <c r="K59" s="229"/>
      <c r="L59" s="254">
        <v>2030</v>
      </c>
      <c r="M59" s="254"/>
      <c r="N59" s="254"/>
      <c r="O59" s="254"/>
      <c r="P59" s="254"/>
      <c r="Q59" s="229">
        <v>2050</v>
      </c>
      <c r="R59" s="229"/>
      <c r="S59" s="229"/>
      <c r="T59" s="229"/>
      <c r="U59" s="229"/>
      <c r="V59" s="408"/>
      <c r="W59" s="408"/>
      <c r="X59" s="408"/>
      <c r="Y59" s="408"/>
      <c r="Z59" s="408"/>
      <c r="AA59" s="408"/>
      <c r="AB59" s="408"/>
      <c r="AC59" s="408"/>
      <c r="AD59" s="408"/>
      <c r="AE59" s="408"/>
      <c r="AF59" s="408"/>
      <c r="AG59" s="408"/>
      <c r="AH59" s="408"/>
      <c r="AI59" s="408"/>
      <c r="AJ59" s="408"/>
      <c r="AK59" s="408"/>
      <c r="AL59" s="408"/>
      <c r="AM59" s="408"/>
      <c r="AN59" s="408"/>
      <c r="AO59" s="408"/>
      <c r="AP59" s="408"/>
      <c r="AQ59" s="408"/>
      <c r="AR59" s="408"/>
      <c r="AS59" s="408"/>
      <c r="AT59" s="408"/>
      <c r="AU59" s="408"/>
      <c r="AV59" s="408"/>
      <c r="AW59" s="408"/>
      <c r="AX59" s="408"/>
      <c r="AY59" s="408"/>
    </row>
    <row r="60" spans="1:53">
      <c r="A60" s="407"/>
      <c r="B60" s="428"/>
      <c r="C60" s="429"/>
      <c r="D60" s="276"/>
      <c r="E60" s="277"/>
      <c r="F60" s="279"/>
      <c r="G60" s="78" t="s">
        <v>187</v>
      </c>
      <c r="H60" s="78" t="s">
        <v>188</v>
      </c>
      <c r="I60" s="78" t="s">
        <v>189</v>
      </c>
      <c r="J60" s="78" t="s">
        <v>190</v>
      </c>
      <c r="K60" s="78" t="s">
        <v>191</v>
      </c>
      <c r="L60" s="79" t="s">
        <v>187</v>
      </c>
      <c r="M60" s="79" t="s">
        <v>188</v>
      </c>
      <c r="N60" s="79" t="s">
        <v>189</v>
      </c>
      <c r="O60" s="79" t="s">
        <v>190</v>
      </c>
      <c r="P60" s="79" t="s">
        <v>191</v>
      </c>
      <c r="Q60" s="78" t="s">
        <v>187</v>
      </c>
      <c r="R60" s="78" t="s">
        <v>188</v>
      </c>
      <c r="S60" s="78" t="s">
        <v>189</v>
      </c>
      <c r="T60" s="78" t="s">
        <v>190</v>
      </c>
      <c r="U60" s="78" t="s">
        <v>191</v>
      </c>
      <c r="V60" s="408"/>
      <c r="W60" s="408"/>
      <c r="X60" s="408"/>
      <c r="Y60" s="408"/>
      <c r="Z60" s="408"/>
      <c r="AA60" s="408"/>
      <c r="AB60" s="408"/>
      <c r="AC60" s="408"/>
      <c r="AD60" s="408"/>
      <c r="AE60" s="408"/>
      <c r="AF60" s="408"/>
      <c r="AG60" s="408"/>
      <c r="AH60" s="408"/>
      <c r="AI60" s="408"/>
      <c r="AJ60" s="408"/>
      <c r="AK60" s="408"/>
      <c r="AL60" s="408"/>
      <c r="AM60" s="408"/>
      <c r="AN60" s="408"/>
      <c r="AO60" s="408"/>
      <c r="AP60" s="408"/>
      <c r="AQ60" s="408"/>
      <c r="AR60" s="408"/>
      <c r="AS60" s="408"/>
      <c r="AT60" s="408"/>
      <c r="AU60" s="408"/>
      <c r="AV60" s="408"/>
      <c r="AW60" s="408"/>
      <c r="AX60" s="408"/>
      <c r="AY60" s="408"/>
    </row>
    <row r="61" spans="1:53" ht="15.75" customHeight="1">
      <c r="A61" s="407"/>
      <c r="B61" s="428"/>
      <c r="C61" s="429"/>
      <c r="D61" s="427" t="s">
        <v>206</v>
      </c>
      <c r="E61" s="427"/>
      <c r="F61" s="436" t="s">
        <v>206</v>
      </c>
      <c r="G61" s="99"/>
      <c r="H61" s="108"/>
      <c r="I61" s="108"/>
      <c r="J61" s="108"/>
      <c r="K61" s="108"/>
      <c r="L61" s="99"/>
      <c r="M61" s="108"/>
      <c r="N61" s="108"/>
      <c r="O61" s="108"/>
      <c r="P61" s="108"/>
      <c r="Q61" s="99"/>
      <c r="R61" s="108"/>
      <c r="S61" s="108"/>
      <c r="T61" s="108"/>
      <c r="U61" s="1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8"/>
      <c r="AY61" s="408"/>
    </row>
    <row r="62" spans="1:53">
      <c r="A62" s="407"/>
      <c r="B62" s="428"/>
      <c r="C62" s="429"/>
      <c r="D62" s="427"/>
      <c r="E62" s="427"/>
      <c r="F62" s="436"/>
      <c r="G62" s="110" t="s">
        <v>194</v>
      </c>
      <c r="H62" s="109" t="s">
        <v>194</v>
      </c>
      <c r="I62" s="109" t="s">
        <v>194</v>
      </c>
      <c r="J62" s="109" t="s">
        <v>194</v>
      </c>
      <c r="K62" s="109" t="s">
        <v>194</v>
      </c>
      <c r="L62" s="110" t="s">
        <v>194</v>
      </c>
      <c r="M62" s="109" t="s">
        <v>194</v>
      </c>
      <c r="N62" s="109" t="s">
        <v>194</v>
      </c>
      <c r="O62" s="109" t="s">
        <v>194</v>
      </c>
      <c r="P62" s="109" t="s">
        <v>194</v>
      </c>
      <c r="Q62" s="110" t="s">
        <v>194</v>
      </c>
      <c r="R62" s="109" t="s">
        <v>194</v>
      </c>
      <c r="S62" s="109" t="s">
        <v>194</v>
      </c>
      <c r="T62" s="109" t="s">
        <v>194</v>
      </c>
      <c r="U62" s="109" t="s">
        <v>194</v>
      </c>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row>
    <row r="63" spans="1:53">
      <c r="A63" s="407"/>
      <c r="B63" s="428"/>
      <c r="C63" s="429"/>
      <c r="D63" s="427" t="s">
        <v>206</v>
      </c>
      <c r="E63" s="427"/>
      <c r="F63" s="436" t="s">
        <v>206</v>
      </c>
      <c r="G63" s="99"/>
      <c r="H63" s="108"/>
      <c r="I63" s="108"/>
      <c r="J63" s="108"/>
      <c r="K63" s="108"/>
      <c r="L63" s="99"/>
      <c r="M63" s="108"/>
      <c r="N63" s="108"/>
      <c r="O63" s="108"/>
      <c r="P63" s="108"/>
      <c r="Q63" s="99"/>
      <c r="R63" s="108"/>
      <c r="S63" s="108"/>
      <c r="T63" s="108"/>
      <c r="U63" s="1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8"/>
      <c r="AY63" s="408"/>
    </row>
    <row r="64" spans="1:53">
      <c r="A64" s="407"/>
      <c r="B64" s="434"/>
      <c r="C64" s="435"/>
      <c r="D64" s="427"/>
      <c r="E64" s="427"/>
      <c r="F64" s="436"/>
      <c r="G64" s="109" t="s">
        <v>194</v>
      </c>
      <c r="H64" s="109" t="s">
        <v>194</v>
      </c>
      <c r="I64" s="109" t="s">
        <v>194</v>
      </c>
      <c r="J64" s="109" t="s">
        <v>194</v>
      </c>
      <c r="K64" s="109" t="s">
        <v>194</v>
      </c>
      <c r="L64" s="109" t="s">
        <v>194</v>
      </c>
      <c r="M64" s="109" t="s">
        <v>194</v>
      </c>
      <c r="N64" s="109" t="s">
        <v>194</v>
      </c>
      <c r="O64" s="109" t="s">
        <v>194</v>
      </c>
      <c r="P64" s="109" t="s">
        <v>194</v>
      </c>
      <c r="Q64" s="109" t="s">
        <v>194</v>
      </c>
      <c r="R64" s="109" t="s">
        <v>194</v>
      </c>
      <c r="S64" s="109" t="s">
        <v>194</v>
      </c>
      <c r="T64" s="109" t="s">
        <v>194</v>
      </c>
      <c r="U64" s="109" t="s">
        <v>194</v>
      </c>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408"/>
    </row>
    <row r="65" spans="1:53" ht="40.5" customHeight="1">
      <c r="A65" s="407"/>
      <c r="B65" s="421" t="s">
        <v>239</v>
      </c>
      <c r="C65" s="421"/>
      <c r="D65" s="424" t="s">
        <v>240</v>
      </c>
      <c r="E65" s="424"/>
      <c r="F65" s="424"/>
      <c r="G65" s="424"/>
      <c r="H65" s="424"/>
      <c r="I65" s="424"/>
      <c r="J65" s="424"/>
      <c r="K65" s="424"/>
      <c r="L65" s="424"/>
      <c r="M65" s="424"/>
      <c r="N65" s="424"/>
      <c r="O65" s="424"/>
      <c r="P65" s="424"/>
      <c r="Q65" s="424"/>
      <c r="R65" s="424"/>
      <c r="S65" s="424"/>
      <c r="T65" s="424"/>
      <c r="U65" s="424"/>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8"/>
      <c r="AY65" s="408"/>
      <c r="BA65" s="114" t="str">
        <f>D65</f>
        <v>Explain here</v>
      </c>
    </row>
    <row r="66" spans="1:53" ht="21" customHeight="1">
      <c r="A66" s="407"/>
      <c r="B66" s="263" t="s">
        <v>241</v>
      </c>
      <c r="C66" s="263"/>
      <c r="D66" s="263"/>
      <c r="E66" s="263"/>
      <c r="F66" s="263"/>
      <c r="G66" s="263"/>
      <c r="H66" s="263"/>
      <c r="I66" s="263"/>
      <c r="J66" s="263"/>
      <c r="K66" s="263"/>
      <c r="L66" s="263"/>
      <c r="M66" s="263"/>
      <c r="N66" s="263"/>
      <c r="O66" s="263"/>
      <c r="P66" s="263"/>
      <c r="Q66" s="263"/>
      <c r="R66" s="263"/>
      <c r="S66" s="263"/>
      <c r="T66" s="263"/>
      <c r="U66" s="263"/>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row>
    <row r="67" spans="1:53" ht="16.5" customHeight="1">
      <c r="A67" s="407"/>
      <c r="B67" s="437" t="s">
        <v>121</v>
      </c>
      <c r="C67" s="437"/>
      <c r="D67" s="270" t="s">
        <v>242</v>
      </c>
      <c r="E67" s="270"/>
      <c r="F67" s="270" t="s">
        <v>196</v>
      </c>
      <c r="G67" s="229" t="s">
        <v>197</v>
      </c>
      <c r="H67" s="229"/>
      <c r="I67" s="229"/>
      <c r="J67" s="229"/>
      <c r="K67" s="229"/>
      <c r="L67" s="254">
        <v>2030</v>
      </c>
      <c r="M67" s="254"/>
      <c r="N67" s="254"/>
      <c r="O67" s="254"/>
      <c r="P67" s="254"/>
      <c r="Q67" s="229">
        <v>2050</v>
      </c>
      <c r="R67" s="229"/>
      <c r="S67" s="229"/>
      <c r="T67" s="229"/>
      <c r="U67" s="229"/>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8"/>
      <c r="AY67" s="408"/>
    </row>
    <row r="68" spans="1:53" ht="15.75" customHeight="1">
      <c r="A68" s="407"/>
      <c r="B68" s="437"/>
      <c r="C68" s="437"/>
      <c r="D68" s="270"/>
      <c r="E68" s="270"/>
      <c r="F68" s="270"/>
      <c r="G68" s="78" t="s">
        <v>187</v>
      </c>
      <c r="H68" s="78" t="s">
        <v>188</v>
      </c>
      <c r="I68" s="78" t="s">
        <v>189</v>
      </c>
      <c r="J68" s="78" t="s">
        <v>190</v>
      </c>
      <c r="K68" s="78" t="s">
        <v>191</v>
      </c>
      <c r="L68" s="79" t="s">
        <v>187</v>
      </c>
      <c r="M68" s="79" t="s">
        <v>188</v>
      </c>
      <c r="N68" s="79" t="s">
        <v>189</v>
      </c>
      <c r="O68" s="79" t="s">
        <v>190</v>
      </c>
      <c r="P68" s="79" t="s">
        <v>191</v>
      </c>
      <c r="Q68" s="78" t="s">
        <v>187</v>
      </c>
      <c r="R68" s="78" t="s">
        <v>188</v>
      </c>
      <c r="S68" s="78" t="s">
        <v>189</v>
      </c>
      <c r="T68" s="78" t="s">
        <v>190</v>
      </c>
      <c r="U68" s="78" t="s">
        <v>191</v>
      </c>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8"/>
      <c r="AY68" s="408"/>
    </row>
    <row r="69" spans="1:53" ht="15.75" customHeight="1">
      <c r="A69" s="407"/>
      <c r="B69" s="437"/>
      <c r="C69" s="437"/>
      <c r="D69" s="427" t="s">
        <v>233</v>
      </c>
      <c r="E69" s="427"/>
      <c r="F69" s="436" t="s">
        <v>233</v>
      </c>
      <c r="G69" s="99"/>
      <c r="H69" s="108"/>
      <c r="I69" s="108"/>
      <c r="J69" s="108"/>
      <c r="K69" s="108"/>
      <c r="L69" s="99"/>
      <c r="M69" s="108"/>
      <c r="N69" s="108"/>
      <c r="O69" s="108"/>
      <c r="P69" s="108"/>
      <c r="Q69" s="99"/>
      <c r="R69" s="108"/>
      <c r="S69" s="108"/>
      <c r="T69" s="108"/>
      <c r="U69" s="108"/>
      <c r="V69" s="408"/>
      <c r="W69" s="408"/>
      <c r="X69" s="408"/>
      <c r="Y69" s="408"/>
      <c r="Z69" s="408"/>
      <c r="AA69" s="408"/>
      <c r="AB69" s="408"/>
      <c r="AC69" s="408"/>
      <c r="AD69" s="408"/>
      <c r="AE69" s="408"/>
      <c r="AF69" s="408"/>
      <c r="AG69" s="408"/>
      <c r="AH69" s="408"/>
      <c r="AI69" s="408"/>
      <c r="AJ69" s="408"/>
      <c r="AK69" s="408"/>
      <c r="AL69" s="408"/>
      <c r="AM69" s="408"/>
      <c r="AN69" s="408"/>
      <c r="AO69" s="408"/>
      <c r="AP69" s="408"/>
      <c r="AQ69" s="408"/>
      <c r="AR69" s="408"/>
      <c r="AS69" s="408"/>
      <c r="AT69" s="408"/>
      <c r="AU69" s="408"/>
      <c r="AV69" s="408"/>
      <c r="AW69" s="408"/>
      <c r="AX69" s="408"/>
      <c r="AY69" s="408"/>
    </row>
    <row r="70" spans="1:53" ht="15.75" customHeight="1">
      <c r="A70" s="407"/>
      <c r="B70" s="437"/>
      <c r="C70" s="437"/>
      <c r="D70" s="427"/>
      <c r="E70" s="427"/>
      <c r="F70" s="436"/>
      <c r="G70" s="110" t="s">
        <v>194</v>
      </c>
      <c r="H70" s="109" t="s">
        <v>194</v>
      </c>
      <c r="I70" s="109" t="s">
        <v>194</v>
      </c>
      <c r="J70" s="109" t="s">
        <v>194</v>
      </c>
      <c r="K70" s="109" t="s">
        <v>194</v>
      </c>
      <c r="L70" s="110" t="s">
        <v>194</v>
      </c>
      <c r="M70" s="109" t="s">
        <v>194</v>
      </c>
      <c r="N70" s="109" t="s">
        <v>194</v>
      </c>
      <c r="O70" s="109" t="s">
        <v>194</v>
      </c>
      <c r="P70" s="109" t="s">
        <v>194</v>
      </c>
      <c r="Q70" s="110" t="s">
        <v>194</v>
      </c>
      <c r="R70" s="109" t="s">
        <v>194</v>
      </c>
      <c r="S70" s="109" t="s">
        <v>194</v>
      </c>
      <c r="T70" s="109" t="s">
        <v>194</v>
      </c>
      <c r="U70" s="109" t="s">
        <v>194</v>
      </c>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c r="AT70" s="408"/>
      <c r="AU70" s="408"/>
      <c r="AV70" s="408"/>
      <c r="AW70" s="408"/>
      <c r="AX70" s="408"/>
      <c r="AY70" s="408"/>
    </row>
    <row r="71" spans="1:53" ht="15.75" customHeight="1">
      <c r="A71" s="407"/>
      <c r="B71" s="437"/>
      <c r="C71" s="437"/>
      <c r="D71" s="427" t="s">
        <v>233</v>
      </c>
      <c r="E71" s="427"/>
      <c r="F71" s="436" t="s">
        <v>233</v>
      </c>
      <c r="G71" s="99"/>
      <c r="H71" s="108"/>
      <c r="I71" s="108"/>
      <c r="J71" s="108"/>
      <c r="K71" s="108"/>
      <c r="L71" s="99"/>
      <c r="M71" s="108"/>
      <c r="N71" s="108"/>
      <c r="O71" s="108"/>
      <c r="P71" s="108"/>
      <c r="Q71" s="99"/>
      <c r="R71" s="108"/>
      <c r="S71" s="108"/>
      <c r="T71" s="108"/>
      <c r="U71" s="1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408"/>
      <c r="AS71" s="408"/>
      <c r="AT71" s="408"/>
      <c r="AU71" s="408"/>
      <c r="AV71" s="408"/>
      <c r="AW71" s="408"/>
      <c r="AX71" s="408"/>
      <c r="AY71" s="408"/>
    </row>
    <row r="72" spans="1:53" ht="15.75" customHeight="1">
      <c r="A72" s="407"/>
      <c r="B72" s="437"/>
      <c r="C72" s="437"/>
      <c r="D72" s="427"/>
      <c r="E72" s="427"/>
      <c r="F72" s="436"/>
      <c r="G72" s="109" t="s">
        <v>194</v>
      </c>
      <c r="H72" s="109" t="s">
        <v>194</v>
      </c>
      <c r="I72" s="109" t="s">
        <v>194</v>
      </c>
      <c r="J72" s="109" t="s">
        <v>194</v>
      </c>
      <c r="K72" s="109" t="s">
        <v>194</v>
      </c>
      <c r="L72" s="109" t="s">
        <v>194</v>
      </c>
      <c r="M72" s="109" t="s">
        <v>194</v>
      </c>
      <c r="N72" s="109" t="s">
        <v>194</v>
      </c>
      <c r="O72" s="109" t="s">
        <v>194</v>
      </c>
      <c r="P72" s="109" t="s">
        <v>194</v>
      </c>
      <c r="Q72" s="109" t="s">
        <v>194</v>
      </c>
      <c r="R72" s="109" t="s">
        <v>194</v>
      </c>
      <c r="S72" s="109" t="s">
        <v>194</v>
      </c>
      <c r="T72" s="109" t="s">
        <v>194</v>
      </c>
      <c r="U72" s="109" t="s">
        <v>194</v>
      </c>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8"/>
      <c r="AU72" s="408"/>
      <c r="AV72" s="408"/>
      <c r="AW72" s="408"/>
      <c r="AX72" s="408"/>
      <c r="AY72" s="408"/>
    </row>
    <row r="73" spans="1:53" ht="15.75" customHeight="1">
      <c r="A73" s="407"/>
      <c r="B73" s="437"/>
      <c r="C73" s="437"/>
      <c r="D73" s="427" t="s">
        <v>233</v>
      </c>
      <c r="E73" s="427"/>
      <c r="F73" s="436" t="s">
        <v>233</v>
      </c>
      <c r="G73" s="99"/>
      <c r="H73" s="108"/>
      <c r="I73" s="108"/>
      <c r="J73" s="108"/>
      <c r="K73" s="108"/>
      <c r="L73" s="99"/>
      <c r="M73" s="108"/>
      <c r="N73" s="108"/>
      <c r="O73" s="108"/>
      <c r="P73" s="108"/>
      <c r="Q73" s="99"/>
      <c r="R73" s="108"/>
      <c r="S73" s="108"/>
      <c r="T73" s="108"/>
      <c r="U73" s="108"/>
      <c r="V73" s="408"/>
      <c r="W73" s="408"/>
      <c r="X73" s="408"/>
      <c r="Y73" s="408"/>
      <c r="Z73" s="408"/>
      <c r="AA73" s="408"/>
      <c r="AB73" s="408"/>
      <c r="AC73" s="408"/>
      <c r="AD73" s="408"/>
      <c r="AE73" s="408"/>
      <c r="AF73" s="408"/>
      <c r="AG73" s="408"/>
      <c r="AH73" s="408"/>
      <c r="AI73" s="408"/>
      <c r="AJ73" s="408"/>
      <c r="AK73" s="408"/>
      <c r="AL73" s="408"/>
      <c r="AM73" s="408"/>
      <c r="AN73" s="408"/>
      <c r="AO73" s="408"/>
      <c r="AP73" s="408"/>
      <c r="AQ73" s="408"/>
      <c r="AR73" s="408"/>
      <c r="AS73" s="408"/>
      <c r="AT73" s="408"/>
      <c r="AU73" s="408"/>
      <c r="AV73" s="408"/>
      <c r="AW73" s="408"/>
      <c r="AX73" s="408"/>
      <c r="AY73" s="408"/>
    </row>
    <row r="74" spans="1:53" ht="15.75" customHeight="1">
      <c r="A74" s="407"/>
      <c r="B74" s="437"/>
      <c r="C74" s="437"/>
      <c r="D74" s="427"/>
      <c r="E74" s="427"/>
      <c r="F74" s="436"/>
      <c r="G74" s="109" t="s">
        <v>194</v>
      </c>
      <c r="H74" s="109" t="s">
        <v>194</v>
      </c>
      <c r="I74" s="109" t="s">
        <v>194</v>
      </c>
      <c r="J74" s="109" t="s">
        <v>194</v>
      </c>
      <c r="K74" s="109" t="s">
        <v>194</v>
      </c>
      <c r="L74" s="109" t="s">
        <v>194</v>
      </c>
      <c r="M74" s="109" t="s">
        <v>194</v>
      </c>
      <c r="N74" s="109" t="s">
        <v>194</v>
      </c>
      <c r="O74" s="109" t="s">
        <v>194</v>
      </c>
      <c r="P74" s="109" t="s">
        <v>194</v>
      </c>
      <c r="Q74" s="109" t="s">
        <v>194</v>
      </c>
      <c r="R74" s="109" t="s">
        <v>194</v>
      </c>
      <c r="S74" s="109" t="s">
        <v>194</v>
      </c>
      <c r="T74" s="109" t="s">
        <v>194</v>
      </c>
      <c r="U74" s="109" t="s">
        <v>194</v>
      </c>
      <c r="V74" s="408"/>
      <c r="W74" s="408"/>
      <c r="X74" s="408"/>
      <c r="Y74" s="408"/>
      <c r="Z74" s="408"/>
      <c r="AA74" s="408"/>
      <c r="AB74" s="408"/>
      <c r="AC74" s="408"/>
      <c r="AD74" s="408"/>
      <c r="AE74" s="408"/>
      <c r="AF74" s="408"/>
      <c r="AG74" s="408"/>
      <c r="AH74" s="408"/>
      <c r="AI74" s="408"/>
      <c r="AJ74" s="408"/>
      <c r="AK74" s="408"/>
      <c r="AL74" s="408"/>
      <c r="AM74" s="408"/>
      <c r="AN74" s="408"/>
      <c r="AO74" s="408"/>
      <c r="AP74" s="408"/>
      <c r="AQ74" s="408"/>
      <c r="AR74" s="408"/>
      <c r="AS74" s="408"/>
      <c r="AT74" s="408"/>
      <c r="AU74" s="408"/>
      <c r="AV74" s="408"/>
      <c r="AW74" s="408"/>
      <c r="AX74" s="408"/>
      <c r="AY74" s="408"/>
    </row>
    <row r="75" spans="1:53" ht="15.75" customHeight="1">
      <c r="A75" s="407"/>
      <c r="B75" s="437"/>
      <c r="C75" s="437"/>
      <c r="D75" s="427" t="s">
        <v>233</v>
      </c>
      <c r="E75" s="427"/>
      <c r="F75" s="436" t="s">
        <v>233</v>
      </c>
      <c r="G75" s="99"/>
      <c r="H75" s="108"/>
      <c r="I75" s="108"/>
      <c r="J75" s="108"/>
      <c r="K75" s="108"/>
      <c r="L75" s="99"/>
      <c r="M75" s="108"/>
      <c r="N75" s="108"/>
      <c r="O75" s="108"/>
      <c r="P75" s="108"/>
      <c r="Q75" s="99"/>
      <c r="R75" s="108"/>
      <c r="S75" s="108"/>
      <c r="T75" s="108"/>
      <c r="U75" s="108"/>
      <c r="V75" s="408"/>
      <c r="W75" s="408"/>
      <c r="X75" s="408"/>
      <c r="Y75" s="408"/>
      <c r="Z75" s="408"/>
      <c r="AA75" s="408"/>
      <c r="AB75" s="408"/>
      <c r="AC75" s="408"/>
      <c r="AD75" s="408"/>
      <c r="AE75" s="408"/>
      <c r="AF75" s="408"/>
      <c r="AG75" s="408"/>
      <c r="AH75" s="408"/>
      <c r="AI75" s="408"/>
      <c r="AJ75" s="408"/>
      <c r="AK75" s="408"/>
      <c r="AL75" s="408"/>
      <c r="AM75" s="408"/>
      <c r="AN75" s="408"/>
      <c r="AO75" s="408"/>
      <c r="AP75" s="408"/>
      <c r="AQ75" s="408"/>
      <c r="AR75" s="408"/>
      <c r="AS75" s="408"/>
      <c r="AT75" s="408"/>
      <c r="AU75" s="408"/>
      <c r="AV75" s="408"/>
      <c r="AW75" s="408"/>
      <c r="AX75" s="408"/>
      <c r="AY75" s="408"/>
    </row>
    <row r="76" spans="1:53" ht="16.5" customHeight="1">
      <c r="A76" s="407"/>
      <c r="B76" s="437"/>
      <c r="C76" s="437"/>
      <c r="D76" s="427"/>
      <c r="E76" s="427"/>
      <c r="F76" s="436"/>
      <c r="G76" s="109" t="s">
        <v>194</v>
      </c>
      <c r="H76" s="109" t="s">
        <v>194</v>
      </c>
      <c r="I76" s="109" t="s">
        <v>194</v>
      </c>
      <c r="J76" s="109" t="s">
        <v>194</v>
      </c>
      <c r="K76" s="109" t="s">
        <v>194</v>
      </c>
      <c r="L76" s="109" t="s">
        <v>194</v>
      </c>
      <c r="M76" s="109" t="s">
        <v>194</v>
      </c>
      <c r="N76" s="109" t="s">
        <v>194</v>
      </c>
      <c r="O76" s="109" t="s">
        <v>194</v>
      </c>
      <c r="P76" s="109" t="s">
        <v>194</v>
      </c>
      <c r="Q76" s="109" t="s">
        <v>194</v>
      </c>
      <c r="R76" s="109" t="s">
        <v>194</v>
      </c>
      <c r="S76" s="109" t="s">
        <v>194</v>
      </c>
      <c r="T76" s="109" t="s">
        <v>194</v>
      </c>
      <c r="U76" s="109" t="s">
        <v>194</v>
      </c>
      <c r="V76" s="408"/>
      <c r="W76" s="408"/>
      <c r="X76" s="408"/>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408"/>
      <c r="AX76" s="408"/>
      <c r="AY76" s="408"/>
    </row>
    <row r="77" spans="1:53" ht="40.5" customHeight="1">
      <c r="A77" s="407"/>
      <c r="B77" s="421" t="s">
        <v>243</v>
      </c>
      <c r="C77" s="421"/>
      <c r="D77" s="228" t="s">
        <v>244</v>
      </c>
      <c r="E77" s="419"/>
      <c r="F77" s="419"/>
      <c r="G77" s="419"/>
      <c r="H77" s="419"/>
      <c r="I77" s="419"/>
      <c r="J77" s="419"/>
      <c r="K77" s="419"/>
      <c r="L77" s="419"/>
      <c r="M77" s="419"/>
      <c r="N77" s="419"/>
      <c r="O77" s="419"/>
      <c r="P77" s="419"/>
      <c r="Q77" s="419"/>
      <c r="R77" s="419"/>
      <c r="S77" s="419"/>
      <c r="T77" s="419"/>
      <c r="U77" s="420"/>
      <c r="V77" s="408"/>
      <c r="W77" s="408"/>
      <c r="X77" s="408"/>
      <c r="Y77" s="408"/>
      <c r="Z77" s="408"/>
      <c r="AA77" s="408"/>
      <c r="AB77" s="408"/>
      <c r="AC77" s="408"/>
      <c r="AD77" s="408"/>
      <c r="AE77" s="408"/>
      <c r="AF77" s="408"/>
      <c r="AG77" s="408"/>
      <c r="AH77" s="408"/>
      <c r="AI77" s="408"/>
      <c r="AJ77" s="408"/>
      <c r="AK77" s="408"/>
      <c r="AL77" s="408"/>
      <c r="AM77" s="408"/>
      <c r="AN77" s="408"/>
      <c r="AO77" s="408"/>
      <c r="AP77" s="408"/>
      <c r="AQ77" s="408"/>
      <c r="AR77" s="408"/>
      <c r="AS77" s="408"/>
      <c r="AT77" s="408"/>
      <c r="AU77" s="408"/>
      <c r="AV77" s="408"/>
      <c r="AW77" s="408"/>
      <c r="AX77" s="408"/>
      <c r="AY77" s="408"/>
      <c r="BA77" s="114" t="str">
        <f>D77</f>
        <v>Explain here (e.g. emission factors if calculated)</v>
      </c>
    </row>
    <row r="78" spans="1:53" ht="21" customHeight="1">
      <c r="A78" s="407"/>
      <c r="B78" s="280" t="s">
        <v>245</v>
      </c>
      <c r="C78" s="281"/>
      <c r="D78" s="281"/>
      <c r="E78" s="281"/>
      <c r="F78" s="281"/>
      <c r="G78" s="281"/>
      <c r="H78" s="281"/>
      <c r="I78" s="281"/>
      <c r="J78" s="281"/>
      <c r="K78" s="281"/>
      <c r="L78" s="281"/>
      <c r="M78" s="281"/>
      <c r="N78" s="281"/>
      <c r="O78" s="281"/>
      <c r="P78" s="281"/>
      <c r="Q78" s="281"/>
      <c r="R78" s="281"/>
      <c r="S78" s="281"/>
      <c r="T78" s="281"/>
      <c r="U78" s="282"/>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408"/>
      <c r="AV78" s="408"/>
      <c r="AW78" s="408"/>
      <c r="AX78" s="408"/>
      <c r="AY78" s="408"/>
    </row>
    <row r="79" spans="1:53" ht="15.75" customHeight="1">
      <c r="A79" s="407"/>
      <c r="B79" s="266" t="s">
        <v>246</v>
      </c>
      <c r="C79" s="267"/>
      <c r="D79" s="283" t="s">
        <v>196</v>
      </c>
      <c r="E79" s="284"/>
      <c r="F79" s="285"/>
      <c r="G79" s="229" t="s">
        <v>197</v>
      </c>
      <c r="H79" s="229"/>
      <c r="I79" s="229"/>
      <c r="J79" s="229"/>
      <c r="K79" s="229"/>
      <c r="L79" s="254">
        <v>2030</v>
      </c>
      <c r="M79" s="254"/>
      <c r="N79" s="254"/>
      <c r="O79" s="254"/>
      <c r="P79" s="254"/>
      <c r="Q79" s="229">
        <v>2050</v>
      </c>
      <c r="R79" s="229"/>
      <c r="S79" s="229"/>
      <c r="T79" s="229"/>
      <c r="U79" s="229"/>
      <c r="V79" s="408"/>
      <c r="W79" s="408"/>
      <c r="X79" s="408"/>
      <c r="Y79" s="408"/>
      <c r="Z79" s="408"/>
      <c r="AA79" s="408"/>
      <c r="AB79" s="408"/>
      <c r="AC79" s="408"/>
      <c r="AD79" s="408"/>
      <c r="AE79" s="408"/>
      <c r="AF79" s="408"/>
      <c r="AG79" s="408"/>
      <c r="AH79" s="408"/>
      <c r="AI79" s="408"/>
      <c r="AJ79" s="408"/>
      <c r="AK79" s="408"/>
      <c r="AL79" s="408"/>
      <c r="AM79" s="408"/>
      <c r="AN79" s="408"/>
      <c r="AO79" s="408"/>
      <c r="AP79" s="408"/>
      <c r="AQ79" s="408"/>
      <c r="AR79" s="408"/>
      <c r="AS79" s="408"/>
      <c r="AT79" s="408"/>
      <c r="AU79" s="408"/>
      <c r="AV79" s="408"/>
      <c r="AW79" s="408"/>
      <c r="AX79" s="408"/>
      <c r="AY79" s="408"/>
    </row>
    <row r="80" spans="1:53">
      <c r="A80" s="407"/>
      <c r="B80" s="268"/>
      <c r="C80" s="269"/>
      <c r="D80" s="286"/>
      <c r="E80" s="287"/>
      <c r="F80" s="288"/>
      <c r="G80" s="78" t="s">
        <v>187</v>
      </c>
      <c r="H80" s="78" t="s">
        <v>188</v>
      </c>
      <c r="I80" s="78" t="s">
        <v>189</v>
      </c>
      <c r="J80" s="78" t="s">
        <v>190</v>
      </c>
      <c r="K80" s="78" t="s">
        <v>191</v>
      </c>
      <c r="L80" s="79" t="s">
        <v>187</v>
      </c>
      <c r="M80" s="79" t="s">
        <v>188</v>
      </c>
      <c r="N80" s="79" t="s">
        <v>189</v>
      </c>
      <c r="O80" s="79" t="s">
        <v>190</v>
      </c>
      <c r="P80" s="79" t="s">
        <v>191</v>
      </c>
      <c r="Q80" s="78" t="s">
        <v>187</v>
      </c>
      <c r="R80" s="78" t="s">
        <v>188</v>
      </c>
      <c r="S80" s="78" t="s">
        <v>189</v>
      </c>
      <c r="T80" s="78" t="s">
        <v>190</v>
      </c>
      <c r="U80" s="78" t="s">
        <v>191</v>
      </c>
      <c r="V80" s="408"/>
      <c r="W80" s="408"/>
      <c r="X80" s="408"/>
      <c r="Y80" s="408"/>
      <c r="Z80" s="408"/>
      <c r="AA80" s="408"/>
      <c r="AB80" s="408"/>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8"/>
      <c r="AY80" s="408"/>
    </row>
    <row r="81" spans="1:53">
      <c r="A81" s="407"/>
      <c r="B81" s="289" t="s">
        <v>247</v>
      </c>
      <c r="C81" s="290"/>
      <c r="D81" s="245" t="s">
        <v>203</v>
      </c>
      <c r="E81" s="245"/>
      <c r="F81" s="245"/>
      <c r="G81" s="99" t="s">
        <v>221</v>
      </c>
      <c r="H81" s="108"/>
      <c r="I81" s="108"/>
      <c r="J81" s="108"/>
      <c r="K81" s="108"/>
      <c r="L81" s="99"/>
      <c r="M81" s="108"/>
      <c r="N81" s="108"/>
      <c r="O81" s="108"/>
      <c r="P81" s="108"/>
      <c r="Q81" s="99"/>
      <c r="R81" s="108"/>
      <c r="S81" s="108"/>
      <c r="T81" s="108"/>
      <c r="U81" s="1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8"/>
      <c r="AY81" s="408"/>
    </row>
    <row r="82" spans="1:53">
      <c r="A82" s="407"/>
      <c r="B82" s="291"/>
      <c r="C82" s="292"/>
      <c r="D82" s="245"/>
      <c r="E82" s="245"/>
      <c r="F82" s="245"/>
      <c r="G82" s="109" t="s">
        <v>194</v>
      </c>
      <c r="H82" s="109" t="s">
        <v>194</v>
      </c>
      <c r="I82" s="109" t="s">
        <v>194</v>
      </c>
      <c r="J82" s="109" t="s">
        <v>194</v>
      </c>
      <c r="K82" s="109" t="s">
        <v>194</v>
      </c>
      <c r="L82" s="110" t="s">
        <v>194</v>
      </c>
      <c r="M82" s="109" t="s">
        <v>194</v>
      </c>
      <c r="N82" s="109" t="s">
        <v>194</v>
      </c>
      <c r="O82" s="109" t="s">
        <v>194</v>
      </c>
      <c r="P82" s="109" t="s">
        <v>194</v>
      </c>
      <c r="Q82" s="110" t="s">
        <v>194</v>
      </c>
      <c r="R82" s="109" t="s">
        <v>194</v>
      </c>
      <c r="S82" s="109" t="s">
        <v>194</v>
      </c>
      <c r="T82" s="109" t="s">
        <v>194</v>
      </c>
      <c r="U82" s="109" t="s">
        <v>194</v>
      </c>
      <c r="V82" s="408"/>
      <c r="W82" s="408"/>
      <c r="X82" s="408"/>
      <c r="Y82" s="408"/>
      <c r="Z82" s="408"/>
      <c r="AA82" s="408"/>
      <c r="AB82" s="408"/>
      <c r="AC82" s="408"/>
      <c r="AD82" s="408"/>
      <c r="AE82" s="408"/>
      <c r="AF82" s="408"/>
      <c r="AG82" s="408"/>
      <c r="AH82" s="408"/>
      <c r="AI82" s="408"/>
      <c r="AJ82" s="408"/>
      <c r="AK82" s="408"/>
      <c r="AL82" s="408"/>
      <c r="AM82" s="408"/>
      <c r="AN82" s="408"/>
      <c r="AO82" s="408"/>
      <c r="AP82" s="408"/>
      <c r="AQ82" s="408"/>
      <c r="AR82" s="408"/>
      <c r="AS82" s="408"/>
      <c r="AT82" s="408"/>
      <c r="AU82" s="408"/>
      <c r="AV82" s="408"/>
      <c r="AW82" s="408"/>
      <c r="AX82" s="408"/>
      <c r="AY82" s="408"/>
    </row>
    <row r="83" spans="1:53">
      <c r="A83" s="407"/>
      <c r="B83" s="289" t="s">
        <v>248</v>
      </c>
      <c r="C83" s="290"/>
      <c r="D83" s="245" t="s">
        <v>249</v>
      </c>
      <c r="E83" s="245"/>
      <c r="F83" s="245"/>
      <c r="G83" s="99">
        <v>26</v>
      </c>
      <c r="H83" s="108"/>
      <c r="I83" s="108"/>
      <c r="J83" s="108"/>
      <c r="K83" s="108"/>
      <c r="L83" s="99"/>
      <c r="M83" s="108"/>
      <c r="N83" s="108"/>
      <c r="O83" s="108"/>
      <c r="P83" s="108"/>
      <c r="Q83" s="99"/>
      <c r="R83" s="108"/>
      <c r="S83" s="108"/>
      <c r="T83" s="108"/>
      <c r="U83" s="1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08"/>
      <c r="AY83" s="408"/>
    </row>
    <row r="84" spans="1:53">
      <c r="A84" s="407"/>
      <c r="B84" s="291"/>
      <c r="C84" s="292"/>
      <c r="D84" s="245"/>
      <c r="E84" s="245"/>
      <c r="F84" s="245"/>
      <c r="G84" s="109" t="s">
        <v>200</v>
      </c>
      <c r="H84" s="109" t="s">
        <v>194</v>
      </c>
      <c r="I84" s="109" t="s">
        <v>194</v>
      </c>
      <c r="J84" s="109" t="s">
        <v>194</v>
      </c>
      <c r="K84" s="109" t="s">
        <v>194</v>
      </c>
      <c r="L84" s="109" t="s">
        <v>194</v>
      </c>
      <c r="M84" s="109" t="s">
        <v>194</v>
      </c>
      <c r="N84" s="109" t="s">
        <v>194</v>
      </c>
      <c r="O84" s="109" t="s">
        <v>194</v>
      </c>
      <c r="P84" s="109" t="s">
        <v>194</v>
      </c>
      <c r="Q84" s="109" t="s">
        <v>194</v>
      </c>
      <c r="R84" s="109" t="s">
        <v>194</v>
      </c>
      <c r="S84" s="109" t="s">
        <v>194</v>
      </c>
      <c r="T84" s="109" t="s">
        <v>194</v>
      </c>
      <c r="U84" s="109" t="s">
        <v>194</v>
      </c>
      <c r="V84" s="408"/>
      <c r="W84" s="408"/>
      <c r="X84" s="408"/>
      <c r="Y84" s="408"/>
      <c r="Z84" s="408"/>
      <c r="AA84" s="408"/>
      <c r="AB84" s="408"/>
      <c r="AC84" s="408"/>
      <c r="AD84" s="408"/>
      <c r="AE84" s="408"/>
      <c r="AF84" s="408"/>
      <c r="AG84" s="408"/>
      <c r="AH84" s="408"/>
      <c r="AI84" s="408"/>
      <c r="AJ84" s="408"/>
      <c r="AK84" s="408"/>
      <c r="AL84" s="408"/>
      <c r="AM84" s="408"/>
      <c r="AN84" s="408"/>
      <c r="AO84" s="408"/>
      <c r="AP84" s="408"/>
      <c r="AQ84" s="408"/>
      <c r="AR84" s="408"/>
      <c r="AS84" s="408"/>
      <c r="AT84" s="408"/>
      <c r="AU84" s="408"/>
      <c r="AV84" s="408"/>
      <c r="AW84" s="408"/>
      <c r="AX84" s="408"/>
      <c r="AY84" s="408"/>
    </row>
    <row r="85" spans="1:53">
      <c r="A85" s="407"/>
      <c r="B85" s="289" t="s">
        <v>250</v>
      </c>
      <c r="C85" s="290"/>
      <c r="D85" s="245" t="s">
        <v>249</v>
      </c>
      <c r="E85" s="245"/>
      <c r="F85" s="245"/>
      <c r="G85" s="99">
        <v>15</v>
      </c>
      <c r="H85" s="108">
        <v>2</v>
      </c>
      <c r="I85" s="108">
        <v>6</v>
      </c>
      <c r="J85" s="108">
        <v>26</v>
      </c>
      <c r="K85" s="108"/>
      <c r="L85" s="99"/>
      <c r="M85" s="108"/>
      <c r="N85" s="108"/>
      <c r="O85" s="108"/>
      <c r="P85" s="108"/>
      <c r="Q85" s="99"/>
      <c r="R85" s="108"/>
      <c r="S85" s="108"/>
      <c r="T85" s="108"/>
      <c r="U85" s="108"/>
      <c r="V85" s="408"/>
      <c r="W85" s="408"/>
      <c r="X85" s="408"/>
      <c r="Y85" s="408"/>
      <c r="Z85" s="408"/>
      <c r="AA85" s="408"/>
      <c r="AB85" s="408"/>
      <c r="AC85" s="408"/>
      <c r="AD85" s="408"/>
      <c r="AE85" s="408"/>
      <c r="AF85" s="408"/>
      <c r="AG85" s="408"/>
      <c r="AH85" s="408"/>
      <c r="AI85" s="408"/>
      <c r="AJ85" s="408"/>
      <c r="AK85" s="408"/>
      <c r="AL85" s="408"/>
      <c r="AM85" s="408"/>
      <c r="AN85" s="408"/>
      <c r="AO85" s="408"/>
      <c r="AP85" s="408"/>
      <c r="AQ85" s="408"/>
      <c r="AR85" s="408"/>
      <c r="AS85" s="408"/>
      <c r="AT85" s="408"/>
      <c r="AU85" s="408"/>
      <c r="AV85" s="408"/>
      <c r="AW85" s="408"/>
      <c r="AX85" s="408"/>
      <c r="AY85" s="408"/>
    </row>
    <row r="86" spans="1:53">
      <c r="A86" s="407"/>
      <c r="B86" s="291"/>
      <c r="C86" s="292"/>
      <c r="D86" s="245"/>
      <c r="E86" s="245"/>
      <c r="F86" s="245"/>
      <c r="G86" s="109" t="s">
        <v>251</v>
      </c>
      <c r="H86" s="109" t="s">
        <v>200</v>
      </c>
      <c r="I86" s="109" t="s">
        <v>200</v>
      </c>
      <c r="J86" s="109" t="s">
        <v>200</v>
      </c>
      <c r="K86" s="109" t="s">
        <v>194</v>
      </c>
      <c r="L86" s="109" t="s">
        <v>194</v>
      </c>
      <c r="M86" s="109" t="s">
        <v>194</v>
      </c>
      <c r="N86" s="109" t="s">
        <v>194</v>
      </c>
      <c r="O86" s="109" t="s">
        <v>194</v>
      </c>
      <c r="P86" s="109" t="s">
        <v>194</v>
      </c>
      <c r="Q86" s="109" t="s">
        <v>194</v>
      </c>
      <c r="R86" s="109" t="s">
        <v>194</v>
      </c>
      <c r="S86" s="109" t="s">
        <v>194</v>
      </c>
      <c r="T86" s="109" t="s">
        <v>194</v>
      </c>
      <c r="U86" s="109" t="s">
        <v>194</v>
      </c>
      <c r="V86" s="408"/>
      <c r="W86" s="408"/>
      <c r="X86" s="408"/>
      <c r="Y86" s="408"/>
      <c r="Z86" s="408"/>
      <c r="AA86" s="408"/>
      <c r="AB86" s="408"/>
      <c r="AC86" s="408"/>
      <c r="AD86" s="408"/>
      <c r="AE86" s="408"/>
      <c r="AF86" s="408"/>
      <c r="AG86" s="408"/>
      <c r="AH86" s="408"/>
      <c r="AI86" s="408"/>
      <c r="AJ86" s="408"/>
      <c r="AK86" s="408"/>
      <c r="AL86" s="408"/>
      <c r="AM86" s="408"/>
      <c r="AN86" s="408"/>
      <c r="AO86" s="408"/>
      <c r="AP86" s="408"/>
      <c r="AQ86" s="408"/>
      <c r="AR86" s="408"/>
      <c r="AS86" s="408"/>
      <c r="AT86" s="408"/>
      <c r="AU86" s="408"/>
      <c r="AV86" s="408"/>
      <c r="AW86" s="408"/>
      <c r="AX86" s="408"/>
      <c r="AY86" s="408"/>
    </row>
    <row r="87" spans="1:53">
      <c r="A87" s="407"/>
      <c r="B87" s="289" t="s">
        <v>252</v>
      </c>
      <c r="C87" s="290"/>
      <c r="D87" s="245" t="s">
        <v>253</v>
      </c>
      <c r="E87" s="245"/>
      <c r="F87" s="245"/>
      <c r="G87" s="158">
        <v>0</v>
      </c>
      <c r="H87" s="108"/>
      <c r="I87" s="108"/>
      <c r="J87" s="108"/>
      <c r="K87" s="108"/>
      <c r="L87" s="99"/>
      <c r="M87" s="108"/>
      <c r="N87" s="108"/>
      <c r="O87" s="108"/>
      <c r="P87" s="108"/>
      <c r="Q87" s="99"/>
      <c r="R87" s="108"/>
      <c r="S87" s="108"/>
      <c r="T87" s="108"/>
      <c r="U87" s="108"/>
      <c r="V87" s="408"/>
      <c r="W87" s="408"/>
      <c r="X87" s="408"/>
      <c r="Y87" s="408"/>
      <c r="Z87" s="408"/>
      <c r="AA87" s="408"/>
      <c r="AB87" s="408"/>
      <c r="AC87" s="408"/>
      <c r="AD87" s="408"/>
      <c r="AE87" s="408"/>
      <c r="AF87" s="408"/>
      <c r="AG87" s="408"/>
      <c r="AH87" s="408"/>
      <c r="AI87" s="408"/>
      <c r="AJ87" s="408"/>
      <c r="AK87" s="408"/>
      <c r="AL87" s="408"/>
      <c r="AM87" s="408"/>
      <c r="AN87" s="408"/>
      <c r="AO87" s="408"/>
      <c r="AP87" s="408"/>
      <c r="AQ87" s="408"/>
      <c r="AR87" s="408"/>
      <c r="AS87" s="408"/>
      <c r="AT87" s="408"/>
      <c r="AU87" s="408"/>
      <c r="AV87" s="408"/>
      <c r="AW87" s="408"/>
      <c r="AX87" s="408"/>
      <c r="AY87" s="408"/>
    </row>
    <row r="88" spans="1:53">
      <c r="A88" s="407"/>
      <c r="B88" s="291"/>
      <c r="C88" s="292"/>
      <c r="D88" s="245"/>
      <c r="E88" s="245"/>
      <c r="F88" s="245"/>
      <c r="G88" s="109" t="s">
        <v>254</v>
      </c>
      <c r="H88" s="109" t="s">
        <v>194</v>
      </c>
      <c r="I88" s="109" t="s">
        <v>194</v>
      </c>
      <c r="J88" s="109" t="s">
        <v>194</v>
      </c>
      <c r="K88" s="109" t="s">
        <v>194</v>
      </c>
      <c r="L88" s="109" t="s">
        <v>194</v>
      </c>
      <c r="M88" s="109" t="s">
        <v>194</v>
      </c>
      <c r="N88" s="109" t="s">
        <v>194</v>
      </c>
      <c r="O88" s="109" t="s">
        <v>194</v>
      </c>
      <c r="P88" s="109" t="s">
        <v>194</v>
      </c>
      <c r="Q88" s="109" t="s">
        <v>194</v>
      </c>
      <c r="R88" s="109" t="s">
        <v>194</v>
      </c>
      <c r="S88" s="109" t="s">
        <v>194</v>
      </c>
      <c r="T88" s="109" t="s">
        <v>194</v>
      </c>
      <c r="U88" s="109" t="s">
        <v>194</v>
      </c>
      <c r="V88" s="408"/>
      <c r="W88" s="408"/>
      <c r="X88" s="408"/>
      <c r="Y88" s="408"/>
      <c r="Z88" s="408"/>
      <c r="AA88" s="408"/>
      <c r="AB88" s="408"/>
      <c r="AC88" s="408"/>
      <c r="AD88" s="408"/>
      <c r="AE88" s="408"/>
      <c r="AF88" s="408"/>
      <c r="AG88" s="408"/>
      <c r="AH88" s="408"/>
      <c r="AI88" s="408"/>
      <c r="AJ88" s="408"/>
      <c r="AK88" s="408"/>
      <c r="AL88" s="408"/>
      <c r="AM88" s="408"/>
      <c r="AN88" s="408"/>
      <c r="AO88" s="408"/>
      <c r="AP88" s="408"/>
      <c r="AQ88" s="408"/>
      <c r="AR88" s="408"/>
      <c r="AS88" s="408"/>
      <c r="AT88" s="408"/>
      <c r="AU88" s="408"/>
      <c r="AV88" s="408"/>
      <c r="AW88" s="408"/>
      <c r="AX88" s="408"/>
      <c r="AY88" s="408"/>
    </row>
    <row r="89" spans="1:53" ht="63" customHeight="1">
      <c r="A89" s="407"/>
      <c r="B89" s="421" t="s">
        <v>211</v>
      </c>
      <c r="C89" s="421"/>
      <c r="D89" s="228" t="s">
        <v>255</v>
      </c>
      <c r="E89" s="419"/>
      <c r="F89" s="419"/>
      <c r="G89" s="419"/>
      <c r="H89" s="419"/>
      <c r="I89" s="419"/>
      <c r="J89" s="419"/>
      <c r="K89" s="419"/>
      <c r="L89" s="419"/>
      <c r="M89" s="419"/>
      <c r="N89" s="419"/>
      <c r="O89" s="419"/>
      <c r="P89" s="419"/>
      <c r="Q89" s="419"/>
      <c r="R89" s="419"/>
      <c r="S89" s="419"/>
      <c r="T89" s="419"/>
      <c r="U89" s="420"/>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08"/>
    </row>
    <row r="90" spans="1:53" ht="21" customHeight="1">
      <c r="A90" s="407"/>
      <c r="B90" s="280" t="s">
        <v>130</v>
      </c>
      <c r="C90" s="281"/>
      <c r="D90" s="281"/>
      <c r="E90" s="281"/>
      <c r="F90" s="281"/>
      <c r="G90" s="281"/>
      <c r="H90" s="281"/>
      <c r="I90" s="281"/>
      <c r="J90" s="281"/>
      <c r="K90" s="281"/>
      <c r="L90" s="281"/>
      <c r="M90" s="281"/>
      <c r="N90" s="281"/>
      <c r="O90" s="281"/>
      <c r="P90" s="281"/>
      <c r="Q90" s="281"/>
      <c r="R90" s="281"/>
      <c r="S90" s="281"/>
      <c r="T90" s="281"/>
      <c r="U90" s="282"/>
      <c r="V90" s="408"/>
      <c r="W90" s="408"/>
      <c r="X90" s="408"/>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8"/>
      <c r="AU90" s="408"/>
      <c r="AV90" s="408"/>
      <c r="AW90" s="408"/>
      <c r="AX90" s="408"/>
      <c r="AY90" s="408"/>
    </row>
    <row r="91" spans="1:53" ht="15" customHeight="1">
      <c r="A91" s="407"/>
      <c r="B91" s="87">
        <v>1</v>
      </c>
      <c r="C91" s="293" t="s">
        <v>256</v>
      </c>
      <c r="D91" s="293"/>
      <c r="E91" s="293"/>
      <c r="F91" s="293"/>
      <c r="G91" s="293"/>
      <c r="H91" s="293"/>
      <c r="I91" s="293"/>
      <c r="J91" s="293"/>
      <c r="K91" s="293"/>
      <c r="L91" s="293"/>
      <c r="M91" s="293"/>
      <c r="N91" s="293"/>
      <c r="O91" s="293"/>
      <c r="P91" s="293"/>
      <c r="Q91" s="293"/>
      <c r="R91" s="293"/>
      <c r="S91" s="293"/>
      <c r="T91" s="293"/>
      <c r="U91" s="293"/>
      <c r="V91" s="408"/>
      <c r="W91" s="408"/>
      <c r="X91" s="408"/>
      <c r="Y91" s="408"/>
      <c r="Z91" s="408"/>
      <c r="AA91" s="408"/>
      <c r="AB91" s="408"/>
      <c r="AC91" s="408"/>
      <c r="AD91" s="408"/>
      <c r="AE91" s="408"/>
      <c r="AF91" s="408"/>
      <c r="AG91" s="408"/>
      <c r="AH91" s="408"/>
      <c r="AI91" s="408"/>
      <c r="AJ91" s="408"/>
      <c r="AK91" s="408"/>
      <c r="AL91" s="408"/>
      <c r="AM91" s="408"/>
      <c r="AN91" s="408"/>
      <c r="AO91" s="408"/>
      <c r="AP91" s="408"/>
      <c r="AQ91" s="408"/>
      <c r="AR91" s="408"/>
      <c r="AS91" s="408"/>
      <c r="AT91" s="408"/>
      <c r="AU91" s="408"/>
      <c r="AV91" s="408"/>
      <c r="AW91" s="408"/>
      <c r="AX91" s="408"/>
      <c r="AY91" s="408"/>
      <c r="BA91" s="114" t="str">
        <f>C91</f>
        <v xml:space="preserve">JRC 2014. Energy Technology Reference Indicators (ETRI) projections for 2010-2050 </v>
      </c>
    </row>
    <row r="92" spans="1:53" ht="15" customHeight="1">
      <c r="A92" s="407"/>
      <c r="B92" s="87">
        <v>2</v>
      </c>
      <c r="C92" s="294" t="s">
        <v>257</v>
      </c>
      <c r="D92" s="295"/>
      <c r="E92" s="295"/>
      <c r="F92" s="295"/>
      <c r="G92" s="295"/>
      <c r="H92" s="295"/>
      <c r="I92" s="295"/>
      <c r="J92" s="295"/>
      <c r="K92" s="295"/>
      <c r="L92" s="295"/>
      <c r="M92" s="295"/>
      <c r="N92" s="295"/>
      <c r="O92" s="295"/>
      <c r="P92" s="295"/>
      <c r="Q92" s="295"/>
      <c r="R92" s="295"/>
      <c r="S92" s="295"/>
      <c r="T92" s="295"/>
      <c r="U92" s="296"/>
      <c r="V92" s="408"/>
      <c r="W92" s="408"/>
      <c r="X92" s="408"/>
      <c r="Y92" s="408"/>
      <c r="Z92" s="408"/>
      <c r="AA92" s="408"/>
      <c r="AB92" s="408"/>
      <c r="AC92" s="408"/>
      <c r="AD92" s="408"/>
      <c r="AE92" s="408"/>
      <c r="AF92" s="408"/>
      <c r="AG92" s="408"/>
      <c r="AH92" s="408"/>
      <c r="AI92" s="408"/>
      <c r="AJ92" s="408"/>
      <c r="AK92" s="408"/>
      <c r="AL92" s="408"/>
      <c r="AM92" s="408"/>
      <c r="AN92" s="408"/>
      <c r="AO92" s="408"/>
      <c r="AP92" s="408"/>
      <c r="AQ92" s="408"/>
      <c r="AR92" s="408"/>
      <c r="AS92" s="408"/>
      <c r="AT92" s="408"/>
      <c r="AU92" s="408"/>
      <c r="AV92" s="408"/>
      <c r="AW92" s="408"/>
      <c r="AX92" s="408"/>
      <c r="AY92" s="408"/>
      <c r="BA92" s="114" t="str">
        <f t="shared" ref="BA92:BA101" si="0">C92</f>
        <v>DNV-KEMA 2013. Systems Analysis Power to Gas (deliverable 1: Technology review)</v>
      </c>
    </row>
    <row r="93" spans="1:53" ht="15" customHeight="1">
      <c r="A93" s="407"/>
      <c r="B93" s="87">
        <v>3</v>
      </c>
      <c r="C93" s="294" t="s">
        <v>258</v>
      </c>
      <c r="D93" s="295"/>
      <c r="E93" s="295"/>
      <c r="F93" s="295"/>
      <c r="G93" s="295"/>
      <c r="H93" s="295"/>
      <c r="I93" s="295"/>
      <c r="J93" s="295"/>
      <c r="K93" s="295"/>
      <c r="L93" s="295"/>
      <c r="M93" s="295"/>
      <c r="N93" s="295"/>
      <c r="O93" s="295"/>
      <c r="P93" s="295"/>
      <c r="Q93" s="295"/>
      <c r="R93" s="295"/>
      <c r="S93" s="295"/>
      <c r="T93" s="295"/>
      <c r="U93" s="296"/>
      <c r="V93" s="408"/>
      <c r="W93" s="408"/>
      <c r="X93" s="408"/>
      <c r="Y93" s="408"/>
      <c r="Z93" s="408"/>
      <c r="AA93" s="408"/>
      <c r="AB93" s="408"/>
      <c r="AC93" s="408"/>
      <c r="AD93" s="408"/>
      <c r="AE93" s="408"/>
      <c r="AF93" s="408"/>
      <c r="AG93" s="408"/>
      <c r="AH93" s="408"/>
      <c r="AI93" s="408"/>
      <c r="AJ93" s="408"/>
      <c r="AK93" s="408"/>
      <c r="AL93" s="408"/>
      <c r="AM93" s="408"/>
      <c r="AN93" s="408"/>
      <c r="AO93" s="408"/>
      <c r="AP93" s="408"/>
      <c r="AQ93" s="408"/>
      <c r="AR93" s="408"/>
      <c r="AS93" s="408"/>
      <c r="AT93" s="408"/>
      <c r="AU93" s="408"/>
      <c r="AV93" s="408"/>
      <c r="AW93" s="408"/>
      <c r="AX93" s="408"/>
      <c r="AY93" s="408"/>
      <c r="BA93" s="114" t="str">
        <f t="shared" si="0"/>
        <v>IRENA 2017. Electricity Storage Costs</v>
      </c>
    </row>
    <row r="94" spans="1:53" ht="15" customHeight="1">
      <c r="A94" s="407"/>
      <c r="B94" s="87">
        <v>4</v>
      </c>
      <c r="C94" s="294" t="s">
        <v>259</v>
      </c>
      <c r="D94" s="295"/>
      <c r="E94" s="295"/>
      <c r="F94" s="295"/>
      <c r="G94" s="295"/>
      <c r="H94" s="295"/>
      <c r="I94" s="295"/>
      <c r="J94" s="295"/>
      <c r="K94" s="295"/>
      <c r="L94" s="295"/>
      <c r="M94" s="295"/>
      <c r="N94" s="295"/>
      <c r="O94" s="295"/>
      <c r="P94" s="295"/>
      <c r="Q94" s="295"/>
      <c r="R94" s="295"/>
      <c r="S94" s="295"/>
      <c r="T94" s="295"/>
      <c r="U94" s="296"/>
      <c r="V94" s="408"/>
      <c r="W94" s="408"/>
      <c r="X94" s="408"/>
      <c r="Y94" s="408"/>
      <c r="Z94" s="408"/>
      <c r="AA94" s="408"/>
      <c r="AB94" s="408"/>
      <c r="AC94" s="408"/>
      <c r="AD94" s="408"/>
      <c r="AE94" s="408"/>
      <c r="AF94" s="408"/>
      <c r="AG94" s="408"/>
      <c r="AH94" s="408"/>
      <c r="AI94" s="408"/>
      <c r="AJ94" s="408"/>
      <c r="AK94" s="408"/>
      <c r="AL94" s="408"/>
      <c r="AM94" s="408"/>
      <c r="AN94" s="408"/>
      <c r="AO94" s="408"/>
      <c r="AP94" s="408"/>
      <c r="AQ94" s="408"/>
      <c r="AR94" s="408"/>
      <c r="AS94" s="408"/>
      <c r="AT94" s="408"/>
      <c r="AU94" s="408"/>
      <c r="AV94" s="408"/>
      <c r="AW94" s="408"/>
      <c r="AX94" s="408"/>
      <c r="AY94" s="408"/>
      <c r="BA94" s="114" t="str">
        <f t="shared" si="0"/>
        <v>Luo et al. (2015). Overview of current development in electrical energy storage technologies and the application potential in power system operation</v>
      </c>
    </row>
    <row r="95" spans="1:53" ht="15" customHeight="1">
      <c r="A95" s="407"/>
      <c r="B95" s="87">
        <v>5</v>
      </c>
      <c r="C95" s="294" t="s">
        <v>260</v>
      </c>
      <c r="D95" s="295"/>
      <c r="E95" s="295"/>
      <c r="F95" s="295"/>
      <c r="G95" s="295"/>
      <c r="H95" s="295"/>
      <c r="I95" s="295"/>
      <c r="J95" s="295"/>
      <c r="K95" s="295"/>
      <c r="L95" s="295"/>
      <c r="M95" s="295"/>
      <c r="N95" s="295"/>
      <c r="O95" s="295"/>
      <c r="P95" s="295"/>
      <c r="Q95" s="295"/>
      <c r="R95" s="295"/>
      <c r="S95" s="295"/>
      <c r="T95" s="295"/>
      <c r="U95" s="296"/>
      <c r="V95" s="408"/>
      <c r="W95" s="408"/>
      <c r="X95" s="408"/>
      <c r="Y95" s="408"/>
      <c r="Z95" s="408"/>
      <c r="AA95" s="408"/>
      <c r="AB95" s="408"/>
      <c r="AC95" s="408"/>
      <c r="AD95" s="408"/>
      <c r="AE95" s="408"/>
      <c r="AF95" s="408"/>
      <c r="AG95" s="408"/>
      <c r="AH95" s="408"/>
      <c r="AI95" s="408"/>
      <c r="AJ95" s="408"/>
      <c r="AK95" s="408"/>
      <c r="AL95" s="408"/>
      <c r="AM95" s="408"/>
      <c r="AN95" s="408"/>
      <c r="AO95" s="408"/>
      <c r="AP95" s="408"/>
      <c r="AQ95" s="408"/>
      <c r="AR95" s="408"/>
      <c r="AS95" s="408"/>
      <c r="AT95" s="408"/>
      <c r="AU95" s="408"/>
      <c r="AV95" s="408"/>
      <c r="AW95" s="408"/>
      <c r="AX95" s="408"/>
      <c r="AY95" s="408"/>
      <c r="BA95" s="114" t="str">
        <f t="shared" si="0"/>
        <v>TNO 2018. Ondergrondse Opslag in Nederland: Technische Verkenning</v>
      </c>
    </row>
    <row r="96" spans="1:53" ht="15" customHeight="1">
      <c r="A96" s="407"/>
      <c r="B96" s="87">
        <v>6</v>
      </c>
      <c r="C96" s="294" t="s">
        <v>261</v>
      </c>
      <c r="D96" s="295"/>
      <c r="E96" s="295"/>
      <c r="F96" s="295"/>
      <c r="G96" s="295"/>
      <c r="H96" s="295"/>
      <c r="I96" s="295"/>
      <c r="J96" s="295"/>
      <c r="K96" s="295"/>
      <c r="L96" s="295"/>
      <c r="M96" s="295"/>
      <c r="N96" s="295"/>
      <c r="O96" s="295"/>
      <c r="P96" s="295"/>
      <c r="Q96" s="295"/>
      <c r="R96" s="295"/>
      <c r="S96" s="295"/>
      <c r="T96" s="295"/>
      <c r="U96" s="296"/>
      <c r="V96" s="408"/>
      <c r="W96" s="408"/>
      <c r="X96" s="408"/>
      <c r="Y96" s="408"/>
      <c r="Z96" s="408"/>
      <c r="AA96" s="408"/>
      <c r="AB96" s="408"/>
      <c r="AC96" s="408"/>
      <c r="AD96" s="408"/>
      <c r="AE96" s="408"/>
      <c r="AF96" s="408"/>
      <c r="AG96" s="408"/>
      <c r="AH96" s="408"/>
      <c r="AI96" s="408"/>
      <c r="AJ96" s="408"/>
      <c r="AK96" s="408"/>
      <c r="AL96" s="408"/>
      <c r="AM96" s="408"/>
      <c r="AN96" s="408"/>
      <c r="AO96" s="408"/>
      <c r="AP96" s="408"/>
      <c r="AQ96" s="408"/>
      <c r="AR96" s="408"/>
      <c r="AS96" s="408"/>
      <c r="AT96" s="408"/>
      <c r="AU96" s="408"/>
      <c r="AV96" s="408"/>
      <c r="AW96" s="408"/>
      <c r="AX96" s="408"/>
      <c r="AY96" s="408"/>
      <c r="BA96" s="114" t="str">
        <f t="shared" si="0"/>
        <v>IRENA 2015. Renewables and Electricity Storage: a technology roadmap for REmap 2030</v>
      </c>
    </row>
    <row r="97" spans="1:53" ht="15" customHeight="1">
      <c r="A97" s="407"/>
      <c r="B97" s="87">
        <v>7</v>
      </c>
      <c r="C97" s="294" t="s">
        <v>262</v>
      </c>
      <c r="D97" s="295"/>
      <c r="E97" s="295"/>
      <c r="F97" s="295"/>
      <c r="G97" s="295"/>
      <c r="H97" s="295"/>
      <c r="I97" s="295"/>
      <c r="J97" s="295"/>
      <c r="K97" s="295"/>
      <c r="L97" s="295"/>
      <c r="M97" s="295"/>
      <c r="N97" s="295"/>
      <c r="O97" s="295"/>
      <c r="P97" s="295"/>
      <c r="Q97" s="295"/>
      <c r="R97" s="295"/>
      <c r="S97" s="295"/>
      <c r="T97" s="295"/>
      <c r="U97" s="296"/>
      <c r="V97" s="408"/>
      <c r="W97" s="408"/>
      <c r="X97" s="408"/>
      <c r="Y97" s="408"/>
      <c r="Z97" s="408"/>
      <c r="AA97" s="408"/>
      <c r="AB97" s="408"/>
      <c r="AC97" s="408"/>
      <c r="AD97" s="408"/>
      <c r="AE97" s="408"/>
      <c r="AF97" s="408"/>
      <c r="AG97" s="408"/>
      <c r="AH97" s="408"/>
      <c r="AI97" s="408"/>
      <c r="AJ97" s="408"/>
      <c r="AK97" s="408"/>
      <c r="AL97" s="408"/>
      <c r="AM97" s="408"/>
      <c r="AN97" s="408"/>
      <c r="AO97" s="408"/>
      <c r="AP97" s="408"/>
      <c r="AQ97" s="408"/>
      <c r="AR97" s="408"/>
      <c r="AS97" s="408"/>
      <c r="AT97" s="408"/>
      <c r="AU97" s="408"/>
      <c r="AV97" s="408"/>
      <c r="AW97" s="408"/>
      <c r="AX97" s="408"/>
      <c r="AY97" s="408"/>
      <c r="BA97" s="114" t="str">
        <f t="shared" si="0"/>
        <v>IEA-ETSAP &amp; IRENA 2012. Electricity storage technology brief</v>
      </c>
    </row>
    <row r="98" spans="1:53" ht="15" customHeight="1">
      <c r="A98" s="407"/>
      <c r="B98" s="87">
        <v>8</v>
      </c>
      <c r="C98" s="294" t="s">
        <v>263</v>
      </c>
      <c r="D98" s="295"/>
      <c r="E98" s="295"/>
      <c r="F98" s="295"/>
      <c r="G98" s="295"/>
      <c r="H98" s="295"/>
      <c r="I98" s="295"/>
      <c r="J98" s="295"/>
      <c r="K98" s="295"/>
      <c r="L98" s="295"/>
      <c r="M98" s="295"/>
      <c r="N98" s="295"/>
      <c r="O98" s="295"/>
      <c r="P98" s="295"/>
      <c r="Q98" s="295"/>
      <c r="R98" s="295"/>
      <c r="S98" s="295"/>
      <c r="T98" s="295"/>
      <c r="U98" s="296"/>
      <c r="V98" s="408"/>
      <c r="W98" s="408"/>
      <c r="X98" s="408"/>
      <c r="Y98" s="408"/>
      <c r="Z98" s="408"/>
      <c r="AA98" s="408"/>
      <c r="AB98" s="408"/>
      <c r="AC98" s="408"/>
      <c r="AD98" s="408"/>
      <c r="AE98" s="408"/>
      <c r="AF98" s="408"/>
      <c r="AG98" s="408"/>
      <c r="AH98" s="408"/>
      <c r="AI98" s="408"/>
      <c r="AJ98" s="408"/>
      <c r="AK98" s="408"/>
      <c r="AL98" s="408"/>
      <c r="AM98" s="408"/>
      <c r="AN98" s="408"/>
      <c r="AO98" s="408"/>
      <c r="AP98" s="408"/>
      <c r="AQ98" s="408"/>
      <c r="AR98" s="408"/>
      <c r="AS98" s="408"/>
      <c r="AT98" s="408"/>
      <c r="AU98" s="408"/>
      <c r="AV98" s="408"/>
      <c r="AW98" s="408"/>
      <c r="AX98" s="408"/>
      <c r="AY98" s="408"/>
      <c r="BA98" s="114" t="str">
        <f t="shared" si="0"/>
        <v>FCH JU McKinsey (2015). Commercialisation of energy storage in Europe</v>
      </c>
    </row>
    <row r="99" spans="1:53" ht="15" customHeight="1">
      <c r="A99" s="407"/>
      <c r="B99" s="87">
        <v>9</v>
      </c>
      <c r="C99" s="294" t="s">
        <v>264</v>
      </c>
      <c r="D99" s="295"/>
      <c r="E99" s="295"/>
      <c r="F99" s="295"/>
      <c r="G99" s="295"/>
      <c r="H99" s="295"/>
      <c r="I99" s="295"/>
      <c r="J99" s="295"/>
      <c r="K99" s="295"/>
      <c r="L99" s="295"/>
      <c r="M99" s="295"/>
      <c r="N99" s="295"/>
      <c r="O99" s="295"/>
      <c r="P99" s="295"/>
      <c r="Q99" s="295"/>
      <c r="R99" s="295"/>
      <c r="S99" s="295"/>
      <c r="T99" s="295"/>
      <c r="U99" s="296"/>
      <c r="V99" s="408"/>
      <c r="W99" s="408"/>
      <c r="X99" s="408"/>
      <c r="Y99" s="408"/>
      <c r="Z99" s="408"/>
      <c r="AA99" s="408"/>
      <c r="AB99" s="408"/>
      <c r="AC99" s="408"/>
      <c r="AD99" s="408"/>
      <c r="AE99" s="408"/>
      <c r="AF99" s="408"/>
      <c r="AG99" s="408"/>
      <c r="AH99" s="408"/>
      <c r="AI99" s="408"/>
      <c r="AJ99" s="408"/>
      <c r="AK99" s="408"/>
      <c r="AL99" s="408"/>
      <c r="AM99" s="408"/>
      <c r="AN99" s="408"/>
      <c r="AO99" s="408"/>
      <c r="AP99" s="408"/>
      <c r="AQ99" s="408"/>
      <c r="AR99" s="408"/>
      <c r="AS99" s="408"/>
      <c r="AT99" s="408"/>
      <c r="AU99" s="408"/>
      <c r="AV99" s="408"/>
      <c r="AW99" s="408"/>
      <c r="AX99" s="408"/>
      <c r="AY99" s="408"/>
      <c r="BA99" s="114" t="str">
        <f t="shared" si="0"/>
        <v>Chen et al (2009). Progress in electrical energy storage system: A critical review</v>
      </c>
    </row>
    <row r="100" spans="1:53" ht="15" customHeight="1">
      <c r="A100" s="407"/>
      <c r="B100" s="87">
        <v>10</v>
      </c>
      <c r="C100" s="294" t="s">
        <v>265</v>
      </c>
      <c r="D100" s="295"/>
      <c r="E100" s="295"/>
      <c r="F100" s="295"/>
      <c r="G100" s="295"/>
      <c r="H100" s="295"/>
      <c r="I100" s="295"/>
      <c r="J100" s="295"/>
      <c r="K100" s="295"/>
      <c r="L100" s="295"/>
      <c r="M100" s="295"/>
      <c r="N100" s="295"/>
      <c r="O100" s="295"/>
      <c r="P100" s="295"/>
      <c r="Q100" s="295"/>
      <c r="R100" s="295"/>
      <c r="S100" s="295"/>
      <c r="T100" s="295"/>
      <c r="U100" s="296"/>
      <c r="V100" s="408"/>
      <c r="W100" s="408"/>
      <c r="X100" s="408"/>
      <c r="Y100" s="408"/>
      <c r="Z100" s="408"/>
      <c r="AA100" s="408"/>
      <c r="AB100" s="408"/>
      <c r="AC100" s="408"/>
      <c r="AD100" s="408"/>
      <c r="AE100" s="408"/>
      <c r="AF100" s="408"/>
      <c r="AG100" s="408"/>
      <c r="AH100" s="408"/>
      <c r="AI100" s="408"/>
      <c r="AJ100" s="408"/>
      <c r="AK100" s="408"/>
      <c r="AL100" s="408"/>
      <c r="AM100" s="408"/>
      <c r="AN100" s="408"/>
      <c r="AO100" s="408"/>
      <c r="AP100" s="408"/>
      <c r="AQ100" s="408"/>
      <c r="AR100" s="408"/>
      <c r="AS100" s="408"/>
      <c r="AT100" s="408"/>
      <c r="AU100" s="408"/>
      <c r="AV100" s="408"/>
      <c r="AW100" s="408"/>
      <c r="AX100" s="408"/>
      <c r="AY100" s="408"/>
      <c r="BA100" s="114" t="str">
        <f t="shared" si="0"/>
        <v>Huang et al (2017). Techno-economic modelling of large scale compressed air energy storage systems</v>
      </c>
    </row>
    <row r="101" spans="1:53">
      <c r="A101" s="407"/>
      <c r="B101" s="297" t="s">
        <v>266</v>
      </c>
      <c r="C101" s="293" t="s">
        <v>267</v>
      </c>
      <c r="D101" s="293"/>
      <c r="E101" s="293"/>
      <c r="F101" s="293"/>
      <c r="G101" s="293"/>
      <c r="H101" s="293"/>
      <c r="I101" s="293"/>
      <c r="J101" s="293"/>
      <c r="K101" s="293"/>
      <c r="L101" s="293"/>
      <c r="M101" s="293"/>
      <c r="N101" s="293"/>
      <c r="O101" s="293"/>
      <c r="P101" s="293"/>
      <c r="Q101" s="293"/>
      <c r="R101" s="293"/>
      <c r="S101" s="293"/>
      <c r="T101" s="293"/>
      <c r="U101" s="293"/>
      <c r="V101" s="408"/>
      <c r="W101" s="408"/>
      <c r="X101" s="408"/>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8"/>
      <c r="AY101" s="408"/>
      <c r="BA101" s="114" t="str">
        <f t="shared" si="0"/>
        <v>Add other sources here</v>
      </c>
    </row>
    <row r="102" spans="1:53">
      <c r="A102" s="407"/>
      <c r="B102" s="297"/>
      <c r="C102" s="293"/>
      <c r="D102" s="293"/>
      <c r="E102" s="293"/>
      <c r="F102" s="293"/>
      <c r="G102" s="293"/>
      <c r="H102" s="293"/>
      <c r="I102" s="293"/>
      <c r="J102" s="293"/>
      <c r="K102" s="293"/>
      <c r="L102" s="293"/>
      <c r="M102" s="293"/>
      <c r="N102" s="293"/>
      <c r="O102" s="293"/>
      <c r="P102" s="293"/>
      <c r="Q102" s="293"/>
      <c r="R102" s="293"/>
      <c r="S102" s="293"/>
      <c r="T102" s="293"/>
      <c r="U102" s="293"/>
      <c r="V102" s="408"/>
      <c r="W102" s="408"/>
      <c r="X102" s="408"/>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8"/>
      <c r="AY102" s="408"/>
    </row>
    <row r="103" spans="1:53">
      <c r="A103" s="407"/>
      <c r="B103" s="297"/>
      <c r="C103" s="293"/>
      <c r="D103" s="293"/>
      <c r="E103" s="293"/>
      <c r="F103" s="293"/>
      <c r="G103" s="293"/>
      <c r="H103" s="293"/>
      <c r="I103" s="293"/>
      <c r="J103" s="293"/>
      <c r="K103" s="293"/>
      <c r="L103" s="293"/>
      <c r="M103" s="293"/>
      <c r="N103" s="293"/>
      <c r="O103" s="293"/>
      <c r="P103" s="293"/>
      <c r="Q103" s="293"/>
      <c r="R103" s="293"/>
      <c r="S103" s="293"/>
      <c r="T103" s="293"/>
      <c r="U103" s="293"/>
      <c r="V103" s="408"/>
      <c r="W103" s="408"/>
      <c r="X103" s="408"/>
      <c r="Y103" s="408"/>
      <c r="Z103" s="408"/>
      <c r="AA103" s="408"/>
      <c r="AB103" s="408"/>
      <c r="AC103" s="408"/>
      <c r="AD103" s="408"/>
      <c r="AE103" s="408"/>
      <c r="AF103" s="408"/>
      <c r="AG103" s="408"/>
      <c r="AH103" s="408"/>
      <c r="AI103" s="408"/>
      <c r="AJ103" s="408"/>
      <c r="AK103" s="408"/>
      <c r="AL103" s="408"/>
      <c r="AM103" s="408"/>
      <c r="AN103" s="408"/>
      <c r="AO103" s="408"/>
      <c r="AP103" s="408"/>
      <c r="AQ103" s="408"/>
      <c r="AR103" s="408"/>
      <c r="AS103" s="408"/>
      <c r="AT103" s="408"/>
      <c r="AU103" s="408"/>
      <c r="AV103" s="408"/>
      <c r="AW103" s="408"/>
      <c r="AX103" s="408"/>
      <c r="AY103" s="408"/>
    </row>
  </sheetData>
  <mergeCells count="147">
    <mergeCell ref="F21:F23"/>
    <mergeCell ref="F24:F25"/>
    <mergeCell ref="B89:C89"/>
    <mergeCell ref="D89:U89"/>
    <mergeCell ref="D81:F82"/>
    <mergeCell ref="D83:F84"/>
    <mergeCell ref="D85:F86"/>
    <mergeCell ref="D87:F88"/>
    <mergeCell ref="B81:C82"/>
    <mergeCell ref="B83:C84"/>
    <mergeCell ref="B85:C86"/>
    <mergeCell ref="B87:C88"/>
    <mergeCell ref="L47:P47"/>
    <mergeCell ref="B46:U46"/>
    <mergeCell ref="Q35:U35"/>
    <mergeCell ref="G35:K35"/>
    <mergeCell ref="L35:P35"/>
    <mergeCell ref="F51:F52"/>
    <mergeCell ref="D53:E54"/>
    <mergeCell ref="F53:F54"/>
    <mergeCell ref="D55:E56"/>
    <mergeCell ref="D45:U45"/>
    <mergeCell ref="B35:F36"/>
    <mergeCell ref="D37:D38"/>
    <mergeCell ref="C100:U100"/>
    <mergeCell ref="B31:C31"/>
    <mergeCell ref="F55:F56"/>
    <mergeCell ref="D26:K26"/>
    <mergeCell ref="D31:K31"/>
    <mergeCell ref="D32:K32"/>
    <mergeCell ref="D33:K33"/>
    <mergeCell ref="F47:F48"/>
    <mergeCell ref="D47:E48"/>
    <mergeCell ref="G67:K67"/>
    <mergeCell ref="L67:P67"/>
    <mergeCell ref="Q67:U67"/>
    <mergeCell ref="G79:K79"/>
    <mergeCell ref="L79:P79"/>
    <mergeCell ref="Q79:U79"/>
    <mergeCell ref="B26:C26"/>
    <mergeCell ref="D39:D40"/>
    <mergeCell ref="E39:F40"/>
    <mergeCell ref="D41:D42"/>
    <mergeCell ref="E41:F42"/>
    <mergeCell ref="D43:D44"/>
    <mergeCell ref="E43:F44"/>
    <mergeCell ref="C99:U99"/>
    <mergeCell ref="B59:C64"/>
    <mergeCell ref="E37:F38"/>
    <mergeCell ref="D63:E64"/>
    <mergeCell ref="F63:F64"/>
    <mergeCell ref="B47:C48"/>
    <mergeCell ref="B49:C56"/>
    <mergeCell ref="C101:U103"/>
    <mergeCell ref="F69:F70"/>
    <mergeCell ref="D15:K16"/>
    <mergeCell ref="B17:C17"/>
    <mergeCell ref="D17:F17"/>
    <mergeCell ref="B15:C16"/>
    <mergeCell ref="B32:C32"/>
    <mergeCell ref="B30:C30"/>
    <mergeCell ref="B27:C27"/>
    <mergeCell ref="B24:C25"/>
    <mergeCell ref="Q59:U59"/>
    <mergeCell ref="D61:E62"/>
    <mergeCell ref="F61:F62"/>
    <mergeCell ref="B57:C57"/>
    <mergeCell ref="Q47:U47"/>
    <mergeCell ref="D49:E50"/>
    <mergeCell ref="F49:F50"/>
    <mergeCell ref="D51:E52"/>
    <mergeCell ref="B45:C45"/>
    <mergeCell ref="G47:K47"/>
    <mergeCell ref="B33:C33"/>
    <mergeCell ref="D18:F19"/>
    <mergeCell ref="D59:E60"/>
    <mergeCell ref="F59:F60"/>
    <mergeCell ref="B18:C19"/>
    <mergeCell ref="B37:C38"/>
    <mergeCell ref="B39:C40"/>
    <mergeCell ref="B41:C42"/>
    <mergeCell ref="B43:C44"/>
    <mergeCell ref="B34:U34"/>
    <mergeCell ref="D30:K30"/>
    <mergeCell ref="D27:K27"/>
    <mergeCell ref="G20:K20"/>
    <mergeCell ref="Q20:U20"/>
    <mergeCell ref="B21:C23"/>
    <mergeCell ref="D21:E23"/>
    <mergeCell ref="B20:C20"/>
    <mergeCell ref="D20:E20"/>
    <mergeCell ref="L20:P20"/>
    <mergeCell ref="D28:K28"/>
    <mergeCell ref="D29:K29"/>
    <mergeCell ref="B28:C28"/>
    <mergeCell ref="B29:C29"/>
    <mergeCell ref="B77:C77"/>
    <mergeCell ref="D75:E76"/>
    <mergeCell ref="F75:F76"/>
    <mergeCell ref="D73:E74"/>
    <mergeCell ref="F73:F74"/>
    <mergeCell ref="D71:E72"/>
    <mergeCell ref="F71:F72"/>
    <mergeCell ref="D69:E70"/>
    <mergeCell ref="B65:C65"/>
    <mergeCell ref="B4:K4"/>
    <mergeCell ref="B14:K14"/>
    <mergeCell ref="D5:K5"/>
    <mergeCell ref="D6:K6"/>
    <mergeCell ref="D7:K7"/>
    <mergeCell ref="D8:K8"/>
    <mergeCell ref="D9:K9"/>
    <mergeCell ref="D10:K10"/>
    <mergeCell ref="D11:K11"/>
    <mergeCell ref="D12:K12"/>
    <mergeCell ref="D13:K13"/>
    <mergeCell ref="B5:C5"/>
    <mergeCell ref="B12:C13"/>
    <mergeCell ref="B6:C6"/>
    <mergeCell ref="B11:C11"/>
    <mergeCell ref="B9:C9"/>
    <mergeCell ref="B10:C10"/>
    <mergeCell ref="B7:C8"/>
    <mergeCell ref="B101:B103"/>
    <mergeCell ref="D24:E25"/>
    <mergeCell ref="C94:U94"/>
    <mergeCell ref="C95:U95"/>
    <mergeCell ref="C96:U96"/>
    <mergeCell ref="C97:U97"/>
    <mergeCell ref="C98:U98"/>
    <mergeCell ref="C91:U91"/>
    <mergeCell ref="C92:U92"/>
    <mergeCell ref="C93:U93"/>
    <mergeCell ref="D79:F80"/>
    <mergeCell ref="B78:U78"/>
    <mergeCell ref="B90:U90"/>
    <mergeCell ref="B66:U66"/>
    <mergeCell ref="D67:E68"/>
    <mergeCell ref="F67:F68"/>
    <mergeCell ref="B67:C76"/>
    <mergeCell ref="D77:U77"/>
    <mergeCell ref="D57:U57"/>
    <mergeCell ref="B58:U58"/>
    <mergeCell ref="G59:K59"/>
    <mergeCell ref="L59:P59"/>
    <mergeCell ref="B79:C80"/>
    <mergeCell ref="D65:U65"/>
  </mergeCells>
  <conditionalFormatting sqref="D7">
    <cfRule type="containsText" dxfId="580" priority="333" operator="containsText" text="Please select">
      <formula>NOT(ISERROR(SEARCH("Please select",D7)))</formula>
    </cfRule>
  </conditionalFormatting>
  <conditionalFormatting sqref="D8 L8:O8">
    <cfRule type="containsText" dxfId="579" priority="332" operator="containsText" text="Other (specify here)">
      <formula>NOT(ISERROR(SEARCH("Other (specify here)",D8)))</formula>
    </cfRule>
  </conditionalFormatting>
  <conditionalFormatting sqref="D9">
    <cfRule type="containsText" dxfId="578" priority="331" operator="containsText" text="Please select">
      <formula>NOT(ISERROR(SEARCH("Please select",D9)))</formula>
    </cfRule>
  </conditionalFormatting>
  <conditionalFormatting sqref="L10:O10">
    <cfRule type="containsText" dxfId="577" priority="330" operator="containsText" text="Specify here">
      <formula>NOT(ISERROR(SEARCH("Specify here",L10)))</formula>
    </cfRule>
  </conditionalFormatting>
  <conditionalFormatting sqref="D11 L11:O11">
    <cfRule type="containsText" dxfId="576" priority="329" operator="containsText" text="Specify here">
      <formula>NOT(ISERROR(SEARCH("Specify here",D11)))</formula>
    </cfRule>
  </conditionalFormatting>
  <conditionalFormatting sqref="D6 L6:O6">
    <cfRule type="containsText" dxfId="575" priority="328" operator="containsText" text="DD-MM-YYYY">
      <formula>NOT(ISERROR(SEARCH("DD-MM-YYYY",D6)))</formula>
    </cfRule>
  </conditionalFormatting>
  <conditionalFormatting sqref="D12 L12:O12">
    <cfRule type="containsText" dxfId="574" priority="325" operator="containsText" text="Select the observed or expected TRL level in 2020">
      <formula>NOT(ISERROR(SEARCH("Select the observed or expected TRL level in 2020",D12)))</formula>
    </cfRule>
    <cfRule type="containsText" dxfId="573" priority="327" operator="containsText" text="Specify here the observed or expected TRL level in 2020">
      <formula>NOT(ISERROR(SEARCH("Specify here the observed or expected TRL level in 2020",D12)))</formula>
    </cfRule>
  </conditionalFormatting>
  <conditionalFormatting sqref="L13:O13">
    <cfRule type="containsText" dxfId="572" priority="326" operator="containsText" text="Explain here">
      <formula>NOT(ISERROR(SEARCH("Explain here",L13)))</formula>
    </cfRule>
  </conditionalFormatting>
  <conditionalFormatting sqref="D32">
    <cfRule type="containsText" dxfId="571" priority="324" operator="containsText" text="Please select">
      <formula>NOT(ISERROR(SEARCH("Please select",D32)))</formula>
    </cfRule>
  </conditionalFormatting>
  <conditionalFormatting sqref="L30:O30">
    <cfRule type="containsText" dxfId="570" priority="320" operator="containsText" text="Specify here">
      <formula>NOT(ISERROR(SEARCH("Specify here",L30)))</formula>
    </cfRule>
  </conditionalFormatting>
  <conditionalFormatting sqref="L27:O28">
    <cfRule type="containsText" dxfId="569" priority="319" operator="containsText" text="Specify here">
      <formula>NOT(ISERROR(SEARCH("Specify here",L27)))</formula>
    </cfRule>
  </conditionalFormatting>
  <conditionalFormatting sqref="L26:O28">
    <cfRule type="containsText" dxfId="568" priority="318" operator="containsText" text="Specify here">
      <formula>NOT(ISERROR(SEARCH("Specify here",L26)))</formula>
    </cfRule>
  </conditionalFormatting>
  <conditionalFormatting sqref="L31:O31">
    <cfRule type="containsText" dxfId="567" priority="317" operator="containsText" text="Specify here">
      <formula>NOT(ISERROR(SEARCH("Specify here",L31)))</formula>
    </cfRule>
  </conditionalFormatting>
  <conditionalFormatting sqref="L33:O33">
    <cfRule type="containsText" dxfId="566" priority="316" operator="containsText" text="Explain here (e.g. other technical dimensions, region covered for potential such as NL or EU)">
      <formula>NOT(ISERROR(SEARCH("Explain here (e.g. other technical dimensions, region covered for potential such as NL or EU)",L33)))</formula>
    </cfRule>
  </conditionalFormatting>
  <conditionalFormatting sqref="L5:O5">
    <cfRule type="containsText" dxfId="565" priority="313" operator="containsText" text="Specify technology option name here">
      <formula>NOT(ISERROR(SEARCH("Specify technology option name here",L5)))</formula>
    </cfRule>
  </conditionalFormatting>
  <conditionalFormatting sqref="D18">
    <cfRule type="containsText" dxfId="564" priority="311" operator="containsText" text="Select Functional Unit above">
      <formula>NOT(ISERROR(SEARCH("Select Functional Unit above",D18)))</formula>
    </cfRule>
  </conditionalFormatting>
  <conditionalFormatting sqref="D49">
    <cfRule type="containsText" dxfId="563" priority="282" operator="containsText" text="Select">
      <formula>NOT(ISERROR(SEARCH("Select",D49)))</formula>
    </cfRule>
  </conditionalFormatting>
  <conditionalFormatting sqref="D71">
    <cfRule type="containsText" dxfId="562" priority="264" operator="containsText" text="Select">
      <formula>NOT(ISERROR(SEARCH("Select",D71)))</formula>
    </cfRule>
  </conditionalFormatting>
  <conditionalFormatting sqref="D73">
    <cfRule type="containsText" dxfId="561" priority="263" operator="containsText" text="Select">
      <formula>NOT(ISERROR(SEARCH("Select",D73)))</formula>
    </cfRule>
  </conditionalFormatting>
  <conditionalFormatting sqref="D51">
    <cfRule type="containsText" dxfId="560" priority="281" operator="containsText" text="Select">
      <formula>NOT(ISERROR(SEARCH("Select",D51)))</formula>
    </cfRule>
  </conditionalFormatting>
  <conditionalFormatting sqref="D75">
    <cfRule type="containsText" dxfId="559" priority="262" operator="containsText" text="Select">
      <formula>NOT(ISERROR(SEARCH("Select",D75)))</formula>
    </cfRule>
  </conditionalFormatting>
  <conditionalFormatting sqref="D53">
    <cfRule type="containsText" dxfId="558" priority="280" operator="containsText" text="Select">
      <formula>NOT(ISERROR(SEARCH("Select",D53)))</formula>
    </cfRule>
  </conditionalFormatting>
  <conditionalFormatting sqref="D55">
    <cfRule type="containsText" dxfId="557" priority="279" operator="containsText" text="Select">
      <formula>NOT(ISERROR(SEARCH("Select",D55)))</formula>
    </cfRule>
  </conditionalFormatting>
  <conditionalFormatting sqref="F49:F56">
    <cfRule type="containsText" dxfId="556" priority="278" operator="containsText" text="Please select">
      <formula>NOT(ISERROR(SEARCH("Please select",F49)))</formula>
    </cfRule>
  </conditionalFormatting>
  <conditionalFormatting sqref="D61">
    <cfRule type="containsText" dxfId="555" priority="268" operator="containsText" text="Select">
      <formula>NOT(ISERROR(SEARCH("Select",D61)))</formula>
    </cfRule>
  </conditionalFormatting>
  <conditionalFormatting sqref="D65">
    <cfRule type="containsText" dxfId="554" priority="266" operator="containsText" text="Explain here">
      <formula>NOT(ISERROR(SEARCH("Explain here",D65)))</formula>
    </cfRule>
  </conditionalFormatting>
  <conditionalFormatting sqref="D69">
    <cfRule type="containsText" dxfId="553" priority="265" operator="containsText" text="Select">
      <formula>NOT(ISERROR(SEARCH("Select",D69)))</formula>
    </cfRule>
  </conditionalFormatting>
  <conditionalFormatting sqref="F69:F76">
    <cfRule type="containsText" dxfId="552" priority="261" operator="containsText" text="Please select">
      <formula>NOT(ISERROR(SEARCH("Please select",F69)))</formula>
    </cfRule>
  </conditionalFormatting>
  <conditionalFormatting sqref="D77">
    <cfRule type="containsText" dxfId="551" priority="260" operator="containsText" text="Explain here">
      <formula>NOT(ISERROR(SEARCH("Explain here",D77)))</formula>
    </cfRule>
  </conditionalFormatting>
  <conditionalFormatting sqref="B91 B96 B93:B94 B98 B100">
    <cfRule type="containsText" dxfId="550" priority="252" operator="containsText" text="Specify data sources and references here">
      <formula>NOT(ISERROR(SEARCH("Specify data sources and references here",B91)))</formula>
    </cfRule>
  </conditionalFormatting>
  <conditionalFormatting sqref="D27">
    <cfRule type="containsText" dxfId="549" priority="251" operator="containsText" text="Please select">
      <formula>NOT(ISERROR(SEARCH("Please select",D27)))</formula>
    </cfRule>
  </conditionalFormatting>
  <conditionalFormatting sqref="D27">
    <cfRule type="containsText" dxfId="548" priority="250" operator="containsText" text="Specify here">
      <formula>NOT(ISERROR(SEARCH("Specify here",D27)))</formula>
    </cfRule>
  </conditionalFormatting>
  <conditionalFormatting sqref="D26:D27">
    <cfRule type="containsText" dxfId="547" priority="248" operator="containsText" text="Specify here (if not specified, value will be 1)">
      <formula>NOT(ISERROR(SEARCH("Specify here (if not specified, value will be 1)",D26)))</formula>
    </cfRule>
  </conditionalFormatting>
  <conditionalFormatting sqref="G40:K40">
    <cfRule type="containsText" dxfId="546" priority="245" operator="containsText" text="Reference">
      <formula>NOT(ISERROR(SEARCH("Reference",G40)))</formula>
    </cfRule>
  </conditionalFormatting>
  <conditionalFormatting sqref="L40:P40">
    <cfRule type="containsText" dxfId="545" priority="244" operator="containsText" text="Reference">
      <formula>NOT(ISERROR(SEARCH("Reference",L40)))</formula>
    </cfRule>
  </conditionalFormatting>
  <conditionalFormatting sqref="Q40:U40">
    <cfRule type="containsText" dxfId="544" priority="243" operator="containsText" text="Reference">
      <formula>NOT(ISERROR(SEARCH("Reference",Q40)))</formula>
    </cfRule>
  </conditionalFormatting>
  <conditionalFormatting sqref="E37">
    <cfRule type="containsText" dxfId="543" priority="242" operator="containsText" text="Please select 'Functional Unit' above">
      <formula>NOT(ISERROR(SEARCH("Please select 'Functional Unit' above",E37)))</formula>
    </cfRule>
  </conditionalFormatting>
  <conditionalFormatting sqref="H52:K52 H54:K54 H56:K56 H50:K50">
    <cfRule type="containsText" dxfId="542" priority="238" operator="containsText" text="Reference">
      <formula>NOT(ISERROR(SEARCH("Reference",H50)))</formula>
    </cfRule>
  </conditionalFormatting>
  <conditionalFormatting sqref="M52:P52 M54:P54 M56:P56 M50:P50">
    <cfRule type="containsText" dxfId="541" priority="237" operator="containsText" text="Reference">
      <formula>NOT(ISERROR(SEARCH("Reference",M50)))</formula>
    </cfRule>
  </conditionalFormatting>
  <conditionalFormatting sqref="R52:U52 R54:U54 R56:U56 R50:U50">
    <cfRule type="containsText" dxfId="540" priority="236" operator="containsText" text="Reference">
      <formula>NOT(ISERROR(SEARCH("Reference",R50)))</formula>
    </cfRule>
  </conditionalFormatting>
  <conditionalFormatting sqref="H72:K72 H74:K74 H76:K76 H70:K70">
    <cfRule type="containsText" dxfId="539" priority="232" operator="containsText" text="Reference">
      <formula>NOT(ISERROR(SEARCH("Reference",H70)))</formula>
    </cfRule>
  </conditionalFormatting>
  <conditionalFormatting sqref="M72:P72 M74:P74 M76:P76 M70:P70">
    <cfRule type="containsText" dxfId="538" priority="231" operator="containsText" text="Reference">
      <formula>NOT(ISERROR(SEARCH("Reference",M70)))</formula>
    </cfRule>
  </conditionalFormatting>
  <conditionalFormatting sqref="R72:U72 R74:U74 R76:U76 R70:U70">
    <cfRule type="containsText" dxfId="537" priority="230" operator="containsText" text="Reference">
      <formula>NOT(ISERROR(SEARCH("Reference",R70)))</formula>
    </cfRule>
  </conditionalFormatting>
  <conditionalFormatting sqref="G64:K64 H62:K62">
    <cfRule type="containsText" dxfId="536" priority="229" operator="containsText" text="Reference">
      <formula>NOT(ISERROR(SEARCH("Reference",G62)))</formula>
    </cfRule>
  </conditionalFormatting>
  <conditionalFormatting sqref="L64:P64 M62:P62">
    <cfRule type="containsText" dxfId="535" priority="228" operator="containsText" text="Reference">
      <formula>NOT(ISERROR(SEARCH("Reference",L62)))</formula>
    </cfRule>
  </conditionalFormatting>
  <conditionalFormatting sqref="Q64:U64 R62:U62">
    <cfRule type="containsText" dxfId="534" priority="227" operator="containsText" text="Reference">
      <formula>NOT(ISERROR(SEARCH("Reference",Q62)))</formula>
    </cfRule>
  </conditionalFormatting>
  <conditionalFormatting sqref="J82:K82">
    <cfRule type="containsText" dxfId="533" priority="226" operator="containsText" text="Reference">
      <formula>NOT(ISERROR(SEARCH("Reference",J82)))</formula>
    </cfRule>
  </conditionalFormatting>
  <conditionalFormatting sqref="M82:P82">
    <cfRule type="containsText" dxfId="532" priority="225" operator="containsText" text="Reference">
      <formula>NOT(ISERROR(SEARCH("Reference",M82)))</formula>
    </cfRule>
  </conditionalFormatting>
  <conditionalFormatting sqref="R82:U82">
    <cfRule type="containsText" dxfId="531" priority="224" operator="containsText" text="Reference">
      <formula>NOT(ISERROR(SEARCH("Reference",R82)))</formula>
    </cfRule>
  </conditionalFormatting>
  <conditionalFormatting sqref="D10">
    <cfRule type="containsText" dxfId="530" priority="221" operator="containsText" text="Please select">
      <formula>NOT(ISERROR(SEARCH("Please select",D10)))</formula>
    </cfRule>
  </conditionalFormatting>
  <conditionalFormatting sqref="D15">
    <cfRule type="containsText" dxfId="529" priority="219" operator="containsText" text="Please select">
      <formula>NOT(ISERROR(SEARCH("Please select",D15)))</formula>
    </cfRule>
    <cfRule type="containsText" dxfId="528" priority="220" operator="containsText" text="Please select 'Functional Unit' above">
      <formula>NOT(ISERROR(SEARCH("Please select 'Functional Unit' above",D15)))</formula>
    </cfRule>
  </conditionalFormatting>
  <conditionalFormatting sqref="D28">
    <cfRule type="containsText" dxfId="527" priority="217" operator="containsText" text="Please select">
      <formula>NOT(ISERROR(SEARCH("Please select",D28)))</formula>
    </cfRule>
  </conditionalFormatting>
  <conditionalFormatting sqref="E39 E41 E43">
    <cfRule type="containsText" dxfId="526" priority="213" operator="containsText" text="Please select 'Functional Unit' above">
      <formula>NOT(ISERROR(SEARCH("Please select 'Functional Unit' above",E39)))</formula>
    </cfRule>
  </conditionalFormatting>
  <conditionalFormatting sqref="G56 G50">
    <cfRule type="containsText" dxfId="525" priority="212" operator="containsText" text="Reference">
      <formula>NOT(ISERROR(SEARCH("Reference",G50)))</formula>
    </cfRule>
  </conditionalFormatting>
  <conditionalFormatting sqref="L52 L54 L56 L50">
    <cfRule type="containsText" dxfId="524" priority="211" operator="containsText" text="Reference">
      <formula>NOT(ISERROR(SEARCH("Reference",L50)))</formula>
    </cfRule>
  </conditionalFormatting>
  <conditionalFormatting sqref="Q52 Q54 Q56 Q50">
    <cfRule type="containsText" dxfId="523" priority="210" operator="containsText" text="Reference">
      <formula>NOT(ISERROR(SEARCH("Reference",Q50)))</formula>
    </cfRule>
  </conditionalFormatting>
  <conditionalFormatting sqref="D63">
    <cfRule type="containsText" dxfId="522" priority="209" operator="containsText" text="Select">
      <formula>NOT(ISERROR(SEARCH("Select",D63)))</formula>
    </cfRule>
  </conditionalFormatting>
  <conditionalFormatting sqref="D61:F64">
    <cfRule type="containsText" dxfId="521" priority="208" operator="containsText" text="Specify here">
      <formula>NOT(ISERROR(SEARCH("Specify here",D61)))</formula>
    </cfRule>
  </conditionalFormatting>
  <conditionalFormatting sqref="G62">
    <cfRule type="containsText" dxfId="520" priority="207" operator="containsText" text="Reference">
      <formula>NOT(ISERROR(SEARCH("Reference",G62)))</formula>
    </cfRule>
  </conditionalFormatting>
  <conditionalFormatting sqref="L62">
    <cfRule type="containsText" dxfId="519" priority="206" operator="containsText" text="Reference">
      <formula>NOT(ISERROR(SEARCH("Reference",L62)))</formula>
    </cfRule>
  </conditionalFormatting>
  <conditionalFormatting sqref="Q62">
    <cfRule type="containsText" dxfId="518" priority="205" operator="containsText" text="Reference">
      <formula>NOT(ISERROR(SEARCH("Reference",Q62)))</formula>
    </cfRule>
  </conditionalFormatting>
  <conditionalFormatting sqref="G72 G74 G76 G70">
    <cfRule type="containsText" dxfId="517" priority="204" operator="containsText" text="Reference">
      <formula>NOT(ISERROR(SEARCH("Reference",G70)))</formula>
    </cfRule>
  </conditionalFormatting>
  <conditionalFormatting sqref="L72 L74 L76 L70">
    <cfRule type="containsText" dxfId="516" priority="203" operator="containsText" text="Reference">
      <formula>NOT(ISERROR(SEARCH("Reference",L70)))</formula>
    </cfRule>
  </conditionalFormatting>
  <conditionalFormatting sqref="Q72 Q74 Q76 Q70">
    <cfRule type="containsText" dxfId="515" priority="202" operator="containsText" text="Reference">
      <formula>NOT(ISERROR(SEARCH("Reference",Q70)))</formula>
    </cfRule>
  </conditionalFormatting>
  <conditionalFormatting sqref="B92 B95 B97 B99">
    <cfRule type="containsText" dxfId="514" priority="200" operator="containsText" text="Specify data sources and references here">
      <formula>NOT(ISERROR(SEARCH("Specify data sources and references here",B92)))</formula>
    </cfRule>
  </conditionalFormatting>
  <conditionalFormatting sqref="C101:U103">
    <cfRule type="containsText" dxfId="513" priority="198" operator="containsText" text="Add other sources here">
      <formula>NOT(ISERROR(SEARCH("Add other sources here",C101)))</formula>
    </cfRule>
  </conditionalFormatting>
  <conditionalFormatting sqref="D21">
    <cfRule type="containsText" dxfId="512" priority="195" operator="containsText" text="Please select the region">
      <formula>NOT(ISERROR(SEARCH("Please select the region",D21)))</formula>
    </cfRule>
  </conditionalFormatting>
  <conditionalFormatting sqref="D24">
    <cfRule type="containsText" dxfId="511" priority="194" operator="containsText" text="Specify here the market">
      <formula>NOT(ISERROR(SEARCH("Specify here the market",D24)))</formula>
    </cfRule>
  </conditionalFormatting>
  <conditionalFormatting sqref="G19:I19">
    <cfRule type="containsText" dxfId="510" priority="193" operator="containsText" text="Reference">
      <formula>NOT(ISERROR(SEARCH("Reference",G19)))</formula>
    </cfRule>
  </conditionalFormatting>
  <conditionalFormatting sqref="G23:K23">
    <cfRule type="containsText" dxfId="509" priority="192" operator="containsText" text="Reference">
      <formula>NOT(ISERROR(SEARCH("Reference",G23)))</formula>
    </cfRule>
  </conditionalFormatting>
  <conditionalFormatting sqref="G25:K25">
    <cfRule type="containsText" dxfId="508" priority="191" operator="containsText" text="Reference">
      <formula>NOT(ISERROR(SEARCH("Reference",G25)))</formula>
    </cfRule>
  </conditionalFormatting>
  <conditionalFormatting sqref="G40:U40 G50:U50 H52:U52 H54:U54 G56:U56 G62:U62 G64:U64 G70:U70 G72:U72 G74:U74 G76:U76 J82:K82 M82:P82 R82:U82">
    <cfRule type="containsText" dxfId="507" priority="190" operator="containsText" text="Reference">
      <formula>NOT(ISERROR(SEARCH("Reference",G40)))</formula>
    </cfRule>
  </conditionalFormatting>
  <conditionalFormatting sqref="L25:P25 L23:P23">
    <cfRule type="containsText" dxfId="506" priority="189" operator="containsText" text="Reference">
      <formula>NOT(ISERROR(SEARCH("Reference",L23)))</formula>
    </cfRule>
  </conditionalFormatting>
  <conditionalFormatting sqref="Q25:U25 Q23:U23">
    <cfRule type="containsText" dxfId="505" priority="188" operator="containsText" text="Reference">
      <formula>NOT(ISERROR(SEARCH("Reference",Q23)))</formula>
    </cfRule>
  </conditionalFormatting>
  <conditionalFormatting sqref="L23:U23 L25:U25">
    <cfRule type="containsText" dxfId="504" priority="187" operator="containsText" text="Reference">
      <formula>NOT(ISERROR(SEARCH("Reference",L23)))</formula>
    </cfRule>
  </conditionalFormatting>
  <conditionalFormatting sqref="D29">
    <cfRule type="containsText" dxfId="503" priority="184" operator="containsText" text="Please select">
      <formula>NOT(ISERROR(SEARCH("Please select",D29)))</formula>
    </cfRule>
  </conditionalFormatting>
  <conditionalFormatting sqref="D29">
    <cfRule type="containsText" dxfId="502" priority="183" operator="containsText" text="Specify here">
      <formula>NOT(ISERROR(SEARCH("Specify here",D29)))</formula>
    </cfRule>
  </conditionalFormatting>
  <conditionalFormatting sqref="J84:K84 M84:P84 R84:U84">
    <cfRule type="containsText" dxfId="501" priority="178" operator="containsText" text="Reference">
      <formula>NOT(ISERROR(SEARCH("Reference",J84)))</formula>
    </cfRule>
  </conditionalFormatting>
  <conditionalFormatting sqref="M86:P86 R86:U86 J86">
    <cfRule type="containsText" dxfId="500" priority="173" operator="containsText" text="Reference">
      <formula>NOT(ISERROR(SEARCH("Reference",J86)))</formula>
    </cfRule>
  </conditionalFormatting>
  <conditionalFormatting sqref="J88:K88 M88:P88 R88:U88">
    <cfRule type="containsText" dxfId="499" priority="168" operator="containsText" text="Reference">
      <formula>NOT(ISERROR(SEARCH("Reference",J88)))</formula>
    </cfRule>
  </conditionalFormatting>
  <conditionalFormatting sqref="J84:K84">
    <cfRule type="containsText" dxfId="498" priority="181" operator="containsText" text="Reference">
      <formula>NOT(ISERROR(SEARCH("Reference",J84)))</formula>
    </cfRule>
  </conditionalFormatting>
  <conditionalFormatting sqref="M84:P84">
    <cfRule type="containsText" dxfId="497" priority="180" operator="containsText" text="Reference">
      <formula>NOT(ISERROR(SEARCH("Reference",M84)))</formula>
    </cfRule>
  </conditionalFormatting>
  <conditionalFormatting sqref="R84:U84">
    <cfRule type="containsText" dxfId="496" priority="179" operator="containsText" text="Reference">
      <formula>NOT(ISERROR(SEARCH("Reference",R84)))</formula>
    </cfRule>
  </conditionalFormatting>
  <conditionalFormatting sqref="J86">
    <cfRule type="containsText" dxfId="495" priority="176" operator="containsText" text="Reference">
      <formula>NOT(ISERROR(SEARCH("Reference",J86)))</formula>
    </cfRule>
  </conditionalFormatting>
  <conditionalFormatting sqref="M86:P86">
    <cfRule type="containsText" dxfId="494" priority="175" operator="containsText" text="Reference">
      <formula>NOT(ISERROR(SEARCH("Reference",M86)))</formula>
    </cfRule>
  </conditionalFormatting>
  <conditionalFormatting sqref="R86:U86">
    <cfRule type="containsText" dxfId="493" priority="174" operator="containsText" text="Reference">
      <formula>NOT(ISERROR(SEARCH("Reference",R86)))</formula>
    </cfRule>
  </conditionalFormatting>
  <conditionalFormatting sqref="J88:K88">
    <cfRule type="containsText" dxfId="492" priority="171" operator="containsText" text="Reference">
      <formula>NOT(ISERROR(SEARCH("Reference",J88)))</formula>
    </cfRule>
  </conditionalFormatting>
  <conditionalFormatting sqref="M88:P88">
    <cfRule type="containsText" dxfId="491" priority="170" operator="containsText" text="Reference">
      <formula>NOT(ISERROR(SEARCH("Reference",M88)))</formula>
    </cfRule>
  </conditionalFormatting>
  <conditionalFormatting sqref="R88:U88">
    <cfRule type="containsText" dxfId="490" priority="169" operator="containsText" text="Reference">
      <formula>NOT(ISERROR(SEARCH("Reference",R88)))</formula>
    </cfRule>
  </conditionalFormatting>
  <conditionalFormatting sqref="B81">
    <cfRule type="containsText" dxfId="489" priority="163" operator="containsText" text="Add here">
      <formula>NOT(ISERROR(SEARCH("Add here",B81)))</formula>
    </cfRule>
  </conditionalFormatting>
  <conditionalFormatting sqref="B83">
    <cfRule type="containsText" dxfId="488" priority="162" operator="containsText" text="Add here">
      <formula>NOT(ISERROR(SEARCH("Add here",B83)))</formula>
    </cfRule>
  </conditionalFormatting>
  <conditionalFormatting sqref="B85">
    <cfRule type="containsText" dxfId="487" priority="161" operator="containsText" text="Add here">
      <formula>NOT(ISERROR(SEARCH("Add here",B85)))</formula>
    </cfRule>
  </conditionalFormatting>
  <conditionalFormatting sqref="B87">
    <cfRule type="containsText" dxfId="486" priority="160" operator="containsText" text="Add here">
      <formula>NOT(ISERROR(SEARCH("Add here",B87)))</formula>
    </cfRule>
  </conditionalFormatting>
  <conditionalFormatting sqref="L84 L86 L88 L82">
    <cfRule type="containsText" dxfId="485" priority="154" operator="containsText" text="Reference">
      <formula>NOT(ISERROR(SEARCH("Reference",L82)))</formula>
    </cfRule>
  </conditionalFormatting>
  <conditionalFormatting sqref="L82 L84 L86 L88">
    <cfRule type="containsText" dxfId="484" priority="153" operator="containsText" text="Reference">
      <formula>NOT(ISERROR(SEARCH("Reference",L82)))</formula>
    </cfRule>
  </conditionalFormatting>
  <conditionalFormatting sqref="Q84 Q86 Q88 Q82">
    <cfRule type="containsText" dxfId="483" priority="152" operator="containsText" text="Reference">
      <formula>NOT(ISERROR(SEARCH("Reference",Q82)))</formula>
    </cfRule>
  </conditionalFormatting>
  <conditionalFormatting sqref="Q82 Q84 Q86 Q88">
    <cfRule type="containsText" dxfId="482" priority="151" operator="containsText" text="Reference">
      <formula>NOT(ISERROR(SEARCH("Reference",Q82)))</formula>
    </cfRule>
  </conditionalFormatting>
  <conditionalFormatting sqref="E41:F42">
    <cfRule type="containsText" dxfId="481" priority="146" operator="containsText" text="Please select">
      <formula>NOT(ISERROR(SEARCH("Please select",E41)))</formula>
    </cfRule>
  </conditionalFormatting>
  <conditionalFormatting sqref="F21">
    <cfRule type="containsText" dxfId="480" priority="145" operator="containsText" text="Please select">
      <formula>NOT(ISERROR(SEARCH("Please select",F21)))</formula>
    </cfRule>
  </conditionalFormatting>
  <conditionalFormatting sqref="F24">
    <cfRule type="containsText" dxfId="479" priority="144" operator="containsText" text="Select Functional Unit above">
      <formula>NOT(ISERROR(SEARCH("Select Functional Unit above",F24)))</formula>
    </cfRule>
  </conditionalFormatting>
  <conditionalFormatting sqref="E43:F44">
    <cfRule type="cellIs" dxfId="478" priority="143" operator="equal">
      <formula>"Please select based on chosen Functional Unit"</formula>
    </cfRule>
  </conditionalFormatting>
  <conditionalFormatting sqref="D5">
    <cfRule type="containsText" dxfId="477" priority="142" operator="containsText" text="Please select">
      <formula>NOT(ISERROR(SEARCH("Please select",D5)))</formula>
    </cfRule>
  </conditionalFormatting>
  <conditionalFormatting sqref="D5">
    <cfRule type="containsText" dxfId="476" priority="141" operator="containsText" text="Specify here">
      <formula>NOT(ISERROR(SEARCH("Specify here",D5)))</formula>
    </cfRule>
  </conditionalFormatting>
  <conditionalFormatting sqref="D13">
    <cfRule type="containsText" dxfId="475" priority="140" operator="containsText" text="Explain here">
      <formula>NOT(ISERROR(SEARCH("Explain here",D13)))</formula>
    </cfRule>
  </conditionalFormatting>
  <conditionalFormatting sqref="D30">
    <cfRule type="containsText" dxfId="474" priority="139" operator="containsText" text="Please select">
      <formula>NOT(ISERROR(SEARCH("Please select",D30)))</formula>
    </cfRule>
  </conditionalFormatting>
  <conditionalFormatting sqref="D30">
    <cfRule type="containsText" dxfId="473" priority="138" operator="containsText" text="Specify here">
      <formula>NOT(ISERROR(SEARCH("Specify here",D30)))</formula>
    </cfRule>
  </conditionalFormatting>
  <conditionalFormatting sqref="D31">
    <cfRule type="containsText" dxfId="472" priority="137" operator="containsText" text="Please select">
      <formula>NOT(ISERROR(SEARCH("Please select",D31)))</formula>
    </cfRule>
  </conditionalFormatting>
  <conditionalFormatting sqref="D31">
    <cfRule type="containsText" dxfId="471" priority="136" operator="containsText" text="Specify here">
      <formula>NOT(ISERROR(SEARCH("Specify here",D31)))</formula>
    </cfRule>
  </conditionalFormatting>
  <conditionalFormatting sqref="D33">
    <cfRule type="containsText" dxfId="470" priority="135" operator="containsText" text="Explain here (e.g. other technical dimensions, region covered for potential such as NL or EU)">
      <formula>NOT(ISERROR(SEARCH("Explain here (e.g. other technical dimensions, region covered for potential such as NL or EU)",D33)))</formula>
    </cfRule>
  </conditionalFormatting>
  <conditionalFormatting sqref="T38:U38">
    <cfRule type="containsText" dxfId="469" priority="134" operator="containsText" text="Reference">
      <formula>NOT(ISERROR(SEARCH("Reference",T38)))</formula>
    </cfRule>
  </conditionalFormatting>
  <conditionalFormatting sqref="T38:U38">
    <cfRule type="containsText" dxfId="468" priority="133" operator="containsText" text="Reference">
      <formula>NOT(ISERROR(SEARCH("Reference",T38)))</formula>
    </cfRule>
  </conditionalFormatting>
  <conditionalFormatting sqref="G38">
    <cfRule type="containsText" dxfId="467" priority="132" operator="containsText" text="Reference">
      <formula>NOT(ISERROR(SEARCH("Reference",G38)))</formula>
    </cfRule>
  </conditionalFormatting>
  <conditionalFormatting sqref="G38">
    <cfRule type="containsText" dxfId="466" priority="131" operator="containsText" text="Reference">
      <formula>NOT(ISERROR(SEARCH("Reference",G38)))</formula>
    </cfRule>
  </conditionalFormatting>
  <conditionalFormatting sqref="H38">
    <cfRule type="containsText" dxfId="465" priority="130" operator="containsText" text="Reference">
      <formula>NOT(ISERROR(SEARCH("Reference",H38)))</formula>
    </cfRule>
  </conditionalFormatting>
  <conditionalFormatting sqref="P38">
    <cfRule type="containsText" dxfId="464" priority="129" operator="containsText" text="Reference">
      <formula>NOT(ISERROR(SEARCH("Reference",P38)))</formula>
    </cfRule>
  </conditionalFormatting>
  <conditionalFormatting sqref="P38">
    <cfRule type="containsText" dxfId="463" priority="128" operator="containsText" text="Reference">
      <formula>NOT(ISERROR(SEARCH("Reference",P38)))</formula>
    </cfRule>
  </conditionalFormatting>
  <conditionalFormatting sqref="L38">
    <cfRule type="containsText" dxfId="462" priority="127" operator="containsText" text="Reference">
      <formula>NOT(ISERROR(SEARCH("Reference",L38)))</formula>
    </cfRule>
  </conditionalFormatting>
  <conditionalFormatting sqref="L38">
    <cfRule type="containsText" dxfId="461" priority="126" operator="containsText" text="Reference">
      <formula>NOT(ISERROR(SEARCH("Reference",L38)))</formula>
    </cfRule>
  </conditionalFormatting>
  <conditionalFormatting sqref="Q38">
    <cfRule type="containsText" dxfId="460" priority="125" operator="containsText" text="Reference">
      <formula>NOT(ISERROR(SEARCH("Reference",Q38)))</formula>
    </cfRule>
  </conditionalFormatting>
  <conditionalFormatting sqref="Q38">
    <cfRule type="containsText" dxfId="459" priority="124" operator="containsText" text="Reference">
      <formula>NOT(ISERROR(SEARCH("Reference",Q38)))</formula>
    </cfRule>
  </conditionalFormatting>
  <conditionalFormatting sqref="I38">
    <cfRule type="containsText" dxfId="458" priority="123" operator="containsText" text="Reference">
      <formula>NOT(ISERROR(SEARCH("Reference",I38)))</formula>
    </cfRule>
  </conditionalFormatting>
  <conditionalFormatting sqref="I38">
    <cfRule type="containsText" dxfId="457" priority="122" operator="containsText" text="Reference">
      <formula>NOT(ISERROR(SEARCH("Reference",I38)))</formula>
    </cfRule>
  </conditionalFormatting>
  <conditionalFormatting sqref="M38">
    <cfRule type="containsText" dxfId="456" priority="121" operator="containsText" text="Reference">
      <formula>NOT(ISERROR(SEARCH("Reference",M38)))</formula>
    </cfRule>
  </conditionalFormatting>
  <conditionalFormatting sqref="N38">
    <cfRule type="containsText" dxfId="455" priority="120" operator="containsText" text="Reference">
      <formula>NOT(ISERROR(SEARCH("Reference",N38)))</formula>
    </cfRule>
  </conditionalFormatting>
  <conditionalFormatting sqref="N38">
    <cfRule type="containsText" dxfId="454" priority="119" operator="containsText" text="Reference">
      <formula>NOT(ISERROR(SEARCH("Reference",N38)))</formula>
    </cfRule>
  </conditionalFormatting>
  <conditionalFormatting sqref="O38">
    <cfRule type="containsText" dxfId="453" priority="118" operator="containsText" text="Reference">
      <formula>NOT(ISERROR(SEARCH("Reference",O38)))</formula>
    </cfRule>
  </conditionalFormatting>
  <conditionalFormatting sqref="O38">
    <cfRule type="containsText" dxfId="452" priority="117" operator="containsText" text="Reference">
      <formula>NOT(ISERROR(SEARCH("Reference",O38)))</formula>
    </cfRule>
  </conditionalFormatting>
  <conditionalFormatting sqref="J38">
    <cfRule type="containsText" dxfId="451" priority="116" operator="containsText" text="Reference">
      <formula>NOT(ISERROR(SEARCH("Reference",J38)))</formula>
    </cfRule>
  </conditionalFormatting>
  <conditionalFormatting sqref="J38">
    <cfRule type="containsText" dxfId="450" priority="115" operator="containsText" text="Reference">
      <formula>NOT(ISERROR(SEARCH("Reference",J38)))</formula>
    </cfRule>
  </conditionalFormatting>
  <conditionalFormatting sqref="R38:S38">
    <cfRule type="containsText" dxfId="449" priority="114" operator="containsText" text="Reference">
      <formula>NOT(ISERROR(SEARCH("Reference",R38)))</formula>
    </cfRule>
  </conditionalFormatting>
  <conditionalFormatting sqref="R38:S38">
    <cfRule type="containsText" dxfId="448" priority="113" operator="containsText" text="Reference">
      <formula>NOT(ISERROR(SEARCH("Reference",R38)))</formula>
    </cfRule>
  </conditionalFormatting>
  <conditionalFormatting sqref="K38">
    <cfRule type="containsText" dxfId="447" priority="112" operator="containsText" text="Reference">
      <formula>NOT(ISERROR(SEARCH("Reference",K38)))</formula>
    </cfRule>
  </conditionalFormatting>
  <conditionalFormatting sqref="K38">
    <cfRule type="containsText" dxfId="446" priority="111" operator="containsText" text="Reference">
      <formula>NOT(ISERROR(SEARCH("Reference",K38)))</formula>
    </cfRule>
  </conditionalFormatting>
  <conditionalFormatting sqref="T42:U42 T44:U44">
    <cfRule type="containsText" dxfId="445" priority="110" operator="containsText" text="Reference">
      <formula>NOT(ISERROR(SEARCH("Reference",T42)))</formula>
    </cfRule>
  </conditionalFormatting>
  <conditionalFormatting sqref="T44:U44 T42:U42">
    <cfRule type="containsText" dxfId="444" priority="109" operator="containsText" text="Reference">
      <formula>NOT(ISERROR(SEARCH("Reference",T42)))</formula>
    </cfRule>
  </conditionalFormatting>
  <conditionalFormatting sqref="R44:S44">
    <cfRule type="containsText" dxfId="443" priority="108" operator="containsText" text="Reference">
      <formula>NOT(ISERROR(SEARCH("Reference",R44)))</formula>
    </cfRule>
  </conditionalFormatting>
  <conditionalFormatting sqref="R44:S44">
    <cfRule type="containsText" dxfId="442" priority="107" operator="containsText" text="Reference">
      <formula>NOT(ISERROR(SEARCH("Reference",R44)))</formula>
    </cfRule>
  </conditionalFormatting>
  <conditionalFormatting sqref="Q42">
    <cfRule type="containsText" dxfId="441" priority="94" operator="containsText" text="Reference">
      <formula>NOT(ISERROR(SEARCH("Reference",Q42)))</formula>
    </cfRule>
  </conditionalFormatting>
  <conditionalFormatting sqref="G44 G42">
    <cfRule type="containsText" dxfId="440" priority="106" operator="containsText" text="Reference">
      <formula>NOT(ISERROR(SEARCH("Reference",G42)))</formula>
    </cfRule>
  </conditionalFormatting>
  <conditionalFormatting sqref="G44 G42">
    <cfRule type="containsText" dxfId="439" priority="105" operator="containsText" text="Reference">
      <formula>NOT(ISERROR(SEARCH("Reference",G42)))</formula>
    </cfRule>
  </conditionalFormatting>
  <conditionalFormatting sqref="P42 L44 P44">
    <cfRule type="containsText" dxfId="438" priority="104" operator="containsText" text="Reference">
      <formula>NOT(ISERROR(SEARCH("Reference",L42)))</formula>
    </cfRule>
  </conditionalFormatting>
  <conditionalFormatting sqref="Q44">
    <cfRule type="containsText" dxfId="437" priority="103" operator="containsText" text="Reference">
      <formula>NOT(ISERROR(SEARCH("Reference",Q44)))</formula>
    </cfRule>
  </conditionalFormatting>
  <conditionalFormatting sqref="P42 L44 P44:Q44">
    <cfRule type="containsText" dxfId="436" priority="102" operator="containsText" text="Reference">
      <formula>NOT(ISERROR(SEARCH("Reference",L42)))</formula>
    </cfRule>
  </conditionalFormatting>
  <conditionalFormatting sqref="L42">
    <cfRule type="containsText" dxfId="435" priority="97" operator="containsText" text="Reference">
      <formula>NOT(ISERROR(SEARCH("Reference",L42)))</formula>
    </cfRule>
  </conditionalFormatting>
  <conditionalFormatting sqref="Q42">
    <cfRule type="containsText" dxfId="434" priority="96" operator="containsText" text="Reference">
      <formula>NOT(ISERROR(SEARCH("Reference",Q42)))</formula>
    </cfRule>
  </conditionalFormatting>
  <conditionalFormatting sqref="L42">
    <cfRule type="containsText" dxfId="433" priority="99" operator="containsText" text="Reference">
      <formula>NOT(ISERROR(SEARCH("Reference",L42)))</formula>
    </cfRule>
  </conditionalFormatting>
  <conditionalFormatting sqref="L42">
    <cfRule type="containsText" dxfId="432" priority="98" operator="containsText" text="Reference">
      <formula>NOT(ISERROR(SEARCH("Reference",L42)))</formula>
    </cfRule>
  </conditionalFormatting>
  <conditionalFormatting sqref="L44">
    <cfRule type="containsText" dxfId="431" priority="101" operator="containsText" text="Reference">
      <formula>NOT(ISERROR(SEARCH("Reference",L44)))</formula>
    </cfRule>
  </conditionalFormatting>
  <conditionalFormatting sqref="Q44">
    <cfRule type="containsText" dxfId="430" priority="100" operator="containsText" text="Reference">
      <formula>NOT(ISERROR(SEARCH("Reference",Q44)))</formula>
    </cfRule>
  </conditionalFormatting>
  <conditionalFormatting sqref="Q42">
    <cfRule type="containsText" dxfId="429" priority="95" operator="containsText" text="Reference">
      <formula>NOT(ISERROR(SEARCH("Reference",Q42)))</formula>
    </cfRule>
  </conditionalFormatting>
  <conditionalFormatting sqref="H42">
    <cfRule type="containsText" dxfId="428" priority="93" operator="containsText" text="Reference">
      <formula>NOT(ISERROR(SEARCH("Reference",H42)))</formula>
    </cfRule>
  </conditionalFormatting>
  <conditionalFormatting sqref="H44">
    <cfRule type="containsText" dxfId="427" priority="92" operator="containsText" text="Reference">
      <formula>NOT(ISERROR(SEARCH("Reference",H44)))</formula>
    </cfRule>
  </conditionalFormatting>
  <conditionalFormatting sqref="M42">
    <cfRule type="containsText" dxfId="426" priority="91" operator="containsText" text="Reference">
      <formula>NOT(ISERROR(SEARCH("Reference",M42)))</formula>
    </cfRule>
  </conditionalFormatting>
  <conditionalFormatting sqref="M44">
    <cfRule type="containsText" dxfId="425" priority="90" operator="containsText" text="Reference">
      <formula>NOT(ISERROR(SEARCH("Reference",M44)))</formula>
    </cfRule>
  </conditionalFormatting>
  <conditionalFormatting sqref="I44">
    <cfRule type="containsText" dxfId="424" priority="86" operator="containsText" text="Reference">
      <formula>NOT(ISERROR(SEARCH("Reference",I44)))</formula>
    </cfRule>
  </conditionalFormatting>
  <conditionalFormatting sqref="I42">
    <cfRule type="containsText" dxfId="423" priority="89" operator="containsText" text="Reference">
      <formula>NOT(ISERROR(SEARCH("Reference",I42)))</formula>
    </cfRule>
  </conditionalFormatting>
  <conditionalFormatting sqref="I42">
    <cfRule type="containsText" dxfId="422" priority="88" operator="containsText" text="Reference">
      <formula>NOT(ISERROR(SEARCH("Reference",I42)))</formula>
    </cfRule>
  </conditionalFormatting>
  <conditionalFormatting sqref="I44">
    <cfRule type="containsText" dxfId="421" priority="87" operator="containsText" text="Reference">
      <formula>NOT(ISERROR(SEARCH("Reference",I44)))</formula>
    </cfRule>
  </conditionalFormatting>
  <conditionalFormatting sqref="N44">
    <cfRule type="containsText" dxfId="420" priority="83" operator="containsText" text="Reference">
      <formula>NOT(ISERROR(SEARCH("Reference",N44)))</formula>
    </cfRule>
  </conditionalFormatting>
  <conditionalFormatting sqref="N44">
    <cfRule type="containsText" dxfId="419" priority="82" operator="containsText" text="Reference">
      <formula>NOT(ISERROR(SEARCH("Reference",N44)))</formula>
    </cfRule>
  </conditionalFormatting>
  <conditionalFormatting sqref="N42">
    <cfRule type="containsText" dxfId="418" priority="85" operator="containsText" text="Reference">
      <formula>NOT(ISERROR(SEARCH("Reference",N42)))</formula>
    </cfRule>
  </conditionalFormatting>
  <conditionalFormatting sqref="N42">
    <cfRule type="containsText" dxfId="417" priority="84" operator="containsText" text="Reference">
      <formula>NOT(ISERROR(SEARCH("Reference",N42)))</formula>
    </cfRule>
  </conditionalFormatting>
  <conditionalFormatting sqref="O42 O44">
    <cfRule type="containsText" dxfId="416" priority="81" operator="containsText" text="Reference">
      <formula>NOT(ISERROR(SEARCH("Reference",O42)))</formula>
    </cfRule>
  </conditionalFormatting>
  <conditionalFormatting sqref="O42 O44">
    <cfRule type="containsText" dxfId="415" priority="80" operator="containsText" text="Reference">
      <formula>NOT(ISERROR(SEARCH("Reference",O42)))</formula>
    </cfRule>
  </conditionalFormatting>
  <conditionalFormatting sqref="R42:S42">
    <cfRule type="containsText" dxfId="414" priority="79" operator="containsText" text="Reference">
      <formula>NOT(ISERROR(SEARCH("Reference",R42)))</formula>
    </cfRule>
  </conditionalFormatting>
  <conditionalFormatting sqref="R42:S42">
    <cfRule type="containsText" dxfId="413" priority="78" operator="containsText" text="Reference">
      <formula>NOT(ISERROR(SEARCH("Reference",R42)))</formula>
    </cfRule>
  </conditionalFormatting>
  <conditionalFormatting sqref="J42">
    <cfRule type="containsText" dxfId="412" priority="77" operator="containsText" text="Reference">
      <formula>NOT(ISERROR(SEARCH("Reference",J42)))</formula>
    </cfRule>
  </conditionalFormatting>
  <conditionalFormatting sqref="J42">
    <cfRule type="containsText" dxfId="411" priority="76" operator="containsText" text="Reference">
      <formula>NOT(ISERROR(SEARCH("Reference",J42)))</formula>
    </cfRule>
  </conditionalFormatting>
  <conditionalFormatting sqref="K42">
    <cfRule type="containsText" dxfId="410" priority="75" operator="containsText" text="Reference">
      <formula>NOT(ISERROR(SEARCH("Reference",K42)))</formula>
    </cfRule>
  </conditionalFormatting>
  <conditionalFormatting sqref="K42">
    <cfRule type="containsText" dxfId="409" priority="74" operator="containsText" text="Reference">
      <formula>NOT(ISERROR(SEARCH("Reference",K42)))</formula>
    </cfRule>
  </conditionalFormatting>
  <conditionalFormatting sqref="J44">
    <cfRule type="containsText" dxfId="408" priority="73" operator="containsText" text="Reference">
      <formula>NOT(ISERROR(SEARCH("Reference",J44)))</formula>
    </cfRule>
  </conditionalFormatting>
  <conditionalFormatting sqref="J44">
    <cfRule type="containsText" dxfId="407" priority="72" operator="containsText" text="Reference">
      <formula>NOT(ISERROR(SEARCH("Reference",J44)))</formula>
    </cfRule>
  </conditionalFormatting>
  <conditionalFormatting sqref="K44">
    <cfRule type="containsText" dxfId="406" priority="71" operator="containsText" text="Reference">
      <formula>NOT(ISERROR(SEARCH("Reference",K44)))</formula>
    </cfRule>
  </conditionalFormatting>
  <conditionalFormatting sqref="K44">
    <cfRule type="containsText" dxfId="405" priority="70" operator="containsText" text="Reference">
      <formula>NOT(ISERROR(SEARCH("Reference",K44)))</formula>
    </cfRule>
  </conditionalFormatting>
  <conditionalFormatting sqref="D45">
    <cfRule type="containsText" dxfId="404" priority="69" operator="containsText" text="Explain here (e.g. other costs)">
      <formula>NOT(ISERROR(SEARCH("Explain here (e.g. other costs)",D45)))</formula>
    </cfRule>
  </conditionalFormatting>
  <conditionalFormatting sqref="G52">
    <cfRule type="containsText" dxfId="403" priority="68" operator="containsText" text="Reference">
      <formula>NOT(ISERROR(SEARCH("Reference",G52)))</formula>
    </cfRule>
  </conditionalFormatting>
  <conditionalFormatting sqref="G54 G52">
    <cfRule type="containsText" dxfId="402" priority="67" operator="containsText" text="Reference">
      <formula>NOT(ISERROR(SEARCH("Reference",G52)))</formula>
    </cfRule>
  </conditionalFormatting>
  <conditionalFormatting sqref="G54">
    <cfRule type="containsText" dxfId="401" priority="66" operator="containsText" text="Reference">
      <formula>NOT(ISERROR(SEARCH("Reference",G54)))</formula>
    </cfRule>
  </conditionalFormatting>
  <conditionalFormatting sqref="G54">
    <cfRule type="containsText" dxfId="400" priority="65" operator="containsText" text="Reference">
      <formula>NOT(ISERROR(SEARCH("Reference",G54)))</formula>
    </cfRule>
  </conditionalFormatting>
  <conditionalFormatting sqref="G52">
    <cfRule type="containsText" dxfId="399" priority="64" operator="containsText" text="Reference">
      <formula>NOT(ISERROR(SEARCH("Reference",G52)))</formula>
    </cfRule>
  </conditionalFormatting>
  <conditionalFormatting sqref="G52">
    <cfRule type="containsText" dxfId="398" priority="63" operator="containsText" text="Reference">
      <formula>NOT(ISERROR(SEARCH("Reference",G52)))</formula>
    </cfRule>
  </conditionalFormatting>
  <conditionalFormatting sqref="D57">
    <cfRule type="containsText" dxfId="397" priority="62" operator="containsText" text="Explain here (e.g. flexible in and out)">
      <formula>NOT(ISERROR(SEARCH("Explain here (e.g. flexible in and out)",D57)))</formula>
    </cfRule>
  </conditionalFormatting>
  <conditionalFormatting sqref="D81">
    <cfRule type="containsText" dxfId="396" priority="61" operator="containsText" text="Specify here">
      <formula>NOT(ISERROR(SEARCH("Specify here",D81)))</formula>
    </cfRule>
  </conditionalFormatting>
  <conditionalFormatting sqref="H84:I84">
    <cfRule type="containsText" dxfId="395" priority="59" operator="containsText" text="Reference">
      <formula>NOT(ISERROR(SEARCH("Reference",H84)))</formula>
    </cfRule>
  </conditionalFormatting>
  <conditionalFormatting sqref="H88:I88">
    <cfRule type="containsText" dxfId="394" priority="57" operator="containsText" text="Reference">
      <formula>NOT(ISERROR(SEARCH("Reference",H88)))</formula>
    </cfRule>
  </conditionalFormatting>
  <conditionalFormatting sqref="H84:I84">
    <cfRule type="containsText" dxfId="393" priority="60" operator="containsText" text="Reference">
      <formula>NOT(ISERROR(SEARCH("Reference",H84)))</formula>
    </cfRule>
  </conditionalFormatting>
  <conditionalFormatting sqref="H88:I88">
    <cfRule type="containsText" dxfId="392" priority="58" operator="containsText" text="Reference">
      <formula>NOT(ISERROR(SEARCH("Reference",H88)))</formula>
    </cfRule>
  </conditionalFormatting>
  <conditionalFormatting sqref="G84 G86 G88">
    <cfRule type="containsText" dxfId="391" priority="56" operator="containsText" text="Reference">
      <formula>NOT(ISERROR(SEARCH("Reference",G84)))</formula>
    </cfRule>
  </conditionalFormatting>
  <conditionalFormatting sqref="G84 G86 G88">
    <cfRule type="containsText" dxfId="390" priority="55" operator="containsText" text="Reference">
      <formula>NOT(ISERROR(SEARCH("Reference",G84)))</formula>
    </cfRule>
  </conditionalFormatting>
  <conditionalFormatting sqref="D83">
    <cfRule type="containsText" dxfId="389" priority="54" operator="containsText" text="Specify here">
      <formula>NOT(ISERROR(SEARCH("Specify here",D83)))</formula>
    </cfRule>
  </conditionalFormatting>
  <conditionalFormatting sqref="D85">
    <cfRule type="containsText" dxfId="388" priority="53" operator="containsText" text="Specify here">
      <formula>NOT(ISERROR(SEARCH("Specify here",D85)))</formula>
    </cfRule>
  </conditionalFormatting>
  <conditionalFormatting sqref="D87">
    <cfRule type="containsText" dxfId="387" priority="52" operator="containsText" text="Specify here">
      <formula>NOT(ISERROR(SEARCH("Specify here",D87)))</formula>
    </cfRule>
  </conditionalFormatting>
  <conditionalFormatting sqref="D89">
    <cfRule type="containsText" dxfId="386" priority="41" operator="containsText" text="Explain here">
      <formula>NOT(ISERROR(SEARCH("Explain here",D89)))</formula>
    </cfRule>
  </conditionalFormatting>
  <conditionalFormatting sqref="C91:U91">
    <cfRule type="containsText" dxfId="385" priority="40" operator="containsText" text="Specify complete references and data sources used here">
      <formula>NOT(ISERROR(SEARCH("Specify complete references and data sources used here",C91)))</formula>
    </cfRule>
  </conditionalFormatting>
  <conditionalFormatting sqref="C99">
    <cfRule type="containsText" dxfId="384" priority="29" operator="containsText" text="Specify complete references and data sources used here">
      <formula>NOT(ISERROR(SEARCH("Specify complete references and data sources used here",C99)))</formula>
    </cfRule>
  </conditionalFormatting>
  <conditionalFormatting sqref="C99">
    <cfRule type="containsText" dxfId="383" priority="28" operator="containsText" text="Specify complete references and data sources used here">
      <formula>NOT(ISERROR(SEARCH("Specify complete references and data sources used here",C99)))</formula>
    </cfRule>
  </conditionalFormatting>
  <conditionalFormatting sqref="C99">
    <cfRule type="containsText" dxfId="382" priority="27" operator="containsText" text="Specify complete references and data sources used here">
      <formula>NOT(ISERROR(SEARCH("Specify complete references and data sources used here",C99)))</formula>
    </cfRule>
  </conditionalFormatting>
  <conditionalFormatting sqref="C99">
    <cfRule type="containsText" dxfId="381" priority="26" operator="containsText" text="Specify complete references and data sources used here">
      <formula>NOT(ISERROR(SEARCH("Specify complete references and data sources used here",C99)))</formula>
    </cfRule>
  </conditionalFormatting>
  <conditionalFormatting sqref="C98">
    <cfRule type="containsText" dxfId="380" priority="25" operator="containsText" text="Specify complete references and data sources used here">
      <formula>NOT(ISERROR(SEARCH("Specify complete references and data sources used here",C98)))</formula>
    </cfRule>
  </conditionalFormatting>
  <conditionalFormatting sqref="C98">
    <cfRule type="containsText" dxfId="379" priority="24" operator="containsText" text="Specify complete references and data sources used here">
      <formula>NOT(ISERROR(SEARCH("Specify complete references and data sources used here",C98)))</formula>
    </cfRule>
  </conditionalFormatting>
  <conditionalFormatting sqref="C98">
    <cfRule type="containsText" dxfId="378" priority="23" operator="containsText" text="Specify complete references and data sources used here">
      <formula>NOT(ISERROR(SEARCH("Specify complete references and data sources used here",C98)))</formula>
    </cfRule>
  </conditionalFormatting>
  <conditionalFormatting sqref="C97">
    <cfRule type="containsText" dxfId="377" priority="22" operator="containsText" text="Specify complete references and data sources used here">
      <formula>NOT(ISERROR(SEARCH("Specify complete references and data sources used here",C97)))</formula>
    </cfRule>
  </conditionalFormatting>
  <conditionalFormatting sqref="C94:U94">
    <cfRule type="containsText" dxfId="376" priority="20" operator="containsText" text="Specify complete references and data sources used here">
      <formula>NOT(ISERROR(SEARCH("Specify complete references and data sources used here",C94)))</formula>
    </cfRule>
  </conditionalFormatting>
  <conditionalFormatting sqref="G82">
    <cfRule type="containsText" dxfId="375" priority="19" operator="containsText" text="Reference">
      <formula>NOT(ISERROR(SEARCH("Reference",G82)))</formula>
    </cfRule>
  </conditionalFormatting>
  <conditionalFormatting sqref="G82">
    <cfRule type="containsText" dxfId="374" priority="18" operator="containsText" text="Reference">
      <formula>NOT(ISERROR(SEARCH("Reference",G82)))</formula>
    </cfRule>
  </conditionalFormatting>
  <conditionalFormatting sqref="H82:I82">
    <cfRule type="containsText" dxfId="373" priority="17" operator="containsText" text="Reference">
      <formula>NOT(ISERROR(SEARCH("Reference",H82)))</formula>
    </cfRule>
  </conditionalFormatting>
  <conditionalFormatting sqref="H82:I82">
    <cfRule type="containsText" dxfId="372" priority="16" operator="containsText" text="Reference">
      <formula>NOT(ISERROR(SEARCH("Reference",H82)))</formula>
    </cfRule>
  </conditionalFormatting>
  <conditionalFormatting sqref="H86">
    <cfRule type="containsText" dxfId="371" priority="14" operator="containsText" text="Reference">
      <formula>NOT(ISERROR(SEARCH("Reference",H86)))</formula>
    </cfRule>
  </conditionalFormatting>
  <conditionalFormatting sqref="H86">
    <cfRule type="containsText" dxfId="370" priority="15" operator="containsText" text="Reference">
      <formula>NOT(ISERROR(SEARCH("Reference",H86)))</formula>
    </cfRule>
  </conditionalFormatting>
  <conditionalFormatting sqref="I86">
    <cfRule type="containsText" dxfId="369" priority="12" operator="containsText" text="Reference">
      <formula>NOT(ISERROR(SEARCH("Reference",I86)))</formula>
    </cfRule>
  </conditionalFormatting>
  <conditionalFormatting sqref="I86">
    <cfRule type="containsText" dxfId="368" priority="13" operator="containsText" text="Reference">
      <formula>NOT(ISERROR(SEARCH("Reference",I86)))</formula>
    </cfRule>
  </conditionalFormatting>
  <conditionalFormatting sqref="K86">
    <cfRule type="containsText" dxfId="367" priority="10" operator="containsText" text="Reference">
      <formula>NOT(ISERROR(SEARCH("Reference",K86)))</formula>
    </cfRule>
  </conditionalFormatting>
  <conditionalFormatting sqref="K86">
    <cfRule type="containsText" dxfId="366" priority="11" operator="containsText" text="Reference">
      <formula>NOT(ISERROR(SEARCH("Reference",K86)))</formula>
    </cfRule>
  </conditionalFormatting>
  <conditionalFormatting sqref="J19:K19">
    <cfRule type="containsText" dxfId="365" priority="9" operator="containsText" text="Reference">
      <formula>NOT(ISERROR(SEARCH("Reference",J19)))</formula>
    </cfRule>
  </conditionalFormatting>
  <conditionalFormatting sqref="G54">
    <cfRule type="containsText" dxfId="364" priority="8" operator="containsText" text="Reference">
      <formula>NOT(ISERROR(SEARCH("Reference",G54)))</formula>
    </cfRule>
  </conditionalFormatting>
  <conditionalFormatting sqref="G54">
    <cfRule type="containsText" dxfId="363" priority="7" operator="containsText" text="Reference">
      <formula>NOT(ISERROR(SEARCH("Reference",G54)))</formula>
    </cfRule>
  </conditionalFormatting>
  <conditionalFormatting sqref="G54">
    <cfRule type="containsText" dxfId="362" priority="6" operator="containsText" text="Reference">
      <formula>NOT(ISERROR(SEARCH("Reference",G54)))</formula>
    </cfRule>
  </conditionalFormatting>
  <conditionalFormatting sqref="G52">
    <cfRule type="containsText" dxfId="361" priority="5" operator="containsText" text="Reference">
      <formula>NOT(ISERROR(SEARCH("Reference",G52)))</formula>
    </cfRule>
  </conditionalFormatting>
  <conditionalFormatting sqref="G52">
    <cfRule type="containsText" dxfId="360" priority="4" operator="containsText" text="Reference">
      <formula>NOT(ISERROR(SEARCH("Reference",G52)))</formula>
    </cfRule>
  </conditionalFormatting>
  <conditionalFormatting sqref="G52">
    <cfRule type="containsText" dxfId="359" priority="3" operator="containsText" text="Reference">
      <formula>NOT(ISERROR(SEARCH("Reference",G52)))</formula>
    </cfRule>
  </conditionalFormatting>
  <conditionalFormatting sqref="G52">
    <cfRule type="containsText" dxfId="358" priority="2" operator="containsText" text="Reference">
      <formula>NOT(ISERROR(SEARCH("Reference",G52)))</formula>
    </cfRule>
  </conditionalFormatting>
  <conditionalFormatting sqref="G52">
    <cfRule type="containsText" dxfId="357" priority="1" operator="containsText" text="Reference">
      <formula>NOT(ISERROR(SEARCH("Reference",G52)))</formula>
    </cfRule>
  </conditionalFormatting>
  <dataValidations count="2">
    <dataValidation allowBlank="1" showInputMessage="1" showErrorMessage="1" prompt="More details are found in 'READ ME' tab" sqref="D13" xr:uid="{8BDEA630-04F6-4727-9854-3AB009C4D5A2}"/>
    <dataValidation type="list" allowBlank="1" showInputMessage="1" showErrorMessage="1" sqref="L32:O32" xr:uid="{9901DC60-A1E1-4973-90BC-3DD1AF773D91}">
      <formula1>$X$6:$X$8</formula1>
    </dataValidation>
  </dataValidations>
  <pageMargins left="0.7" right="0.7" top="0.75" bottom="0.75" header="0.3" footer="0.3"/>
  <pageSetup paperSize="9" scale="31"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prompt="More details are found in 'READ ME' tab" xr:uid="{3B2EFD59-C82A-4C21-BC7E-5967DA275EBD}">
          <x14:formula1>
            <xm:f>'READ ME'!$C$26:$C$34</xm:f>
          </x14:formula1>
          <xm:sqref>D12</xm:sqref>
        </x14:dataValidation>
        <x14:dataValidation type="list" allowBlank="1" showInputMessage="1" showErrorMessage="1" xr:uid="{F2D99DDC-1834-4945-A4B5-BD6659E600DE}">
          <x14:formula1>
            <xm:f>List!$Z$6:$Z$8</xm:f>
          </x14:formula1>
          <xm:sqref>D32</xm:sqref>
        </x14:dataValidation>
        <x14:dataValidation type="list" allowBlank="1" showInputMessage="1" showErrorMessage="1" xr:uid="{FCF60EDD-8723-4377-A8DE-0FD5E2B16B26}">
          <x14:formula1>
            <xm:f>List!$D$3:$D$17</xm:f>
          </x14:formula1>
          <xm:sqref>D10</xm:sqref>
        </x14:dataValidation>
        <x14:dataValidation type="list" allowBlank="1" showInputMessage="1" showErrorMessage="1" xr:uid="{76FA057E-DA0C-4011-B7C0-B5F22923686A}">
          <x14:formula1>
            <xm:f>List!$T$3:$T$6</xm:f>
          </x14:formula1>
          <xm:sqref>F69:F76</xm:sqref>
        </x14:dataValidation>
        <x14:dataValidation type="list" allowBlank="1" showInputMessage="1" showErrorMessage="1" xr:uid="{5C14CD96-F0E1-44BA-B106-C1D8217234AF}">
          <x14:formula1>
            <xm:f>List!$H$3:$H$10</xm:f>
          </x14:formula1>
          <xm:sqref>D28</xm:sqref>
        </x14:dataValidation>
        <x14:dataValidation type="list" allowBlank="1" showInputMessage="1" showErrorMessage="1" xr:uid="{514D6F72-5CFB-457A-96D1-251F32E68A05}">
          <x14:formula1>
            <xm:f>List!$F$3:$F$18</xm:f>
          </x14:formula1>
          <xm:sqref>D15:K16 F21</xm:sqref>
        </x14:dataValidation>
        <x14:dataValidation type="list" allowBlank="1" showInputMessage="1" showErrorMessage="1" xr:uid="{CF760670-593A-41D1-8C54-DCBEC36DBEBD}">
          <x14:formula1>
            <xm:f>List!$Z$2:$Z$4</xm:f>
          </x14:formula1>
          <xm:sqref>D9:K9</xm:sqref>
        </x14:dataValidation>
        <x14:dataValidation type="list" allowBlank="1" showInputMessage="1" showErrorMessage="1" xr:uid="{EDECACFC-8F15-4C64-B465-E09030EB7C87}">
          <x14:formula1>
            <xm:f>List!$R$3:$R$13</xm:f>
          </x14:formula1>
          <xm:sqref>D69:E76</xm:sqref>
        </x14:dataValidation>
        <x14:dataValidation type="list" allowBlank="1" showInputMessage="1" showErrorMessage="1" xr:uid="{B0DBFE3B-5AB8-4599-A340-DC1026EACFA2}">
          <x14:formula1>
            <xm:f>List!$L$2:$L$74</xm:f>
          </x14:formula1>
          <xm:sqref>D49:E50</xm:sqref>
        </x14:dataValidation>
        <x14:dataValidation type="list" allowBlank="1" showInputMessage="1" showErrorMessage="1" xr:uid="{6024F62B-4B5B-4E7B-B1C0-DD051F3161C6}">
          <x14:formula1>
            <xm:f>List!$Z$10:$Z$13</xm:f>
          </x14:formula1>
          <xm:sqref>D21:E23</xm:sqref>
        </x14:dataValidation>
        <x14:dataValidation type="list" allowBlank="1" showInputMessage="1" showErrorMessage="1" xr:uid="{67E90E8D-C3BA-4EE5-A845-0834B3E011DB}">
          <x14:formula1>
            <xm:f>List!$L$3:$L$68</xm:f>
          </x14:formula1>
          <xm:sqref>D51:E56</xm:sqref>
        </x14:dataValidation>
        <x14:dataValidation type="list" allowBlank="1" showInputMessage="1" showErrorMessage="1" xr:uid="{324BA640-E1AE-435C-AD75-952525A1E97F}">
          <x14:formula1>
            <xm:f>List!$B$3:$B$27</xm:f>
          </x14:formula1>
          <xm:sqref>D7:K7</xm:sqref>
        </x14:dataValidation>
        <x14:dataValidation type="list" allowBlank="1" showInputMessage="1" showErrorMessage="1" xr:uid="{9A44C8FE-1B60-45F6-9D14-74E0B3D49EEB}">
          <x14:formula1>
            <xm:f>List!$J$3:$J$6</xm:f>
          </x14:formula1>
          <xm:sqref>E43:F44</xm:sqref>
        </x14:dataValidation>
        <x14:dataValidation type="list" allowBlank="1" showInputMessage="1" showErrorMessage="1" xr:uid="{BD3BACC7-D684-40EE-8504-235A8AB7AA54}">
          <x14:formula1>
            <xm:f>List!$Z$15:$Z$16</xm:f>
          </x14:formula1>
          <xm:sqref>D37:D44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85"/>
  <sheetViews>
    <sheetView tabSelected="1" topLeftCell="A29" zoomScale="86" zoomScaleNormal="86" workbookViewId="0">
      <selection activeCell="B41" sqref="B41:O41"/>
    </sheetView>
  </sheetViews>
  <sheetFormatPr defaultColWidth="11" defaultRowHeight="15.75"/>
  <cols>
    <col min="1" max="1" width="4.875" customWidth="1"/>
    <col min="2" max="3" width="15.5" customWidth="1"/>
    <col min="4" max="4" width="13.625" customWidth="1"/>
    <col min="5" max="5" width="13.75" customWidth="1"/>
    <col min="6" max="6" width="10.875" customWidth="1"/>
    <col min="52" max="52" width="131" hidden="1" customWidth="1"/>
  </cols>
  <sheetData>
    <row r="1" spans="1:52" ht="21">
      <c r="B1" s="3" t="s">
        <v>281</v>
      </c>
      <c r="C1" s="1"/>
      <c r="D1" s="1"/>
      <c r="E1" s="1"/>
      <c r="F1" s="1"/>
      <c r="G1" s="1"/>
      <c r="H1" s="1"/>
      <c r="I1" s="1"/>
      <c r="J1" s="1"/>
      <c r="K1" s="1"/>
      <c r="L1" s="1"/>
      <c r="M1" s="1"/>
      <c r="N1" s="1"/>
      <c r="O1" s="1"/>
      <c r="AZ1" s="115"/>
    </row>
    <row r="2" spans="1:52" ht="23.25" customHeight="1" thickBot="1">
      <c r="A2" s="1"/>
      <c r="B2" s="1" t="s">
        <v>282</v>
      </c>
      <c r="C2" s="1"/>
      <c r="D2" s="1"/>
      <c r="E2" s="1"/>
      <c r="F2" s="1"/>
      <c r="G2" s="1"/>
      <c r="H2" s="1"/>
      <c r="I2" s="1"/>
      <c r="J2" s="1"/>
      <c r="K2" s="1"/>
      <c r="L2" s="1"/>
      <c r="M2" s="1"/>
      <c r="N2" s="1"/>
      <c r="O2" s="1"/>
      <c r="AZ2" s="115"/>
    </row>
    <row r="3" spans="1:52" ht="29.25" customHeight="1" thickBot="1">
      <c r="A3" s="1"/>
      <c r="B3" s="392" t="str">
        <f>IF('Data input'!D5="Specify here"," ",UPPER('Data input'!D5))</f>
        <v>DIABATIC COMPRESSED AIR ENERGY STORAGE (CAES) FOR LARGE-SCALE TEMPORAL ELECTRICITY STORAGE</v>
      </c>
      <c r="C3" s="393"/>
      <c r="D3" s="393"/>
      <c r="E3" s="393"/>
      <c r="F3" s="393"/>
      <c r="G3" s="393"/>
      <c r="H3" s="393"/>
      <c r="I3" s="393"/>
      <c r="J3" s="393"/>
      <c r="K3" s="393"/>
      <c r="L3" s="393"/>
      <c r="M3" s="393"/>
      <c r="N3" s="393"/>
      <c r="O3" s="394"/>
      <c r="Q3" s="5"/>
      <c r="R3" s="5"/>
      <c r="S3" s="5"/>
      <c r="T3" s="5"/>
      <c r="U3" s="5"/>
      <c r="V3" s="5"/>
      <c r="W3" s="5"/>
      <c r="X3" s="5"/>
      <c r="AZ3" s="115"/>
    </row>
    <row r="4" spans="1:52" ht="16.5" thickBot="1">
      <c r="A4" s="1"/>
      <c r="B4" s="438" t="s">
        <v>177</v>
      </c>
      <c r="C4" s="439"/>
      <c r="D4" s="440">
        <f>IF('Data input'!D6="DD-MM-YYYY"," ",'Data input'!D6)</f>
        <v>43881</v>
      </c>
      <c r="E4" s="441"/>
      <c r="F4" s="441"/>
      <c r="G4" s="441"/>
      <c r="H4" s="441"/>
      <c r="I4" s="441"/>
      <c r="J4" s="441"/>
      <c r="K4" s="441"/>
      <c r="L4" s="441"/>
      <c r="M4" s="441"/>
      <c r="N4" s="441"/>
      <c r="O4" s="442"/>
      <c r="AZ4" s="115"/>
    </row>
    <row r="5" spans="1:52" ht="16.5" thickBot="1">
      <c r="A5" s="1"/>
      <c r="B5" s="443" t="s">
        <v>283</v>
      </c>
      <c r="C5" s="444"/>
      <c r="D5" s="445" t="s">
        <v>284</v>
      </c>
      <c r="E5" s="446"/>
      <c r="F5" s="446"/>
      <c r="G5" s="446"/>
      <c r="H5" s="446"/>
      <c r="I5" s="446"/>
      <c r="J5" s="446"/>
      <c r="K5" s="446"/>
      <c r="L5" s="446"/>
      <c r="M5" s="446"/>
      <c r="N5" s="446"/>
      <c r="O5" s="447"/>
      <c r="AZ5" s="115"/>
    </row>
    <row r="6" spans="1:52">
      <c r="A6" s="1"/>
      <c r="B6" s="373" t="s">
        <v>18</v>
      </c>
      <c r="C6" s="374"/>
      <c r="D6" s="448" t="str">
        <f>IF('Data input'!D7="Please select"," ",'Data input'!D7)</f>
        <v>Electricity generation</v>
      </c>
      <c r="E6" s="449"/>
      <c r="F6" s="449"/>
      <c r="G6" s="449"/>
      <c r="H6" s="449"/>
      <c r="I6" s="449"/>
      <c r="J6" s="449"/>
      <c r="K6" s="449"/>
      <c r="L6" s="449"/>
      <c r="M6" s="449"/>
      <c r="N6" s="449"/>
      <c r="O6" s="450"/>
      <c r="AZ6" s="115"/>
    </row>
    <row r="7" spans="1:52" ht="16.5" thickBot="1">
      <c r="A7" s="1"/>
      <c r="B7" s="397"/>
      <c r="C7" s="398"/>
      <c r="D7" s="451" t="str">
        <f>IF('Data input'!D8="Other (specify here)"," ",'Data input'!D8)</f>
        <v xml:space="preserve"> </v>
      </c>
      <c r="E7" s="452"/>
      <c r="F7" s="452"/>
      <c r="G7" s="452"/>
      <c r="H7" s="452"/>
      <c r="I7" s="452"/>
      <c r="J7" s="452"/>
      <c r="K7" s="452"/>
      <c r="L7" s="452"/>
      <c r="M7" s="452"/>
      <c r="N7" s="452"/>
      <c r="O7" s="453"/>
      <c r="AZ7" s="115"/>
    </row>
    <row r="8" spans="1:52" ht="16.5" thickBot="1">
      <c r="A8" s="1"/>
      <c r="B8" s="395" t="s">
        <v>22</v>
      </c>
      <c r="C8" s="396"/>
      <c r="D8" s="451" t="str">
        <f>IF('Data input'!D9="Please select"," ",'Data input'!D9)</f>
        <v>Non-ETS</v>
      </c>
      <c r="E8" s="452"/>
      <c r="F8" s="452"/>
      <c r="G8" s="452"/>
      <c r="H8" s="452"/>
      <c r="I8" s="452"/>
      <c r="J8" s="452"/>
      <c r="K8" s="452"/>
      <c r="L8" s="452"/>
      <c r="M8" s="452"/>
      <c r="N8" s="452"/>
      <c r="O8" s="453"/>
      <c r="AZ8" s="115"/>
    </row>
    <row r="9" spans="1:52" ht="16.5" thickBot="1">
      <c r="A9" s="1"/>
      <c r="B9" s="395" t="s">
        <v>24</v>
      </c>
      <c r="C9" s="396"/>
      <c r="D9" s="451" t="str">
        <f>IF('Data input'!D10="Please select"," ",'Data input'!D10)</f>
        <v>Storage</v>
      </c>
      <c r="E9" s="452"/>
      <c r="F9" s="452"/>
      <c r="G9" s="452"/>
      <c r="H9" s="452"/>
      <c r="I9" s="452"/>
      <c r="J9" s="452"/>
      <c r="K9" s="452"/>
      <c r="L9" s="452"/>
      <c r="M9" s="452"/>
      <c r="N9" s="452"/>
      <c r="O9" s="453"/>
      <c r="AZ9" s="115"/>
    </row>
    <row r="10" spans="1:52" ht="126.75" thickBot="1">
      <c r="A10" s="1"/>
      <c r="B10" s="454" t="s">
        <v>27</v>
      </c>
      <c r="C10" s="455"/>
      <c r="D10" s="456" t="str">
        <f>IF('Data input'!D11="Specify here"," ",'Data input'!D11)</f>
        <v xml:space="preserve">Compressed air energy storage (CAES) is based on storing electricity as compressed air. Compressed air is typically stored underground in suitable geological formations (salt, hard rock and porous rock or aquifer). Aboveground CAES is also a possibility, however investment costs in this case are higher. 
This factsheet only considers underground CAES whereas air is expanded through a turbine to produce electricity. Diabatic CAES uses fuel (typically natural gas) to heat the expanding air (JRC ETRI, 2014). CAES is typically a large-scale, long-term storage option, and it is applied on the centralised grid. 
As of 2017, there are two large diabatic CAES projects installed globally, the first one is a 290 MW plant in Germany, and the second one is a 110 MW plant in Alabama, the US (DNV KEMA, 2013; IRENA, 2017). </v>
      </c>
      <c r="E10" s="457"/>
      <c r="F10" s="457"/>
      <c r="G10" s="457"/>
      <c r="H10" s="457"/>
      <c r="I10" s="457"/>
      <c r="J10" s="457"/>
      <c r="K10" s="457"/>
      <c r="L10" s="457"/>
      <c r="M10" s="457"/>
      <c r="N10" s="457"/>
      <c r="O10" s="458"/>
      <c r="AZ10" s="115" t="str">
        <f>D10</f>
        <v xml:space="preserve">Compressed air energy storage (CAES) is based on storing electricity as compressed air. Compressed air is typically stored underground in suitable geological formations (salt, hard rock and porous rock or aquifer). Aboveground CAES is also a possibility, however investment costs in this case are higher. 
This factsheet only considers underground CAES whereas air is expanded through a turbine to produce electricity. Diabatic CAES uses fuel (typically natural gas) to heat the expanding air (JRC ETRI, 2014). CAES is typically a large-scale, long-term storage option, and it is applied on the centralised grid. 
As of 2017, there are two large diabatic CAES projects installed globally, the first one is a 290 MW plant in Germany, and the second one is a 110 MW plant in Alabama, the US (DNV KEMA, 2013; IRENA, 2017). </v>
      </c>
    </row>
    <row r="11" spans="1:52" ht="16.5" thickBot="1">
      <c r="A11" s="1"/>
      <c r="B11" s="443" t="s">
        <v>183</v>
      </c>
      <c r="C11" s="459"/>
      <c r="D11" s="460" t="str">
        <f>IF('Data input'!D12="Select the observed or expected TRL level in 2020"," ",'Data input'!D12)</f>
        <v>TRL 9</v>
      </c>
      <c r="E11" s="461"/>
      <c r="F11" s="461"/>
      <c r="G11" s="461"/>
      <c r="H11" s="461"/>
      <c r="I11" s="461"/>
      <c r="J11" s="461"/>
      <c r="K11" s="461"/>
      <c r="L11" s="461"/>
      <c r="M11" s="461"/>
      <c r="N11" s="461"/>
      <c r="O11" s="462"/>
      <c r="AZ11" s="115"/>
    </row>
    <row r="12" spans="1:52" ht="32.25" thickBot="1">
      <c r="A12" s="1"/>
      <c r="B12" s="463"/>
      <c r="C12" s="464"/>
      <c r="D12" s="456" t="str">
        <f>IF('Data input'!D13="Explain here (add reference sources)"," ",'Data input'!D13)</f>
        <v>The two large existing projects were already installed in 1978 (Germany) and in 1991 (Alabama) (DNV KEMA, 2013). More plants are being prepared, such as a plant in Larne, Ireland (TNO, 2018).</v>
      </c>
      <c r="E12" s="457"/>
      <c r="F12" s="457"/>
      <c r="G12" s="457"/>
      <c r="H12" s="457"/>
      <c r="I12" s="457"/>
      <c r="J12" s="457"/>
      <c r="K12" s="457"/>
      <c r="L12" s="457"/>
      <c r="M12" s="457"/>
      <c r="N12" s="457"/>
      <c r="O12" s="458"/>
      <c r="AZ12" s="115" t="str">
        <f>D12</f>
        <v>The two large existing projects were already installed in 1978 (Germany) and in 1991 (Alabama) (DNV KEMA, 2013). More plants are being prepared, such as a plant in Larne, Ireland (TNO, 2018).</v>
      </c>
    </row>
    <row r="13" spans="1:52" ht="16.5" thickBot="1">
      <c r="A13" s="1"/>
      <c r="B13" s="399" t="s">
        <v>52</v>
      </c>
      <c r="C13" s="400"/>
      <c r="D13" s="400"/>
      <c r="E13" s="400"/>
      <c r="F13" s="400"/>
      <c r="G13" s="400"/>
      <c r="H13" s="400"/>
      <c r="I13" s="400"/>
      <c r="J13" s="400"/>
      <c r="K13" s="400"/>
      <c r="L13" s="400"/>
      <c r="M13" s="400"/>
      <c r="N13" s="400"/>
      <c r="O13" s="401"/>
      <c r="AZ13" s="115"/>
    </row>
    <row r="14" spans="1:52">
      <c r="A14" s="1"/>
      <c r="B14" s="373"/>
      <c r="C14" s="374"/>
      <c r="D14" s="370" t="s">
        <v>186</v>
      </c>
      <c r="E14" s="371"/>
      <c r="F14" s="372"/>
      <c r="G14" s="369" t="s">
        <v>285</v>
      </c>
      <c r="H14" s="319"/>
      <c r="I14" s="319"/>
      <c r="J14" s="319"/>
      <c r="K14" s="319"/>
      <c r="L14" s="319"/>
      <c r="M14" s="319"/>
      <c r="N14" s="331"/>
      <c r="O14" s="320"/>
      <c r="AZ14" s="115"/>
    </row>
    <row r="15" spans="1:52">
      <c r="A15" s="1"/>
      <c r="B15" s="378" t="s">
        <v>57</v>
      </c>
      <c r="C15" s="379"/>
      <c r="D15" s="384" t="str">
        <f>IF('Data input'!D18="Select Functional Unit above","",'Data input'!D18)</f>
        <v>kWh</v>
      </c>
      <c r="E15" s="385"/>
      <c r="F15" s="386"/>
      <c r="G15" s="340">
        <f>'Data input'!G18</f>
        <v>3000000</v>
      </c>
      <c r="H15" s="341"/>
      <c r="I15" s="341"/>
      <c r="J15" s="341"/>
      <c r="K15" s="341"/>
      <c r="L15" s="341"/>
      <c r="M15" s="341"/>
      <c r="N15" s="342"/>
      <c r="O15" s="343"/>
      <c r="AZ15" s="115"/>
    </row>
    <row r="16" spans="1:52" ht="16.5" thickBot="1">
      <c r="A16" s="1"/>
      <c r="B16" s="94"/>
      <c r="C16" s="465"/>
      <c r="D16" s="306"/>
      <c r="E16" s="387"/>
      <c r="F16" s="388"/>
      <c r="G16" s="345">
        <f>IF('Data input'!G18="","Min",MIN('Data input'!G18:K18))</f>
        <v>580000</v>
      </c>
      <c r="H16" s="346"/>
      <c r="I16" s="346"/>
      <c r="J16" s="347" t="s">
        <v>286</v>
      </c>
      <c r="K16" s="347"/>
      <c r="L16" s="347"/>
      <c r="M16" s="346">
        <f>IF('Data input'!G18="","Max",MAX('Data input'!G18:K18))</f>
        <v>3000000</v>
      </c>
      <c r="N16" s="348"/>
      <c r="O16" s="349"/>
      <c r="AZ16" s="115"/>
    </row>
    <row r="17" spans="1:52">
      <c r="A17" s="1"/>
      <c r="B17" s="95"/>
      <c r="C17" s="466"/>
      <c r="D17" s="380" t="str">
        <f>IF('Data input'!D21="Please select the region","",'Data input'!D21)</f>
        <v>NL</v>
      </c>
      <c r="E17" s="381"/>
      <c r="F17" s="350" t="str">
        <f>IF('Data input'!F21="Please select","",'Data input'!F21)</f>
        <v>GWh</v>
      </c>
      <c r="G17" s="321" t="s">
        <v>287</v>
      </c>
      <c r="H17" s="319"/>
      <c r="I17" s="319"/>
      <c r="J17" s="319">
        <v>2030</v>
      </c>
      <c r="K17" s="319"/>
      <c r="L17" s="319"/>
      <c r="M17" s="319">
        <v>2050</v>
      </c>
      <c r="N17" s="319"/>
      <c r="O17" s="320"/>
      <c r="AZ17" s="115"/>
    </row>
    <row r="18" spans="1:52">
      <c r="A18" s="1"/>
      <c r="B18" s="95" t="s">
        <v>62</v>
      </c>
      <c r="C18" s="467"/>
      <c r="D18" s="382"/>
      <c r="E18" s="383"/>
      <c r="F18" s="351"/>
      <c r="G18" s="468">
        <f>'Data input'!G22</f>
        <v>550</v>
      </c>
      <c r="H18" s="469"/>
      <c r="I18" s="469"/>
      <c r="J18" s="469">
        <f>'Data input'!L22</f>
        <v>0</v>
      </c>
      <c r="K18" s="469"/>
      <c r="L18" s="469"/>
      <c r="M18" s="469">
        <f>'Data input'!Q22</f>
        <v>0</v>
      </c>
      <c r="N18" s="469"/>
      <c r="O18" s="470"/>
      <c r="AZ18" s="115"/>
    </row>
    <row r="19" spans="1:52" ht="16.5" thickBot="1">
      <c r="A19" s="1"/>
      <c r="B19" s="94"/>
      <c r="C19" s="465"/>
      <c r="D19" s="382"/>
      <c r="E19" s="383"/>
      <c r="F19" s="351"/>
      <c r="G19" s="162" t="s">
        <v>288</v>
      </c>
      <c r="H19" s="471" t="s">
        <v>289</v>
      </c>
      <c r="I19" s="163" t="s">
        <v>290</v>
      </c>
      <c r="J19" s="163" t="str">
        <f>IF('Data input'!L22="","Min",MIN('Data input'!L22:P22))</f>
        <v>Min</v>
      </c>
      <c r="K19" s="471" t="s">
        <v>289</v>
      </c>
      <c r="L19" s="163" t="str">
        <f>IF('Data input'!L22="","Max",MAX('Data input'!L22:P22))</f>
        <v>Max</v>
      </c>
      <c r="M19" s="163" t="str">
        <f>IF('Data input'!Q22="","Min",MIN('Data input'!Q22:U22))</f>
        <v>Min</v>
      </c>
      <c r="N19" s="471" t="s">
        <v>289</v>
      </c>
      <c r="O19" s="472" t="str">
        <f>IF('Data input'!Q22="","Max",MAX('Data input'!Q22:U22))</f>
        <v>Max</v>
      </c>
      <c r="AZ19" s="115"/>
    </row>
    <row r="20" spans="1:52">
      <c r="A20" s="1"/>
      <c r="B20" s="95" t="s">
        <v>201</v>
      </c>
      <c r="C20" s="467"/>
      <c r="D20" s="304" t="str">
        <f>IF('Data input'!D24="Specify here the market","",'Data input'!D24)</f>
        <v>Global utility scale electricity storage</v>
      </c>
      <c r="E20" s="305"/>
      <c r="F20" s="308" t="s">
        <v>203</v>
      </c>
      <c r="G20" s="473">
        <f>'Data input'!G24</f>
        <v>3.0000000000000001E-3</v>
      </c>
      <c r="H20" s="474"/>
      <c r="I20" s="474"/>
      <c r="J20" s="475">
        <f>'Data input'!L24</f>
        <v>0</v>
      </c>
      <c r="K20" s="475"/>
      <c r="L20" s="475"/>
      <c r="M20" s="475">
        <f>'Data input'!Q24</f>
        <v>0</v>
      </c>
      <c r="N20" s="475"/>
      <c r="O20" s="476"/>
      <c r="AZ20" s="115"/>
    </row>
    <row r="21" spans="1:52" ht="16.5" thickBot="1">
      <c r="A21" s="1"/>
      <c r="B21" s="95"/>
      <c r="C21" s="467"/>
      <c r="D21" s="306"/>
      <c r="E21" s="307"/>
      <c r="F21" s="309"/>
      <c r="G21" s="164" t="s">
        <v>288</v>
      </c>
      <c r="H21" s="477" t="s">
        <v>289</v>
      </c>
      <c r="I21" s="478" t="s">
        <v>290</v>
      </c>
      <c r="J21" s="479" t="str">
        <f>IF('Data input'!L24="","Min",MIN('Data input'!L24:P24))</f>
        <v>Min</v>
      </c>
      <c r="K21" s="479" t="s">
        <v>289</v>
      </c>
      <c r="L21" s="480" t="str">
        <f>IF('Data input'!L24="","Max",MAX('Data input'!L24:P24))</f>
        <v>Max</v>
      </c>
      <c r="M21" s="479" t="str">
        <f>IF('Data input'!Q24="","Min",MIN('Data input'!Q24:U24))</f>
        <v>Min</v>
      </c>
      <c r="N21" s="479" t="s">
        <v>289</v>
      </c>
      <c r="O21" s="481" t="str">
        <f>IF('Data input'!Q24="","Max",MAX('Data input'!Q24:U24))</f>
        <v>Max</v>
      </c>
      <c r="AZ21" s="115"/>
    </row>
    <row r="22" spans="1:52" ht="16.5" thickBot="1">
      <c r="A22" s="1"/>
      <c r="B22" s="312" t="s">
        <v>291</v>
      </c>
      <c r="C22" s="313"/>
      <c r="D22" s="375">
        <f>IF('Data input'!D26="Specify here (if not specified, value will be 1)",1,'Data input'!D26)</f>
        <v>1</v>
      </c>
      <c r="E22" s="376"/>
      <c r="F22" s="376"/>
      <c r="G22" s="376"/>
      <c r="H22" s="376"/>
      <c r="I22" s="376"/>
      <c r="J22" s="376"/>
      <c r="K22" s="376"/>
      <c r="L22" s="376"/>
      <c r="M22" s="376"/>
      <c r="N22" s="376"/>
      <c r="O22" s="377"/>
      <c r="AZ22" s="115"/>
    </row>
    <row r="23" spans="1:52" ht="16.5" thickBot="1">
      <c r="A23" s="1"/>
      <c r="B23" s="312" t="s">
        <v>74</v>
      </c>
      <c r="C23" s="313"/>
      <c r="D23" s="355" t="str">
        <f>IF('Data input'!D27="Specify here"," ",'Data input'!D27)</f>
        <v xml:space="preserve"> </v>
      </c>
      <c r="E23" s="356"/>
      <c r="F23" s="356"/>
      <c r="G23" s="356"/>
      <c r="H23" s="356"/>
      <c r="I23" s="356"/>
      <c r="J23" s="356"/>
      <c r="K23" s="356"/>
      <c r="L23" s="356"/>
      <c r="M23" s="356"/>
      <c r="N23" s="356"/>
      <c r="O23" s="357"/>
      <c r="AZ23" s="115"/>
    </row>
    <row r="24" spans="1:52" ht="16.5" thickBot="1">
      <c r="A24" s="1"/>
      <c r="B24" s="312" t="s">
        <v>76</v>
      </c>
      <c r="C24" s="313"/>
      <c r="D24" s="120" t="str">
        <f>IF('Data input'!D28="Please select"," ",'Data input'!D28)</f>
        <v>PJ/year</v>
      </c>
      <c r="E24" s="366" t="str">
        <f>IF('Data input'!D29="Specify here"," ",'Data input'!D29)</f>
        <v xml:space="preserve"> </v>
      </c>
      <c r="F24" s="367"/>
      <c r="G24" s="367"/>
      <c r="H24" s="367"/>
      <c r="I24" s="367"/>
      <c r="J24" s="367"/>
      <c r="K24" s="367"/>
      <c r="L24" s="367"/>
      <c r="M24" s="367"/>
      <c r="N24" s="367"/>
      <c r="O24" s="368"/>
      <c r="AZ24" s="115"/>
    </row>
    <row r="25" spans="1:52" ht="16.5" thickBot="1">
      <c r="A25" s="1"/>
      <c r="B25" s="312" t="s">
        <v>84</v>
      </c>
      <c r="C25" s="313"/>
      <c r="D25" s="352">
        <f>IF('Data input'!D30="Specify here"," ",'Data input'!D30)</f>
        <v>40</v>
      </c>
      <c r="E25" s="353"/>
      <c r="F25" s="353"/>
      <c r="G25" s="353"/>
      <c r="H25" s="353"/>
      <c r="I25" s="353"/>
      <c r="J25" s="353"/>
      <c r="K25" s="353"/>
      <c r="L25" s="353"/>
      <c r="M25" s="353"/>
      <c r="N25" s="353"/>
      <c r="O25" s="354"/>
      <c r="AZ25" s="115"/>
    </row>
    <row r="26" spans="1:52" ht="16.5" thickBot="1">
      <c r="A26" s="1"/>
      <c r="B26" s="312" t="s">
        <v>86</v>
      </c>
      <c r="C26" s="313"/>
      <c r="D26" s="358">
        <f>IF('Data input'!D31="Specify here"," ",'Data input'!D31)</f>
        <v>1</v>
      </c>
      <c r="E26" s="359"/>
      <c r="F26" s="359"/>
      <c r="G26" s="359"/>
      <c r="H26" s="359"/>
      <c r="I26" s="359"/>
      <c r="J26" s="359"/>
      <c r="K26" s="359"/>
      <c r="L26" s="359"/>
      <c r="M26" s="359"/>
      <c r="N26" s="359"/>
      <c r="O26" s="360"/>
      <c r="AZ26" s="115"/>
    </row>
    <row r="27" spans="1:52" ht="16.5" thickBot="1">
      <c r="A27" s="1"/>
      <c r="B27" s="312" t="s">
        <v>88</v>
      </c>
      <c r="C27" s="313"/>
      <c r="D27" s="363" t="str">
        <f>IF('Data input'!D32="Please select"," ",'Data input'!D32)</f>
        <v>No</v>
      </c>
      <c r="E27" s="364"/>
      <c r="F27" s="364"/>
      <c r="G27" s="364"/>
      <c r="H27" s="364"/>
      <c r="I27" s="364"/>
      <c r="J27" s="364"/>
      <c r="K27" s="364"/>
      <c r="L27" s="364"/>
      <c r="M27" s="364"/>
      <c r="N27" s="364"/>
      <c r="O27" s="365"/>
      <c r="AZ27" s="115"/>
    </row>
    <row r="28" spans="1:52" ht="168" customHeight="1" thickBot="1">
      <c r="A28" s="1"/>
      <c r="B28" s="361" t="s">
        <v>211</v>
      </c>
      <c r="C28" s="362"/>
      <c r="D28" s="456" t="str">
        <f>IF('Data input'!D33="Explain here (e.g. other technical dimensions, region covered for potential such as NL or EU)"," ",'Data input'!D33)</f>
        <v>Project specifications determine capacity and detailed project design. An example from TNO (2018): 100 MW/2,860 MWh (26h discharge time) with a cavern of 538.000 m3. Assuming charge time is similar to discharge time (26h), then the compressor capacity required will be 350 m3/s. If faster charge times are desired, a larger compressor is required.
The potential estimated by TNO is 50% of the theoretical storage potential in onshore salt caverns in the Netherlands. These salt caverns can also be used for natural gas or hydrogen storage and may therefore not be completely available for CAES (TNO, 2018).
As of 2015, the global grid-connected CAES capacity is 440 MW (0.3%) and it is the largest installed utility scale storage after pumped hydro. Pumped hydro dominates the large-scale electricity storage market with over 140 GW installed capacity (99.1% of installed capacity) (IRENA, 2015). More projects are under development (TNO, 2018).
Reports on lifetime vary from 30 years (IEA-ETSAP &amp; IRENA, 2012), to 40-55 years (JRC ETRI, 2014), and to 20-100 years (IRENA, 2017).</v>
      </c>
      <c r="E28" s="457"/>
      <c r="F28" s="457"/>
      <c r="G28" s="457"/>
      <c r="H28" s="457"/>
      <c r="I28" s="457"/>
      <c r="J28" s="457"/>
      <c r="K28" s="457"/>
      <c r="L28" s="457"/>
      <c r="M28" s="457"/>
      <c r="N28" s="457"/>
      <c r="O28" s="458"/>
      <c r="AZ28" s="115" t="str">
        <f>D28</f>
        <v>Project specifications determine capacity and detailed project design. An example from TNO (2018): 100 MW/2,860 MWh (26h discharge time) with a cavern of 538.000 m3. Assuming charge time is similar to discharge time (26h), then the compressor capacity required will be 350 m3/s. If faster charge times are desired, a larger compressor is required.
The potential estimated by TNO is 50% of the theoretical storage potential in onshore salt caverns in the Netherlands. These salt caverns can also be used for natural gas or hydrogen storage and may therefore not be completely available for CAES (TNO, 2018).
As of 2015, the global grid-connected CAES capacity is 440 MW (0.3%) and it is the largest installed utility scale storage after pumped hydro. Pumped hydro dominates the large-scale electricity storage market with over 140 GW installed capacity (99.1% of installed capacity) (IRENA, 2015). More projects are under development (TNO, 2018).
Reports on lifetime vary from 30 years (IEA-ETSAP &amp; IRENA, 2012), to 40-55 years (JRC ETRI, 2014), and to 20-100 years (IRENA, 2017).</v>
      </c>
    </row>
    <row r="29" spans="1:52" ht="16.5" thickBot="1">
      <c r="A29" s="1"/>
      <c r="B29" s="389" t="s">
        <v>91</v>
      </c>
      <c r="C29" s="390"/>
      <c r="D29" s="390"/>
      <c r="E29" s="390"/>
      <c r="F29" s="390"/>
      <c r="G29" s="390"/>
      <c r="H29" s="390"/>
      <c r="I29" s="390"/>
      <c r="J29" s="390"/>
      <c r="K29" s="390"/>
      <c r="L29" s="390"/>
      <c r="M29" s="390"/>
      <c r="N29" s="390"/>
      <c r="O29" s="391"/>
      <c r="AZ29" s="115"/>
    </row>
    <row r="30" spans="1:52" ht="16.5" thickBot="1">
      <c r="A30" s="1"/>
      <c r="B30" s="482" t="s">
        <v>92</v>
      </c>
      <c r="C30" s="483"/>
      <c r="D30" s="484">
        <v>2015</v>
      </c>
      <c r="E30" s="485"/>
      <c r="F30" s="485"/>
      <c r="G30" s="485"/>
      <c r="H30" s="485"/>
      <c r="I30" s="485"/>
      <c r="J30" s="485"/>
      <c r="K30" s="485"/>
      <c r="L30" s="485"/>
      <c r="M30" s="485"/>
      <c r="N30" s="485"/>
      <c r="O30" s="486"/>
      <c r="AZ30" s="115"/>
    </row>
    <row r="31" spans="1:52">
      <c r="A31" s="1"/>
      <c r="B31" s="487" t="s">
        <v>95</v>
      </c>
      <c r="C31" s="488"/>
      <c r="D31" s="338" t="s">
        <v>292</v>
      </c>
      <c r="E31" s="344"/>
      <c r="F31" s="344"/>
      <c r="G31" s="321" t="s">
        <v>287</v>
      </c>
      <c r="H31" s="319"/>
      <c r="I31" s="319"/>
      <c r="J31" s="319">
        <v>2030</v>
      </c>
      <c r="K31" s="319"/>
      <c r="L31" s="319"/>
      <c r="M31" s="319">
        <v>2050</v>
      </c>
      <c r="N31" s="319"/>
      <c r="O31" s="320"/>
      <c r="AZ31" s="115"/>
    </row>
    <row r="32" spans="1:52">
      <c r="A32" s="1"/>
      <c r="B32" s="489"/>
      <c r="C32" s="490"/>
      <c r="D32" s="334" t="str">
        <f>'Data input'!D37</f>
        <v xml:space="preserve">€ / </v>
      </c>
      <c r="E32" s="219" t="str">
        <f>IF('Data input'!D15="Please select"," ",'Data input'!D15)</f>
        <v>kWh</v>
      </c>
      <c r="F32" s="219"/>
      <c r="G32" s="468">
        <f>'Data input'!G37</f>
        <v>35</v>
      </c>
      <c r="H32" s="469"/>
      <c r="I32" s="469"/>
      <c r="J32" s="469">
        <f>'Data input'!L37</f>
        <v>31</v>
      </c>
      <c r="K32" s="469"/>
      <c r="L32" s="469"/>
      <c r="M32" s="469">
        <f>'Data input'!Q37</f>
        <v>26</v>
      </c>
      <c r="N32" s="469"/>
      <c r="O32" s="470"/>
      <c r="AZ32" s="115"/>
    </row>
    <row r="33" spans="1:52" ht="16.5" thickBot="1">
      <c r="A33" s="1"/>
      <c r="B33" s="491"/>
      <c r="C33" s="492"/>
      <c r="D33" s="336"/>
      <c r="E33" s="222"/>
      <c r="F33" s="222"/>
      <c r="G33" s="493">
        <f>IF('Data input'!G37="","Min",MIN('Data input'!G37:K37))</f>
        <v>2</v>
      </c>
      <c r="H33" s="494" t="s">
        <v>289</v>
      </c>
      <c r="I33" s="495">
        <f>IF('Data input'!G37="","Max",MAX('Data input'!G37:K37))</f>
        <v>50</v>
      </c>
      <c r="J33" s="496">
        <f>IF('Data input'!L37="","Min",MIN('Data input'!L37:P37))</f>
        <v>31</v>
      </c>
      <c r="K33" s="494" t="s">
        <v>289</v>
      </c>
      <c r="L33" s="495">
        <f>IF('Data input'!L37="","Max",MAX('Data input'!L37:P37))</f>
        <v>40</v>
      </c>
      <c r="M33" s="496">
        <f>IF('Data input'!Q37="","Min",MIN('Data input'!Q37:U37))</f>
        <v>26</v>
      </c>
      <c r="N33" s="494" t="s">
        <v>289</v>
      </c>
      <c r="O33" s="497">
        <f>IF('Data input'!Q37="","Max",MAX('Data input'!Q37:U37))</f>
        <v>26</v>
      </c>
      <c r="AZ33" s="115"/>
    </row>
    <row r="34" spans="1:52">
      <c r="A34" s="1"/>
      <c r="B34" s="498" t="s">
        <v>219</v>
      </c>
      <c r="C34" s="499"/>
      <c r="D34" s="334" t="str">
        <f>'Data input'!D39</f>
        <v xml:space="preserve">€ / </v>
      </c>
      <c r="E34" s="219" t="str">
        <f>IF('Data input'!D15="Please select"," ",'Data input'!D15)</f>
        <v>kWh</v>
      </c>
      <c r="F34" s="219"/>
      <c r="G34" s="500">
        <f>'Data input'!G39</f>
        <v>0</v>
      </c>
      <c r="H34" s="501"/>
      <c r="I34" s="501"/>
      <c r="J34" s="501">
        <f>'Data input'!L39</f>
        <v>0</v>
      </c>
      <c r="K34" s="501"/>
      <c r="L34" s="501"/>
      <c r="M34" s="501">
        <f>'Data input'!Q39</f>
        <v>0</v>
      </c>
      <c r="N34" s="501"/>
      <c r="O34" s="502"/>
      <c r="AZ34" s="115"/>
    </row>
    <row r="35" spans="1:52" ht="16.5" thickBot="1">
      <c r="A35" s="1"/>
      <c r="B35" s="503"/>
      <c r="C35" s="504"/>
      <c r="D35" s="336"/>
      <c r="E35" s="222"/>
      <c r="F35" s="222"/>
      <c r="G35" s="493" t="str">
        <f>IF('Data input'!G39="","Min",MIN('Data input'!G39:K39))</f>
        <v>Min</v>
      </c>
      <c r="H35" s="494" t="s">
        <v>289</v>
      </c>
      <c r="I35" s="495" t="str">
        <f>IF('Data input'!G39="","Max",MAX('Data input'!G39:K39))</f>
        <v>Max</v>
      </c>
      <c r="J35" s="496" t="str">
        <f>IF('Data input'!L39="","Min",MIN('Data input'!L39:P39))</f>
        <v>Min</v>
      </c>
      <c r="K35" s="494" t="s">
        <v>289</v>
      </c>
      <c r="L35" s="495" t="str">
        <f>IF('Data input'!L39="","Max",MAX('Data input'!L39:P39))</f>
        <v>Max</v>
      </c>
      <c r="M35" s="496" t="str">
        <f>IF('Data input'!Q39="","Min",MIN('Data input'!Q39:U39))</f>
        <v>Min</v>
      </c>
      <c r="N35" s="494" t="s">
        <v>289</v>
      </c>
      <c r="O35" s="497" t="str">
        <f>IF('Data input'!Q39="","Max",MAX('Data input'!Q39:U39))</f>
        <v>Max</v>
      </c>
      <c r="AZ35" s="115"/>
    </row>
    <row r="36" spans="1:52">
      <c r="A36" s="1"/>
      <c r="B36" s="487" t="s">
        <v>293</v>
      </c>
      <c r="C36" s="488"/>
      <c r="D36" s="334" t="str">
        <f>'Data input'!D41</f>
        <v xml:space="preserve">€ / </v>
      </c>
      <c r="E36" s="219" t="str">
        <f>IF('Data input'!D15="Please select"," ",'Data input'!D15)</f>
        <v>kWh</v>
      </c>
      <c r="F36" s="219"/>
      <c r="G36" s="500">
        <f>'Data input'!G41</f>
        <v>0.45500000000000002</v>
      </c>
      <c r="H36" s="501"/>
      <c r="I36" s="501"/>
      <c r="J36" s="501">
        <f>'Data input'!L41</f>
        <v>0.40300000000000002</v>
      </c>
      <c r="K36" s="501"/>
      <c r="L36" s="501"/>
      <c r="M36" s="501">
        <f>'Data input'!Q41</f>
        <v>0.33800000000000002</v>
      </c>
      <c r="N36" s="501"/>
      <c r="O36" s="502"/>
      <c r="AZ36" s="115"/>
    </row>
    <row r="37" spans="1:52" ht="16.5" thickBot="1">
      <c r="A37" s="1"/>
      <c r="B37" s="491"/>
      <c r="C37" s="492"/>
      <c r="D37" s="336"/>
      <c r="E37" s="222"/>
      <c r="F37" s="222"/>
      <c r="G37" s="505">
        <f>IF('Data input'!G41="","Min",MIN('Data input'!G41:K41))</f>
        <v>0.45500000000000002</v>
      </c>
      <c r="H37" s="506" t="s">
        <v>289</v>
      </c>
      <c r="I37" s="507">
        <f>IF('Data input'!G41="","Max",MAX('Data input'!G41:K41))</f>
        <v>1.01</v>
      </c>
      <c r="J37" s="508">
        <f>IF('Data input'!L41="","Min",MIN('Data input'!L41:P41))</f>
        <v>0.40300000000000002</v>
      </c>
      <c r="K37" s="506" t="s">
        <v>289</v>
      </c>
      <c r="L37" s="507">
        <f>IF('Data input'!L41="","Max",MAX('Data input'!L41:P41))</f>
        <v>0.8</v>
      </c>
      <c r="M37" s="508">
        <f>IF('Data input'!Q41="","Min",MIN('Data input'!Q41:U41))</f>
        <v>0.33800000000000002</v>
      </c>
      <c r="N37" s="506" t="s">
        <v>289</v>
      </c>
      <c r="O37" s="509">
        <f>IF('Data input'!Q41="","Max",MAX('Data input'!Q41:U41))</f>
        <v>0.33800000000000002</v>
      </c>
      <c r="AZ37" s="115"/>
    </row>
    <row r="38" spans="1:52">
      <c r="A38" s="1"/>
      <c r="B38" s="487" t="s">
        <v>294</v>
      </c>
      <c r="C38" s="488"/>
      <c r="D38" s="334" t="str">
        <f>'Data input'!D43</f>
        <v xml:space="preserve">€ / </v>
      </c>
      <c r="E38" s="219" t="str">
        <f>IF('Data input'!E43="Please select based on chosen Functional Unit"," ",'Data input'!E43)</f>
        <v>MWh</v>
      </c>
      <c r="F38" s="219"/>
      <c r="G38" s="500">
        <f>'Data input'!G43</f>
        <v>1.21</v>
      </c>
      <c r="H38" s="501"/>
      <c r="I38" s="501"/>
      <c r="J38" s="501">
        <f>'Data input'!L43</f>
        <v>1.21</v>
      </c>
      <c r="K38" s="501"/>
      <c r="L38" s="501"/>
      <c r="M38" s="501">
        <f>'Data input'!Q43</f>
        <v>1.21</v>
      </c>
      <c r="N38" s="501"/>
      <c r="O38" s="502"/>
      <c r="AZ38" s="115"/>
    </row>
    <row r="39" spans="1:52" ht="16.5" thickBot="1">
      <c r="A39" s="1"/>
      <c r="B39" s="491"/>
      <c r="C39" s="492"/>
      <c r="D39" s="335"/>
      <c r="E39" s="337"/>
      <c r="F39" s="337"/>
      <c r="G39" s="510">
        <f>IF('Data input'!G43="","Min",MIN('Data input'!G43:K43))</f>
        <v>1.21</v>
      </c>
      <c r="H39" s="511" t="s">
        <v>289</v>
      </c>
      <c r="I39" s="512">
        <f>IF('Data input'!G43="","Max",MAX('Data input'!G43:K43))</f>
        <v>30</v>
      </c>
      <c r="J39" s="513">
        <f>IF('Data input'!L43="","Min",MIN('Data input'!L43:P43))</f>
        <v>1.21</v>
      </c>
      <c r="K39" s="511" t="s">
        <v>289</v>
      </c>
      <c r="L39" s="512">
        <f>IF('Data input'!L43="","Max",MAX('Data input'!L43:P43))</f>
        <v>30</v>
      </c>
      <c r="M39" s="513">
        <f>IF('Data input'!Q43="","Min",MIN('Data input'!Q43:U43))</f>
        <v>1.21</v>
      </c>
      <c r="N39" s="511" t="s">
        <v>289</v>
      </c>
      <c r="O39" s="514">
        <f>IF('Data input'!Q43="","Max",MAX('Data input'!Q43:U43))</f>
        <v>1.21</v>
      </c>
      <c r="AZ39" s="115"/>
    </row>
    <row r="40" spans="1:52" ht="228" customHeight="1" thickBot="1">
      <c r="A40" s="1"/>
      <c r="B40" s="438" t="s">
        <v>225</v>
      </c>
      <c r="C40" s="515"/>
      <c r="D40" s="516" t="str">
        <f>IF('Data input'!D45="Explain here (e.g. other costs)"," ",'Data input'!D45)</f>
        <v>There are significant degrees of freedom in designing (diabetic) CAES system, such as pump size and turbine size which determine in combination with the reservoir size the charge and discharge times and the energy/power ratio. Design choices such as these influence system costs, which means there are relatively large ranges in costs possible.
The sources used have been chosen because they are recent publications and include projections up to (at least) 2030. JRC ETRI (2014) is used as primary source because it has the most complete set of data, including CAPEX and FOM/VOM estimates up to 2050. Details of the cost estimates are not, or only shortly, elaborated in these reports, and estimations of investment costs from other sources vary from 2 €/kWh to 500 €/kWh. Data points for the current year (2020) differ per source: 2020 for JRC ETRI (2014), 2016 for IRENA (2017), 2013 for JCH JU McKinsey (2015), and 2009 for Chen et al. (2009).
The main FOM costs calculated using the JRC ETRI (2014) assumption that they represent 1.3% of investment costs. It is assumed that FOM costs remain 1.3% of investment costs in 2020, 2030 and 2050. Other FOM costs are from FCH JU Mckinsey (2015) that states FOM costs as 15 €/kW/year in 2013 and 12 €/kW/year in 2030. These have been calculated to M€/GWh/year assuming a standard storage capacity of 15 hours (200MW/3000MWh system - JRC ETRI, 2014).
VOM costs are only provided for 2013 by JRC ETRI (2014) and it is assumed the they remain the same in 2020, 2030 and 2050. VOM costs are defined by JRC ETRI (2014) as production-related O&amp;M costs that vary with electrical generation. They exclude personnel, fuel, and CO2 costs.</v>
      </c>
      <c r="E40" s="517"/>
      <c r="F40" s="517"/>
      <c r="G40" s="517"/>
      <c r="H40" s="517"/>
      <c r="I40" s="517"/>
      <c r="J40" s="517"/>
      <c r="K40" s="517"/>
      <c r="L40" s="517"/>
      <c r="M40" s="517"/>
      <c r="N40" s="517"/>
      <c r="O40" s="518"/>
      <c r="AZ40" s="115" t="str">
        <f>D40</f>
        <v>There are significant degrees of freedom in designing (diabetic) CAES system, such as pump size and turbine size which determine in combination with the reservoir size the charge and discharge times and the energy/power ratio. Design choices such as these influence system costs, which means there are relatively large ranges in costs possible.
The sources used have been chosen because they are recent publications and include projections up to (at least) 2030. JRC ETRI (2014) is used as primary source because it has the most complete set of data, including CAPEX and FOM/VOM estimates up to 2050. Details of the cost estimates are not, or only shortly, elaborated in these reports, and estimations of investment costs from other sources vary from 2 €/kWh to 500 €/kWh. Data points for the current year (2020) differ per source: 2020 for JRC ETRI (2014), 2016 for IRENA (2017), 2013 for JCH JU McKinsey (2015), and 2009 for Chen et al. (2009).
The main FOM costs calculated using the JRC ETRI (2014) assumption that they represent 1.3% of investment costs. It is assumed that FOM costs remain 1.3% of investment costs in 2020, 2030 and 2050. Other FOM costs are from FCH JU Mckinsey (2015) that states FOM costs as 15 €/kW/year in 2013 and 12 €/kW/year in 2030. These have been calculated to M€/GWh/year assuming a standard storage capacity of 15 hours (200MW/3000MWh system - JRC ETRI, 2014).
VOM costs are only provided for 2013 by JRC ETRI (2014) and it is assumed the they remain the same in 2020, 2030 and 2050. VOM costs are defined by JRC ETRI (2014) as production-related O&amp;M costs that vary with electrical generation. They exclude personnel, fuel, and CO2 costs.</v>
      </c>
    </row>
    <row r="41" spans="1:52" ht="16.5" thickBot="1">
      <c r="A41" s="1"/>
      <c r="B41" s="402" t="s">
        <v>109</v>
      </c>
      <c r="C41" s="403"/>
      <c r="D41" s="404"/>
      <c r="E41" s="404"/>
      <c r="F41" s="404"/>
      <c r="G41" s="404"/>
      <c r="H41" s="404"/>
      <c r="I41" s="404"/>
      <c r="J41" s="404"/>
      <c r="K41" s="404"/>
      <c r="L41" s="404"/>
      <c r="M41" s="404"/>
      <c r="N41" s="404"/>
      <c r="O41" s="405"/>
      <c r="AZ41" s="115"/>
    </row>
    <row r="42" spans="1:52">
      <c r="A42" s="1"/>
      <c r="B42" s="487" t="s">
        <v>229</v>
      </c>
      <c r="C42" s="488"/>
      <c r="D42" s="338" t="s">
        <v>228</v>
      </c>
      <c r="E42" s="339"/>
      <c r="F42" s="165" t="s">
        <v>196</v>
      </c>
      <c r="G42" s="321" t="s">
        <v>287</v>
      </c>
      <c r="H42" s="319"/>
      <c r="I42" s="319"/>
      <c r="J42" s="319">
        <v>2030</v>
      </c>
      <c r="K42" s="319"/>
      <c r="L42" s="319"/>
      <c r="M42" s="319">
        <v>2050</v>
      </c>
      <c r="N42" s="319"/>
      <c r="O42" s="320"/>
      <c r="AZ42" s="115"/>
    </row>
    <row r="43" spans="1:52">
      <c r="A43" s="1"/>
      <c r="B43" s="489"/>
      <c r="C43" s="490"/>
      <c r="D43" s="310" t="s">
        <v>295</v>
      </c>
      <c r="E43" s="311"/>
      <c r="F43" s="323" t="s">
        <v>150</v>
      </c>
      <c r="G43" s="500">
        <f>'Data input'!G49</f>
        <v>-1</v>
      </c>
      <c r="H43" s="501"/>
      <c r="I43" s="501"/>
      <c r="J43" s="501">
        <f>'Data input'!L49</f>
        <v>0</v>
      </c>
      <c r="K43" s="501"/>
      <c r="L43" s="501"/>
      <c r="M43" s="501">
        <f>'Data input'!Q49</f>
        <v>0</v>
      </c>
      <c r="N43" s="501"/>
      <c r="O43" s="502"/>
      <c r="P43" s="86"/>
      <c r="AZ43" s="115"/>
    </row>
    <row r="44" spans="1:52">
      <c r="A44" s="1"/>
      <c r="B44" s="489"/>
      <c r="C44" s="490"/>
      <c r="D44" s="519" t="str">
        <f>IF('Data input'!D49="Please select main output here"," ",'Data input'!D49)</f>
        <v>Electricity</v>
      </c>
      <c r="E44" s="520"/>
      <c r="F44" s="325"/>
      <c r="G44" s="521">
        <f>IF('Data input'!G49="","Min",MIN('Data input'!G49:K49))</f>
        <v>-1</v>
      </c>
      <c r="H44" s="494" t="s">
        <v>289</v>
      </c>
      <c r="I44" s="522">
        <f>IF('Data input'!G49="","Max",MAX('Data input'!G49:K49))</f>
        <v>-1</v>
      </c>
      <c r="J44" s="496" t="str">
        <f>IF('Data input'!L49="","Min",MIN('Data input'!L49:P49))</f>
        <v>Min</v>
      </c>
      <c r="K44" s="494" t="s">
        <v>289</v>
      </c>
      <c r="L44" s="495" t="str">
        <f>IF('Data input'!L49="","Max",MAX('Data input'!L49:P49))</f>
        <v>Max</v>
      </c>
      <c r="M44" s="496" t="str">
        <f>IF('Data input'!Q49="","Min",MIN('Data input'!Q49:U49))</f>
        <v>Min</v>
      </c>
      <c r="N44" s="494" t="s">
        <v>289</v>
      </c>
      <c r="O44" s="497" t="str">
        <f>IF('Data input'!Q49="","Max",MAX('Data input'!Q49:U49))</f>
        <v>Max</v>
      </c>
      <c r="AZ44" s="115"/>
    </row>
    <row r="45" spans="1:52">
      <c r="A45" s="1"/>
      <c r="B45" s="489"/>
      <c r="C45" s="490"/>
      <c r="D45" s="523" t="str">
        <f>IF('Data input'!D51="Please select"," ",'Data input'!D51)</f>
        <v>Electricity</v>
      </c>
      <c r="E45" s="524"/>
      <c r="F45" s="236" t="s">
        <v>150</v>
      </c>
      <c r="G45" s="500">
        <f>'Data input'!G51</f>
        <v>0.77</v>
      </c>
      <c r="H45" s="501"/>
      <c r="I45" s="501"/>
      <c r="J45" s="501">
        <f>'Data input'!L51</f>
        <v>0</v>
      </c>
      <c r="K45" s="501"/>
      <c r="L45" s="501"/>
      <c r="M45" s="501">
        <f>'Data input'!Q51</f>
        <v>0</v>
      </c>
      <c r="N45" s="501"/>
      <c r="O45" s="502"/>
      <c r="AZ45" s="115"/>
    </row>
    <row r="46" spans="1:52">
      <c r="A46" s="1"/>
      <c r="B46" s="489"/>
      <c r="C46" s="490"/>
      <c r="D46" s="525"/>
      <c r="E46" s="526"/>
      <c r="F46" s="332"/>
      <c r="G46" s="521">
        <f>IF('Data input'!G51="","Min",MIN('Data input'!G51:K51))</f>
        <v>0.77</v>
      </c>
      <c r="H46" s="494" t="s">
        <v>289</v>
      </c>
      <c r="I46" s="522">
        <f>IF('Data input'!G51="","Max",MAX('Data input'!G51:K51))</f>
        <v>0.77</v>
      </c>
      <c r="J46" s="496" t="str">
        <f>IF('Data input'!L51="","Min",MIN('Data input'!L51:P51))</f>
        <v>Min</v>
      </c>
      <c r="K46" s="494" t="s">
        <v>289</v>
      </c>
      <c r="L46" s="495" t="str">
        <f>IF('Data input'!L51="","Max",MAX('Data input'!L51:P51))</f>
        <v>Max</v>
      </c>
      <c r="M46" s="496" t="str">
        <f>IF('Data input'!Q51="","Min",MIN('Data input'!Q51:U51))</f>
        <v>Min</v>
      </c>
      <c r="N46" s="494" t="s">
        <v>289</v>
      </c>
      <c r="O46" s="497" t="str">
        <f>IF('Data input'!Q51="","Max",MAX('Data input'!Q51:U51))</f>
        <v>Max</v>
      </c>
      <c r="AZ46" s="115"/>
    </row>
    <row r="47" spans="1:52">
      <c r="A47" s="1"/>
      <c r="B47" s="489"/>
      <c r="C47" s="490"/>
      <c r="D47" s="527" t="str">
        <f>IF('Data input'!D53="Please select"," ",'Data input'!D53)</f>
        <v>Natural gas</v>
      </c>
      <c r="E47" s="528"/>
      <c r="F47" s="236" t="s">
        <v>150</v>
      </c>
      <c r="G47" s="500">
        <f>'Data input'!G53</f>
        <v>1.1299999999999999</v>
      </c>
      <c r="H47" s="501"/>
      <c r="I47" s="501"/>
      <c r="J47" s="501">
        <f>'Data input'!L53</f>
        <v>0</v>
      </c>
      <c r="K47" s="501"/>
      <c r="L47" s="501"/>
      <c r="M47" s="501">
        <f>'Data input'!Q53</f>
        <v>0</v>
      </c>
      <c r="N47" s="501"/>
      <c r="O47" s="502"/>
      <c r="AZ47" s="115"/>
    </row>
    <row r="48" spans="1:52">
      <c r="A48" s="1"/>
      <c r="B48" s="489"/>
      <c r="C48" s="490"/>
      <c r="D48" s="525"/>
      <c r="E48" s="526"/>
      <c r="F48" s="332"/>
      <c r="G48" s="521">
        <f>IF('Data input'!G53="","Min",MIN('Data input'!G53:K53))</f>
        <v>1.1299999999999999</v>
      </c>
      <c r="H48" s="494" t="s">
        <v>289</v>
      </c>
      <c r="I48" s="522">
        <f>IF('Data input'!G53="","Max",MAX('Data input'!G53:K53))</f>
        <v>1.1299999999999999</v>
      </c>
      <c r="J48" s="496" t="str">
        <f>IF('Data input'!L53="","Min",MIN('Data input'!L53:P53))</f>
        <v>Min</v>
      </c>
      <c r="K48" s="494" t="s">
        <v>289</v>
      </c>
      <c r="L48" s="495" t="str">
        <f>IF('Data input'!L53="","Max",MAX('Data input'!L53:P53))</f>
        <v>Max</v>
      </c>
      <c r="M48" s="496" t="str">
        <f>IF('Data input'!Q53="","Min",MIN('Data input'!Q53:U53))</f>
        <v>Min</v>
      </c>
      <c r="N48" s="494" t="s">
        <v>289</v>
      </c>
      <c r="O48" s="497" t="str">
        <f>IF('Data input'!Q53="","Max",MAX('Data input'!Q53:U53))</f>
        <v>Max</v>
      </c>
      <c r="AZ48" s="115"/>
    </row>
    <row r="49" spans="1:52">
      <c r="A49" s="1"/>
      <c r="B49" s="489"/>
      <c r="C49" s="490"/>
      <c r="D49" s="527" t="str">
        <f>IF('Data input'!D55="Please select"," ",'Data input'!D55)</f>
        <v xml:space="preserve"> </v>
      </c>
      <c r="E49" s="528"/>
      <c r="F49" s="236" t="s">
        <v>150</v>
      </c>
      <c r="G49" s="500">
        <f>'Data input'!G55</f>
        <v>0</v>
      </c>
      <c r="H49" s="501"/>
      <c r="I49" s="501"/>
      <c r="J49" s="501">
        <f>'Data input'!L55</f>
        <v>0</v>
      </c>
      <c r="K49" s="501"/>
      <c r="L49" s="501"/>
      <c r="M49" s="501">
        <f>'Data input'!Q55</f>
        <v>0</v>
      </c>
      <c r="N49" s="501"/>
      <c r="O49" s="502"/>
      <c r="AZ49" s="115"/>
    </row>
    <row r="50" spans="1:52" ht="16.5" thickBot="1">
      <c r="A50" s="1"/>
      <c r="B50" s="489"/>
      <c r="C50" s="490"/>
      <c r="D50" s="529"/>
      <c r="E50" s="530"/>
      <c r="F50" s="333"/>
      <c r="G50" s="531" t="str">
        <f>IF('Data input'!G55="","Min",MIN('Data input'!G55:K55))</f>
        <v>Min</v>
      </c>
      <c r="H50" s="532" t="s">
        <v>289</v>
      </c>
      <c r="I50" s="479" t="str">
        <f>IF('Data input'!G55="","Max",MAX('Data input'!G55:K55))</f>
        <v>Max</v>
      </c>
      <c r="J50" s="533" t="str">
        <f>IF('Data input'!L55="","Min",MIN('Data input'!L55:P55))</f>
        <v>Min</v>
      </c>
      <c r="K50" s="532" t="s">
        <v>289</v>
      </c>
      <c r="L50" s="479" t="str">
        <f>IF('Data input'!L55="","Max",MAX('Data input'!L55:P55))</f>
        <v>Max</v>
      </c>
      <c r="M50" s="533" t="str">
        <f>IF('Data input'!Q55="","Min",MIN('Data input'!Q55:U55))</f>
        <v>Min</v>
      </c>
      <c r="N50" s="532" t="s">
        <v>289</v>
      </c>
      <c r="O50" s="481" t="str">
        <f>IF('Data input'!Q55="","Max",MAX('Data input'!Q55:U55))</f>
        <v>Max</v>
      </c>
      <c r="AZ50" s="115"/>
    </row>
    <row r="51" spans="1:52" ht="48" thickBot="1">
      <c r="A51" s="1"/>
      <c r="B51" s="534" t="s">
        <v>234</v>
      </c>
      <c r="C51" s="535"/>
      <c r="D51" s="536" t="str">
        <f>IF('Data input'!D57="Explain here (e.g. flexible in and out)"," ",'Data input'!D57)</f>
        <v>The required amounts of electricity and natural gas are stated to obtain 1 PJ of electrical output - based on Huang et al (2017). Note that the output of electricity is higher than the input due to the addition of heat from the combustion of natural gas. Total efficiency is 53% in this configuration, which is at the high end of the 42-54% range reported by DNV KEMA (2013).</v>
      </c>
      <c r="E51" s="537"/>
      <c r="F51" s="537"/>
      <c r="G51" s="537"/>
      <c r="H51" s="537"/>
      <c r="I51" s="537"/>
      <c r="J51" s="537"/>
      <c r="K51" s="537"/>
      <c r="L51" s="537"/>
      <c r="M51" s="537"/>
      <c r="N51" s="537"/>
      <c r="O51" s="538"/>
      <c r="AZ51" s="115" t="str">
        <f>D51</f>
        <v>The required amounts of electricity and natural gas are stated to obtain 1 PJ of electrical output - based on Huang et al (2017). Note that the output of electricity is higher than the input due to the addition of heat from the combustion of natural gas. Total efficiency is 53% in this configuration, which is at the high end of the 42-54% range reported by DNV KEMA (2013).</v>
      </c>
    </row>
    <row r="52" spans="1:52" ht="16.5" thickBot="1">
      <c r="A52" s="1"/>
      <c r="B52" s="402" t="s">
        <v>241</v>
      </c>
      <c r="C52" s="403"/>
      <c r="D52" s="404"/>
      <c r="E52" s="404"/>
      <c r="F52" s="404"/>
      <c r="G52" s="404"/>
      <c r="H52" s="404"/>
      <c r="I52" s="404"/>
      <c r="J52" s="404"/>
      <c r="K52" s="404"/>
      <c r="L52" s="404"/>
      <c r="M52" s="404"/>
      <c r="N52" s="404"/>
      <c r="O52" s="405"/>
      <c r="AZ52" s="115"/>
    </row>
    <row r="53" spans="1:52">
      <c r="A53" s="1"/>
      <c r="B53" s="487" t="s">
        <v>121</v>
      </c>
      <c r="C53" s="488"/>
      <c r="D53" s="321" t="s">
        <v>242</v>
      </c>
      <c r="E53" s="319"/>
      <c r="F53" s="165" t="s">
        <v>196</v>
      </c>
      <c r="G53" s="321" t="s">
        <v>287</v>
      </c>
      <c r="H53" s="319"/>
      <c r="I53" s="319"/>
      <c r="J53" s="319">
        <v>2030</v>
      </c>
      <c r="K53" s="319"/>
      <c r="L53" s="319"/>
      <c r="M53" s="319">
        <v>2050</v>
      </c>
      <c r="N53" s="319"/>
      <c r="O53" s="320"/>
      <c r="AZ53" s="115"/>
    </row>
    <row r="54" spans="1:52">
      <c r="A54" s="1"/>
      <c r="B54" s="489"/>
      <c r="C54" s="490"/>
      <c r="D54" s="539" t="str">
        <f>IF('Data input'!D69="Please select"," ",'Data input'!D69)</f>
        <v xml:space="preserve"> </v>
      </c>
      <c r="E54" s="540"/>
      <c r="F54" s="541" t="str">
        <f>IF('Data input'!F69="Please select"," ",'Data input'!F69)</f>
        <v xml:space="preserve"> </v>
      </c>
      <c r="G54" s="500">
        <f>'Data input'!G69</f>
        <v>0</v>
      </c>
      <c r="H54" s="501"/>
      <c r="I54" s="501"/>
      <c r="J54" s="501">
        <f>'Data input'!L69</f>
        <v>0</v>
      </c>
      <c r="K54" s="501"/>
      <c r="L54" s="501"/>
      <c r="M54" s="501">
        <f>'Data input'!Q69</f>
        <v>0</v>
      </c>
      <c r="N54" s="501"/>
      <c r="O54" s="502"/>
      <c r="AZ54" s="115"/>
    </row>
    <row r="55" spans="1:52">
      <c r="A55" s="1"/>
      <c r="B55" s="489"/>
      <c r="C55" s="490"/>
      <c r="D55" s="539"/>
      <c r="E55" s="540"/>
      <c r="F55" s="541"/>
      <c r="G55" s="493" t="str">
        <f>IF('Data input'!G69="","Min",MIN('Data input'!G69:K69))</f>
        <v>Min</v>
      </c>
      <c r="H55" s="494" t="s">
        <v>289</v>
      </c>
      <c r="I55" s="495" t="str">
        <f>IF('Data input'!G69="","Max",MAX('Data input'!G69:K69))</f>
        <v>Max</v>
      </c>
      <c r="J55" s="496" t="str">
        <f>IF('Data input'!L69="","Min",MIN('Data input'!L69:P69))</f>
        <v>Min</v>
      </c>
      <c r="K55" s="494" t="s">
        <v>289</v>
      </c>
      <c r="L55" s="495" t="str">
        <f>IF('Data input'!L69="","Max",MAX('Data input'!L69:P69))</f>
        <v>Max</v>
      </c>
      <c r="M55" s="496" t="str">
        <f>IF('Data input'!Q69="","Min",MIN('Data input'!Q69:U69))</f>
        <v>Min</v>
      </c>
      <c r="N55" s="494" t="s">
        <v>289</v>
      </c>
      <c r="O55" s="497" t="str">
        <f>IF('Data input'!Q69="","Max",MAX('Data input'!Q69:U69))</f>
        <v>Max</v>
      </c>
      <c r="AZ55" s="115"/>
    </row>
    <row r="56" spans="1:52">
      <c r="A56" s="1"/>
      <c r="B56" s="489"/>
      <c r="C56" s="490"/>
      <c r="D56" s="539" t="str">
        <f>IF('Data input'!D71="Please select"," ",'Data input'!D71)</f>
        <v xml:space="preserve"> </v>
      </c>
      <c r="E56" s="540"/>
      <c r="F56" s="541" t="str">
        <f>IF('Data input'!F71="Please select"," ",'Data input'!F71)</f>
        <v xml:space="preserve"> </v>
      </c>
      <c r="G56" s="500">
        <f>'Data input'!G71</f>
        <v>0</v>
      </c>
      <c r="H56" s="501"/>
      <c r="I56" s="501"/>
      <c r="J56" s="501">
        <f>'Data input'!L71</f>
        <v>0</v>
      </c>
      <c r="K56" s="501"/>
      <c r="L56" s="501"/>
      <c r="M56" s="501">
        <f>'Data input'!Q71</f>
        <v>0</v>
      </c>
      <c r="N56" s="501"/>
      <c r="O56" s="502"/>
      <c r="AZ56" s="115"/>
    </row>
    <row r="57" spans="1:52">
      <c r="A57" s="1"/>
      <c r="B57" s="489"/>
      <c r="C57" s="490"/>
      <c r="D57" s="539"/>
      <c r="E57" s="540"/>
      <c r="F57" s="541"/>
      <c r="G57" s="493" t="str">
        <f>IF('Data input'!G71="","Min",MIN('Data input'!G71:K71))</f>
        <v>Min</v>
      </c>
      <c r="H57" s="494" t="s">
        <v>289</v>
      </c>
      <c r="I57" s="495" t="str">
        <f>IF('Data input'!G71="","Max",MAX('Data input'!G71:K71))</f>
        <v>Max</v>
      </c>
      <c r="J57" s="496" t="str">
        <f>IF('Data input'!L71="","Min",MIN('Data input'!L71:P71))</f>
        <v>Min</v>
      </c>
      <c r="K57" s="494" t="s">
        <v>289</v>
      </c>
      <c r="L57" s="495" t="str">
        <f>IF('Data input'!L71="","Max",MAX('Data input'!L71:P71))</f>
        <v>Max</v>
      </c>
      <c r="M57" s="496" t="str">
        <f>IF('Data input'!Q71="","Min",MIN('Data input'!Q71:U71))</f>
        <v>Min</v>
      </c>
      <c r="N57" s="494" t="s">
        <v>289</v>
      </c>
      <c r="O57" s="497" t="str">
        <f>IF('Data input'!Q71="","Max",MAX('Data input'!Q71:U71))</f>
        <v>Max</v>
      </c>
      <c r="AZ57" s="115"/>
    </row>
    <row r="58" spans="1:52">
      <c r="A58" s="1"/>
      <c r="B58" s="489"/>
      <c r="C58" s="490"/>
      <c r="D58" s="539" t="str">
        <f>IF('Data input'!D73="Please select"," ",'Data input'!D73)</f>
        <v xml:space="preserve"> </v>
      </c>
      <c r="E58" s="540"/>
      <c r="F58" s="541" t="str">
        <f>IF('Data input'!F73="Please select"," ",'Data input'!F73)</f>
        <v xml:space="preserve"> </v>
      </c>
      <c r="G58" s="500">
        <f>'Data input'!G73</f>
        <v>0</v>
      </c>
      <c r="H58" s="501"/>
      <c r="I58" s="501"/>
      <c r="J58" s="501">
        <f>'Data input'!L73</f>
        <v>0</v>
      </c>
      <c r="K58" s="501"/>
      <c r="L58" s="501"/>
      <c r="M58" s="501">
        <f>'Data input'!Q73</f>
        <v>0</v>
      </c>
      <c r="N58" s="501"/>
      <c r="O58" s="502"/>
      <c r="AZ58" s="115"/>
    </row>
    <row r="59" spans="1:52">
      <c r="A59" s="1"/>
      <c r="B59" s="489"/>
      <c r="C59" s="490"/>
      <c r="D59" s="539"/>
      <c r="E59" s="540"/>
      <c r="F59" s="541"/>
      <c r="G59" s="493" t="str">
        <f>IF('Data input'!G73="","Min",MIN('Data input'!G73:K73))</f>
        <v>Min</v>
      </c>
      <c r="H59" s="494" t="s">
        <v>289</v>
      </c>
      <c r="I59" s="495" t="str">
        <f>IF('Data input'!G73="","Max",MAX('Data input'!G73:K73))</f>
        <v>Max</v>
      </c>
      <c r="J59" s="496" t="str">
        <f>IF('Data input'!L73="","Min",MIN('Data input'!L73:P73))</f>
        <v>Min</v>
      </c>
      <c r="K59" s="494" t="s">
        <v>289</v>
      </c>
      <c r="L59" s="495" t="str">
        <f>IF('Data input'!L73="","Max",MAX('Data input'!L73:P73))</f>
        <v>Max</v>
      </c>
      <c r="M59" s="496" t="str">
        <f>IF('Data input'!Q73="","Min",MIN('Data input'!Q73:U73))</f>
        <v>Min</v>
      </c>
      <c r="N59" s="494" t="s">
        <v>289</v>
      </c>
      <c r="O59" s="497" t="str">
        <f>IF('Data input'!Q73="","Max",MAX('Data input'!Q73:U73))</f>
        <v>Max</v>
      </c>
      <c r="AZ59" s="115"/>
    </row>
    <row r="60" spans="1:52">
      <c r="A60" s="1"/>
      <c r="B60" s="489"/>
      <c r="C60" s="490"/>
      <c r="D60" s="539" t="str">
        <f>IF('Data input'!D75="Please select"," ",'Data input'!D75)</f>
        <v xml:space="preserve"> </v>
      </c>
      <c r="E60" s="540"/>
      <c r="F60" s="541" t="str">
        <f>IF('Data input'!F75="Please select"," ",'Data input'!F75)</f>
        <v xml:space="preserve"> </v>
      </c>
      <c r="G60" s="500">
        <f>'Data input'!G75</f>
        <v>0</v>
      </c>
      <c r="H60" s="501"/>
      <c r="I60" s="501"/>
      <c r="J60" s="501">
        <f>'Data input'!L75</f>
        <v>0</v>
      </c>
      <c r="K60" s="501"/>
      <c r="L60" s="501"/>
      <c r="M60" s="501">
        <f>'Data input'!Q75</f>
        <v>0</v>
      </c>
      <c r="N60" s="501"/>
      <c r="O60" s="502"/>
      <c r="AZ60" s="115"/>
    </row>
    <row r="61" spans="1:52" ht="16.5" thickBot="1">
      <c r="A61" s="1"/>
      <c r="B61" s="489"/>
      <c r="C61" s="490"/>
      <c r="D61" s="542"/>
      <c r="E61" s="543"/>
      <c r="F61" s="544"/>
      <c r="G61" s="531" t="str">
        <f>IF('Data input'!G75="","Min",MIN('Data input'!G75:K75))</f>
        <v>Min</v>
      </c>
      <c r="H61" s="532" t="s">
        <v>289</v>
      </c>
      <c r="I61" s="479" t="str">
        <f>IF('Data input'!G75="","Max",MAX('Data input'!G75:K75))</f>
        <v>Max</v>
      </c>
      <c r="J61" s="533" t="str">
        <f>IF('Data input'!L75="","Min",MIN('Data input'!L75:P75))</f>
        <v>Min</v>
      </c>
      <c r="K61" s="532" t="s">
        <v>289</v>
      </c>
      <c r="L61" s="479" t="str">
        <f>IF('Data input'!L75="","Max",MAX('Data input'!L75:P75))</f>
        <v>Max</v>
      </c>
      <c r="M61" s="533" t="str">
        <f>IF('Data input'!Q75="","Min",MIN('Data input'!Q75:U75))</f>
        <v>Min</v>
      </c>
      <c r="N61" s="532" t="s">
        <v>289</v>
      </c>
      <c r="O61" s="481" t="str">
        <f>IF('Data input'!Q75="","Max",MAX('Data input'!Q75:U75))</f>
        <v>Max</v>
      </c>
      <c r="AZ61" s="115"/>
    </row>
    <row r="62" spans="1:52" ht="16.5" thickBot="1">
      <c r="A62" s="1"/>
      <c r="B62" s="534" t="s">
        <v>243</v>
      </c>
      <c r="C62" s="535"/>
      <c r="D62" s="536" t="str">
        <f>IF('Data input'!D77="Explain here (e.g. emission factors if calculated)"," ",'Data input'!D77)</f>
        <v xml:space="preserve"> </v>
      </c>
      <c r="E62" s="537"/>
      <c r="F62" s="537"/>
      <c r="G62" s="537"/>
      <c r="H62" s="537"/>
      <c r="I62" s="537"/>
      <c r="J62" s="537"/>
      <c r="K62" s="537"/>
      <c r="L62" s="537"/>
      <c r="M62" s="537"/>
      <c r="N62" s="537"/>
      <c r="O62" s="538"/>
      <c r="AZ62" s="115" t="str">
        <f>D62</f>
        <v xml:space="preserve"> </v>
      </c>
    </row>
    <row r="63" spans="1:52" ht="16.5" thickBot="1">
      <c r="A63" s="1"/>
      <c r="B63" s="399" t="s">
        <v>245</v>
      </c>
      <c r="C63" s="400"/>
      <c r="D63" s="400"/>
      <c r="E63" s="400"/>
      <c r="F63" s="400"/>
      <c r="G63" s="400"/>
      <c r="H63" s="400"/>
      <c r="I63" s="400"/>
      <c r="J63" s="400"/>
      <c r="K63" s="400"/>
      <c r="L63" s="400"/>
      <c r="M63" s="400"/>
      <c r="N63" s="400"/>
      <c r="O63" s="401"/>
      <c r="AZ63" s="115"/>
    </row>
    <row r="64" spans="1:52">
      <c r="A64" s="1"/>
      <c r="B64" s="326" t="s">
        <v>269</v>
      </c>
      <c r="C64" s="327"/>
      <c r="D64" s="321" t="s">
        <v>196</v>
      </c>
      <c r="E64" s="319"/>
      <c r="F64" s="331"/>
      <c r="G64" s="321" t="s">
        <v>287</v>
      </c>
      <c r="H64" s="319"/>
      <c r="I64" s="319"/>
      <c r="J64" s="319">
        <v>2030</v>
      </c>
      <c r="K64" s="319"/>
      <c r="L64" s="319"/>
      <c r="M64" s="319">
        <v>2050</v>
      </c>
      <c r="N64" s="319"/>
      <c r="O64" s="320"/>
      <c r="AZ64" s="115"/>
    </row>
    <row r="65" spans="1:52">
      <c r="A65" s="1"/>
      <c r="B65" s="545" t="str">
        <f>IF('Data input'!B81="Add here"," ",'Data input'!B81)</f>
        <v>Depth of discharge</v>
      </c>
      <c r="C65" s="546"/>
      <c r="D65" s="328" t="str">
        <f>IF('Data input'!D81="Specify here"," ",'Data input'!D81)</f>
        <v>%</v>
      </c>
      <c r="E65" s="329"/>
      <c r="F65" s="330"/>
      <c r="G65" s="500" t="str">
        <f>'Data input'!G81</f>
        <v>N/A</v>
      </c>
      <c r="H65" s="501"/>
      <c r="I65" s="501"/>
      <c r="J65" s="501">
        <f>'Data input'!L81</f>
        <v>0</v>
      </c>
      <c r="K65" s="501"/>
      <c r="L65" s="501"/>
      <c r="M65" s="501">
        <f>'Data input'!Q81</f>
        <v>0</v>
      </c>
      <c r="N65" s="501"/>
      <c r="O65" s="502"/>
      <c r="AZ65" s="115"/>
    </row>
    <row r="66" spans="1:52">
      <c r="A66" s="1"/>
      <c r="B66" s="545"/>
      <c r="C66" s="546"/>
      <c r="D66" s="328"/>
      <c r="E66" s="329"/>
      <c r="F66" s="330"/>
      <c r="G66" s="493">
        <f>IF('Data input'!G81="","Min",MIN('Data input'!G81:K81))</f>
        <v>0</v>
      </c>
      <c r="H66" s="494" t="s">
        <v>289</v>
      </c>
      <c r="I66" s="495">
        <f>IF('Data input'!G81="","Max",MAX('Data input'!G81:K81))</f>
        <v>0</v>
      </c>
      <c r="J66" s="496" t="str">
        <f>IF('Data input'!L81="","Min",MIN('Data input'!L81:P81))</f>
        <v>Min</v>
      </c>
      <c r="K66" s="494" t="s">
        <v>289</v>
      </c>
      <c r="L66" s="495" t="str">
        <f>IF('Data input'!L81="","Max",MAX('Data input'!L81:P81))</f>
        <v>Max</v>
      </c>
      <c r="M66" s="496" t="str">
        <f>IF('Data input'!Q81="","Min",MIN('Data input'!Q81:U81))</f>
        <v>Min</v>
      </c>
      <c r="N66" s="494" t="s">
        <v>289</v>
      </c>
      <c r="O66" s="497" t="str">
        <f>IF('Data input'!Q81="","Max",MAX('Data input'!Q81:U81))</f>
        <v>Max</v>
      </c>
      <c r="AZ66" s="115"/>
    </row>
    <row r="67" spans="1:52">
      <c r="A67" s="1"/>
      <c r="B67" s="545" t="str">
        <f>IF('Data input'!B83="Add here"," ",'Data input'!B83)</f>
        <v>Charge time</v>
      </c>
      <c r="C67" s="546"/>
      <c r="D67" s="322" t="str">
        <f>IF('Data input'!D83="Specify here"," ",'Data input'!D83)</f>
        <v>Hours</v>
      </c>
      <c r="E67" s="323"/>
      <c r="F67" s="323"/>
      <c r="G67" s="468">
        <f>'Data input'!G83</f>
        <v>26</v>
      </c>
      <c r="H67" s="469"/>
      <c r="I67" s="469"/>
      <c r="J67" s="501">
        <f>'Data input'!L83</f>
        <v>0</v>
      </c>
      <c r="K67" s="501"/>
      <c r="L67" s="501"/>
      <c r="M67" s="501">
        <f>'Data input'!Q83</f>
        <v>0</v>
      </c>
      <c r="N67" s="501"/>
      <c r="O67" s="502"/>
      <c r="AZ67" s="115"/>
    </row>
    <row r="68" spans="1:52">
      <c r="A68" s="1"/>
      <c r="B68" s="545"/>
      <c r="C68" s="546"/>
      <c r="D68" s="324"/>
      <c r="E68" s="325"/>
      <c r="F68" s="325"/>
      <c r="G68" s="547">
        <f>IF('Data input'!G83="","Min",MIN('Data input'!G83:K83))</f>
        <v>26</v>
      </c>
      <c r="H68" s="548" t="s">
        <v>289</v>
      </c>
      <c r="I68" s="549">
        <f>IF('Data input'!G83="","Max",MAX('Data input'!G83:K83))</f>
        <v>26</v>
      </c>
      <c r="J68" s="496" t="str">
        <f>IF('Data input'!L83="","Min",MIN('Data input'!L83:P83))</f>
        <v>Min</v>
      </c>
      <c r="K68" s="494" t="s">
        <v>289</v>
      </c>
      <c r="L68" s="495" t="str">
        <f>IF('Data input'!L83="","Max",MAX('Data input'!L83:P83))</f>
        <v>Max</v>
      </c>
      <c r="M68" s="496" t="str">
        <f>IF('Data input'!Q83="","Min",MIN('Data input'!Q83:U83))</f>
        <v>Min</v>
      </c>
      <c r="N68" s="494" t="s">
        <v>289</v>
      </c>
      <c r="O68" s="497" t="str">
        <f>IF('Data input'!Q83="","Max",MAX('Data input'!Q83:U83))</f>
        <v>Max</v>
      </c>
      <c r="AZ68" s="115"/>
    </row>
    <row r="69" spans="1:52">
      <c r="A69" s="1"/>
      <c r="B69" s="545" t="str">
        <f>IF('Data input'!B85="Add here"," ",'Data input'!B85)</f>
        <v>Discharge time</v>
      </c>
      <c r="C69" s="546"/>
      <c r="D69" s="322" t="str">
        <f>IF('Data input'!D85="Specify here"," ",'Data input'!D85)</f>
        <v>Hours</v>
      </c>
      <c r="E69" s="323"/>
      <c r="F69" s="323"/>
      <c r="G69" s="468">
        <f>'Data input'!G85</f>
        <v>15</v>
      </c>
      <c r="H69" s="469"/>
      <c r="I69" s="469"/>
      <c r="J69" s="501">
        <f>'Data input'!L85</f>
        <v>0</v>
      </c>
      <c r="K69" s="501"/>
      <c r="L69" s="501"/>
      <c r="M69" s="501">
        <f>'Data input'!Q85</f>
        <v>0</v>
      </c>
      <c r="N69" s="501"/>
      <c r="O69" s="502"/>
      <c r="AZ69" s="115"/>
    </row>
    <row r="70" spans="1:52">
      <c r="A70" s="1"/>
      <c r="B70" s="545"/>
      <c r="C70" s="546"/>
      <c r="D70" s="324"/>
      <c r="E70" s="325"/>
      <c r="F70" s="325"/>
      <c r="G70" s="547">
        <f>IF('Data input'!G85="","Min",MIN('Data input'!G85:K85))</f>
        <v>2</v>
      </c>
      <c r="H70" s="548" t="s">
        <v>289</v>
      </c>
      <c r="I70" s="549">
        <f>IF('Data input'!G85="","Max",MAX('Data input'!G85:K85))</f>
        <v>26</v>
      </c>
      <c r="J70" s="496" t="str">
        <f>IF('Data input'!L85="","Min",MIN('Data input'!L85:P85))</f>
        <v>Min</v>
      </c>
      <c r="K70" s="494" t="s">
        <v>289</v>
      </c>
      <c r="L70" s="495" t="str">
        <f>IF('Data input'!L85="","Max",MAX('Data input'!L85:P85))</f>
        <v>Max</v>
      </c>
      <c r="M70" s="496" t="str">
        <f>IF('Data input'!Q85="","Min",MIN('Data input'!Q85:U85))</f>
        <v>Min</v>
      </c>
      <c r="N70" s="494" t="s">
        <v>289</v>
      </c>
      <c r="O70" s="497" t="str">
        <f>IF('Data input'!Q85="","Max",MAX('Data input'!Q85:U85))</f>
        <v>Max</v>
      </c>
      <c r="AZ70" s="115"/>
    </row>
    <row r="71" spans="1:52">
      <c r="A71" s="1"/>
      <c r="B71" s="545" t="str">
        <f>IF('Data input'!B87="Add here"," ",'Data input'!B87)</f>
        <v>Self discharge</v>
      </c>
      <c r="C71" s="546"/>
      <c r="D71" s="322" t="str">
        <f>IF('Data input'!D87="Specify here"," ",'Data input'!D87)</f>
        <v>% / month</v>
      </c>
      <c r="E71" s="323"/>
      <c r="F71" s="323"/>
      <c r="G71" s="500">
        <f>'Data input'!G87</f>
        <v>0</v>
      </c>
      <c r="H71" s="501"/>
      <c r="I71" s="501"/>
      <c r="J71" s="501">
        <f>'Data input'!L87</f>
        <v>0</v>
      </c>
      <c r="K71" s="501"/>
      <c r="L71" s="501"/>
      <c r="M71" s="501">
        <f>'Data input'!Q87</f>
        <v>0</v>
      </c>
      <c r="N71" s="501"/>
      <c r="O71" s="502"/>
      <c r="AZ71" s="115"/>
    </row>
    <row r="72" spans="1:52" ht="16.5" thickBot="1">
      <c r="A72" s="1"/>
      <c r="B72" s="550"/>
      <c r="C72" s="425"/>
      <c r="D72" s="324"/>
      <c r="E72" s="325"/>
      <c r="F72" s="325"/>
      <c r="G72" s="531">
        <f>IF('Data input'!G87="","Min",MIN('Data input'!G87:K87))</f>
        <v>0</v>
      </c>
      <c r="H72" s="532" t="s">
        <v>289</v>
      </c>
      <c r="I72" s="479">
        <f>IF('Data input'!G87="","Max",MAX('Data input'!G87:K87))</f>
        <v>0</v>
      </c>
      <c r="J72" s="533" t="str">
        <f>IF('Data input'!L87="","Min",MIN('Data input'!L87:P87))</f>
        <v>Min</v>
      </c>
      <c r="K72" s="532" t="s">
        <v>289</v>
      </c>
      <c r="L72" s="479" t="str">
        <f>IF('Data input'!L87="","Max",MAX('Data input'!L87:P87))</f>
        <v>Max</v>
      </c>
      <c r="M72" s="533" t="str">
        <f>IF('Data input'!Q87="","Min",MIN('Data input'!Q87:U87))</f>
        <v>Min</v>
      </c>
      <c r="N72" s="532" t="s">
        <v>289</v>
      </c>
      <c r="O72" s="481" t="str">
        <f>IF('Data input'!Q87="","Max",MAX('Data input'!Q87:U87))</f>
        <v>Max</v>
      </c>
      <c r="AZ72" s="115"/>
    </row>
    <row r="73" spans="1:52" ht="107.25" customHeight="1" thickBot="1">
      <c r="A73" s="1"/>
      <c r="B73" s="534" t="s">
        <v>211</v>
      </c>
      <c r="C73" s="535"/>
      <c r="D73" s="551" t="str">
        <f>IF('Data input'!D89="Explain here"," ",'Data input'!D89)</f>
        <v>Charge and discharge times are project dependent (see explanation in technical dimensions section).
JRC ETRI (2014) states that the minimum time necessary to charge a unit is approximately 8 minutes. TNO (2018) gives the example of 26 hours charge time as stated above.
The main discharge time is based on the size of typical system as reported by JRC ETRI (2014) - 200MW/3,000MWh. TNO (2018) compares three plants (Huntdorf (DE), McIntosh (US), and Larne (IE)) with varying specifications (Huntdorf capacity is ca. 300 MW and 600 MWh and McIntosh capacity is ca. 110 MW and 2,860 MWh). Capacity, charge time, and discharge time depend, amongst other things, on cavern size and the specifications of the turbine and compressor used for the project.</v>
      </c>
      <c r="E73" s="552"/>
      <c r="F73" s="552"/>
      <c r="G73" s="552"/>
      <c r="H73" s="552"/>
      <c r="I73" s="552"/>
      <c r="J73" s="552"/>
      <c r="K73" s="552"/>
      <c r="L73" s="552"/>
      <c r="M73" s="552"/>
      <c r="N73" s="552"/>
      <c r="O73" s="553"/>
      <c r="AZ73" s="115" t="str">
        <f>D73</f>
        <v>Charge and discharge times are project dependent (see explanation in technical dimensions section).
JRC ETRI (2014) states that the minimum time necessary to charge a unit is approximately 8 minutes. TNO (2018) gives the example of 26 hours charge time as stated above.
The main discharge time is based on the size of typical system as reported by JRC ETRI (2014) - 200MW/3,000MWh. TNO (2018) compares three plants (Huntdorf (DE), McIntosh (US), and Larne (IE)) with varying specifications (Huntdorf capacity is ca. 300 MW and 600 MWh and McIntosh capacity is ca. 110 MW and 2,860 MWh). Capacity, charge time, and discharge time depend, amongst other things, on cavern size and the specifications of the turbine and compressor used for the project.</v>
      </c>
    </row>
    <row r="74" spans="1:52" ht="16.5" thickBot="1">
      <c r="A74" s="1"/>
      <c r="B74" s="406" t="s">
        <v>130</v>
      </c>
      <c r="C74" s="404"/>
      <c r="D74" s="404"/>
      <c r="E74" s="404"/>
      <c r="F74" s="404"/>
      <c r="G74" s="404"/>
      <c r="H74" s="404"/>
      <c r="I74" s="404"/>
      <c r="J74" s="404"/>
      <c r="K74" s="404"/>
      <c r="L74" s="404"/>
      <c r="M74" s="404"/>
      <c r="N74" s="404"/>
      <c r="O74" s="405"/>
      <c r="AZ74" s="115"/>
    </row>
    <row r="75" spans="1:52">
      <c r="A75" s="1"/>
      <c r="B75" s="314" t="str">
        <f>IF('Data input'!C91="Specify complete references and data sources used here in order of importance (mostly used)"," ",'Data input'!C91)</f>
        <v xml:space="preserve">JRC 2014. Energy Technology Reference Indicators (ETRI) projections for 2010-2050 </v>
      </c>
      <c r="C75" s="315"/>
      <c r="D75" s="315"/>
      <c r="E75" s="315"/>
      <c r="F75" s="315"/>
      <c r="G75" s="315"/>
      <c r="H75" s="315"/>
      <c r="I75" s="315"/>
      <c r="J75" s="315"/>
      <c r="K75" s="315"/>
      <c r="L75" s="315"/>
      <c r="M75" s="315"/>
      <c r="N75" s="315"/>
      <c r="O75" s="316"/>
      <c r="AZ75" s="115" t="str">
        <f>B75</f>
        <v xml:space="preserve">JRC 2014. Energy Technology Reference Indicators (ETRI) projections for 2010-2050 </v>
      </c>
    </row>
    <row r="76" spans="1:52">
      <c r="A76" s="1" t="s">
        <v>296</v>
      </c>
      <c r="B76" s="317" t="str">
        <f>IF('Data input'!C92=""," ",'Data input'!C92)</f>
        <v>DNV-KEMA 2013. Systems Analysis Power to Gas (deliverable 1: Technology review)</v>
      </c>
      <c r="C76" s="295"/>
      <c r="D76" s="295"/>
      <c r="E76" s="295"/>
      <c r="F76" s="295"/>
      <c r="G76" s="295"/>
      <c r="H76" s="295"/>
      <c r="I76" s="295"/>
      <c r="J76" s="295"/>
      <c r="K76" s="295"/>
      <c r="L76" s="295"/>
      <c r="M76" s="295"/>
      <c r="N76" s="295"/>
      <c r="O76" s="318"/>
      <c r="AZ76" s="115" t="str">
        <f t="shared" ref="AZ76:AZ85" si="0">B76</f>
        <v>DNV-KEMA 2013. Systems Analysis Power to Gas (deliverable 1: Technology review)</v>
      </c>
    </row>
    <row r="77" spans="1:52">
      <c r="A77" s="1"/>
      <c r="B77" s="317" t="str">
        <f>IF('Data input'!C93=""," ",'Data input'!C93)</f>
        <v>IRENA 2017. Electricity Storage Costs</v>
      </c>
      <c r="C77" s="295"/>
      <c r="D77" s="295"/>
      <c r="E77" s="295"/>
      <c r="F77" s="295"/>
      <c r="G77" s="295"/>
      <c r="H77" s="295"/>
      <c r="I77" s="295"/>
      <c r="J77" s="295"/>
      <c r="K77" s="295"/>
      <c r="L77" s="295"/>
      <c r="M77" s="295"/>
      <c r="N77" s="295"/>
      <c r="O77" s="318"/>
      <c r="AZ77" s="115" t="str">
        <f t="shared" si="0"/>
        <v>IRENA 2017. Electricity Storage Costs</v>
      </c>
    </row>
    <row r="78" spans="1:52">
      <c r="A78" s="1"/>
      <c r="B78" s="317" t="str">
        <f>IF('Data input'!C94=""," ",'Data input'!C94)</f>
        <v>Luo et al. (2015). Overview of current development in electrical energy storage technologies and the application potential in power system operation</v>
      </c>
      <c r="C78" s="295"/>
      <c r="D78" s="295"/>
      <c r="E78" s="295"/>
      <c r="F78" s="295"/>
      <c r="G78" s="295"/>
      <c r="H78" s="295"/>
      <c r="I78" s="295"/>
      <c r="J78" s="295"/>
      <c r="K78" s="295"/>
      <c r="L78" s="295"/>
      <c r="M78" s="295"/>
      <c r="N78" s="295"/>
      <c r="O78" s="318"/>
      <c r="AZ78" s="115" t="str">
        <f t="shared" si="0"/>
        <v>Luo et al. (2015). Overview of current development in electrical energy storage technologies and the application potential in power system operation</v>
      </c>
    </row>
    <row r="79" spans="1:52">
      <c r="A79" s="106"/>
      <c r="B79" s="317" t="str">
        <f>IF('Data input'!C95=""," ",'Data input'!C95)</f>
        <v>TNO 2018. Ondergrondse Opslag in Nederland: Technische Verkenning</v>
      </c>
      <c r="C79" s="295"/>
      <c r="D79" s="295"/>
      <c r="E79" s="295"/>
      <c r="F79" s="295"/>
      <c r="G79" s="295"/>
      <c r="H79" s="295"/>
      <c r="I79" s="295"/>
      <c r="J79" s="295"/>
      <c r="K79" s="295"/>
      <c r="L79" s="295"/>
      <c r="M79" s="295"/>
      <c r="N79" s="295"/>
      <c r="O79" s="318"/>
      <c r="AZ79" s="115" t="str">
        <f t="shared" si="0"/>
        <v>TNO 2018. Ondergrondse Opslag in Nederland: Technische Verkenning</v>
      </c>
    </row>
    <row r="80" spans="1:52">
      <c r="A80" s="1"/>
      <c r="B80" s="317" t="str">
        <f>IF('Data input'!C96=""," ",'Data input'!C96)</f>
        <v>IRENA 2015. Renewables and Electricity Storage: a technology roadmap for REmap 2030</v>
      </c>
      <c r="C80" s="295"/>
      <c r="D80" s="295"/>
      <c r="E80" s="295"/>
      <c r="F80" s="295"/>
      <c r="G80" s="295"/>
      <c r="H80" s="295"/>
      <c r="I80" s="295"/>
      <c r="J80" s="295"/>
      <c r="K80" s="295"/>
      <c r="L80" s="295"/>
      <c r="M80" s="295"/>
      <c r="N80" s="295"/>
      <c r="O80" s="318"/>
      <c r="AZ80" s="115" t="str">
        <f t="shared" si="0"/>
        <v>IRENA 2015. Renewables and Electricity Storage: a technology roadmap for REmap 2030</v>
      </c>
    </row>
    <row r="81" spans="1:52">
      <c r="A81" s="1"/>
      <c r="B81" s="317" t="str">
        <f>IF('Data input'!C97=""," ",'Data input'!C97)</f>
        <v>IEA-ETSAP &amp; IRENA 2012. Electricity storage technology brief</v>
      </c>
      <c r="C81" s="295"/>
      <c r="D81" s="295"/>
      <c r="E81" s="295"/>
      <c r="F81" s="295"/>
      <c r="G81" s="295"/>
      <c r="H81" s="295"/>
      <c r="I81" s="295"/>
      <c r="J81" s="295"/>
      <c r="K81" s="295"/>
      <c r="L81" s="295"/>
      <c r="M81" s="295"/>
      <c r="N81" s="295"/>
      <c r="O81" s="318"/>
      <c r="AZ81" s="115" t="str">
        <f t="shared" si="0"/>
        <v>IEA-ETSAP &amp; IRENA 2012. Electricity storage technology brief</v>
      </c>
    </row>
    <row r="82" spans="1:52">
      <c r="A82" s="1"/>
      <c r="B82" s="317" t="str">
        <f>IF('Data input'!C98=""," ",'Data input'!C98)</f>
        <v>FCH JU McKinsey (2015). Commercialisation of energy storage in Europe</v>
      </c>
      <c r="C82" s="295"/>
      <c r="D82" s="295"/>
      <c r="E82" s="295"/>
      <c r="F82" s="295"/>
      <c r="G82" s="295"/>
      <c r="H82" s="295"/>
      <c r="I82" s="295"/>
      <c r="J82" s="295"/>
      <c r="K82" s="295"/>
      <c r="L82" s="295"/>
      <c r="M82" s="295"/>
      <c r="N82" s="295"/>
      <c r="O82" s="318"/>
      <c r="AZ82" s="115" t="str">
        <f t="shared" si="0"/>
        <v>FCH JU McKinsey (2015). Commercialisation of energy storage in Europe</v>
      </c>
    </row>
    <row r="83" spans="1:52">
      <c r="A83" s="1"/>
      <c r="B83" s="317" t="str">
        <f>IF('Data input'!C99=""," ",'Data input'!C99)</f>
        <v>Chen et al (2009). Progress in electrical energy storage system: A critical review</v>
      </c>
      <c r="C83" s="295"/>
      <c r="D83" s="295"/>
      <c r="E83" s="295"/>
      <c r="F83" s="295"/>
      <c r="G83" s="295"/>
      <c r="H83" s="295"/>
      <c r="I83" s="295"/>
      <c r="J83" s="295"/>
      <c r="K83" s="295"/>
      <c r="L83" s="295"/>
      <c r="M83" s="295"/>
      <c r="N83" s="295"/>
      <c r="O83" s="318"/>
      <c r="AZ83" s="115" t="str">
        <f t="shared" si="0"/>
        <v>Chen et al (2009). Progress in electrical energy storage system: A critical review</v>
      </c>
    </row>
    <row r="84" spans="1:52">
      <c r="A84" s="1"/>
      <c r="B84" s="298" t="str">
        <f>IF('Data input'!C100=""," ",'Data input'!C100)</f>
        <v>Huang et al (2017). Techno-economic modelling of large scale compressed air energy storage systems</v>
      </c>
      <c r="C84" s="299"/>
      <c r="D84" s="299"/>
      <c r="E84" s="299"/>
      <c r="F84" s="299"/>
      <c r="G84" s="299"/>
      <c r="H84" s="299"/>
      <c r="I84" s="299"/>
      <c r="J84" s="299"/>
      <c r="K84" s="299"/>
      <c r="L84" s="299"/>
      <c r="M84" s="299"/>
      <c r="N84" s="299"/>
      <c r="O84" s="300"/>
      <c r="AZ84" s="115" t="str">
        <f t="shared" si="0"/>
        <v>Huang et al (2017). Techno-economic modelling of large scale compressed air energy storage systems</v>
      </c>
    </row>
    <row r="85" spans="1:52" ht="16.5" thickBot="1">
      <c r="A85" s="1"/>
      <c r="B85" s="301" t="str">
        <f>IF('Data input'!C101="Add other sources here"," ",'Data input'!C101)</f>
        <v xml:space="preserve"> </v>
      </c>
      <c r="C85" s="302"/>
      <c r="D85" s="302"/>
      <c r="E85" s="302"/>
      <c r="F85" s="302"/>
      <c r="G85" s="302"/>
      <c r="H85" s="302"/>
      <c r="I85" s="302"/>
      <c r="J85" s="302"/>
      <c r="K85" s="302"/>
      <c r="L85" s="302"/>
      <c r="M85" s="302"/>
      <c r="N85" s="302"/>
      <c r="O85" s="303"/>
      <c r="AZ85" s="115" t="str">
        <f t="shared" si="0"/>
        <v xml:space="preserve"> </v>
      </c>
    </row>
  </sheetData>
  <sheetProtection algorithmName="SHA-512" hashValue="zWHHE5R4Nbftkqb6c1h+1V/EYaoTDMEndOG6ydj8Lh/LzHFIfCF5t/y+oYMdM6COLT4vI/CWIrjeojefwZn+rQ==" saltValue="TCOvbfSYOGdhNoeTrum/lQ==" spinCount="100000" sheet="1" objects="1" scenarios="1"/>
  <mergeCells count="182">
    <mergeCell ref="B74:O74"/>
    <mergeCell ref="B63:O63"/>
    <mergeCell ref="G64:I64"/>
    <mergeCell ref="J64:L64"/>
    <mergeCell ref="M64:O64"/>
    <mergeCell ref="G65:I65"/>
    <mergeCell ref="J65:L65"/>
    <mergeCell ref="M65:O65"/>
    <mergeCell ref="B62:C62"/>
    <mergeCell ref="D62:O62"/>
    <mergeCell ref="M69:O69"/>
    <mergeCell ref="B71:C72"/>
    <mergeCell ref="D71:F72"/>
    <mergeCell ref="G71:I71"/>
    <mergeCell ref="J71:L71"/>
    <mergeCell ref="M71:O71"/>
    <mergeCell ref="B73:C73"/>
    <mergeCell ref="D73:O73"/>
    <mergeCell ref="B67:C68"/>
    <mergeCell ref="D67:F68"/>
    <mergeCell ref="G67:I67"/>
    <mergeCell ref="J67:L67"/>
    <mergeCell ref="M67:O67"/>
    <mergeCell ref="B69:C70"/>
    <mergeCell ref="B13:O13"/>
    <mergeCell ref="G60:I60"/>
    <mergeCell ref="J60:L60"/>
    <mergeCell ref="M60:O60"/>
    <mergeCell ref="B38:C39"/>
    <mergeCell ref="G49:I49"/>
    <mergeCell ref="J49:L49"/>
    <mergeCell ref="M49:O49"/>
    <mergeCell ref="B40:C40"/>
    <mergeCell ref="B41:O41"/>
    <mergeCell ref="D40:O40"/>
    <mergeCell ref="G38:I38"/>
    <mergeCell ref="J38:L38"/>
    <mergeCell ref="M38:O38"/>
    <mergeCell ref="B51:C51"/>
    <mergeCell ref="M58:O58"/>
    <mergeCell ref="D60:E61"/>
    <mergeCell ref="F60:F61"/>
    <mergeCell ref="B52:O52"/>
    <mergeCell ref="B53:C61"/>
    <mergeCell ref="G53:I53"/>
    <mergeCell ref="D58:E59"/>
    <mergeCell ref="F58:F59"/>
    <mergeCell ref="G56:I56"/>
    <mergeCell ref="D12:O12"/>
    <mergeCell ref="B3:O3"/>
    <mergeCell ref="B4:C4"/>
    <mergeCell ref="D4:O4"/>
    <mergeCell ref="D7:O7"/>
    <mergeCell ref="B9:C9"/>
    <mergeCell ref="D9:O9"/>
    <mergeCell ref="B8:C8"/>
    <mergeCell ref="D8:O8"/>
    <mergeCell ref="B6:C6"/>
    <mergeCell ref="B7:C7"/>
    <mergeCell ref="D6:O6"/>
    <mergeCell ref="B10:C10"/>
    <mergeCell ref="D10:O10"/>
    <mergeCell ref="D11:O11"/>
    <mergeCell ref="G14:O14"/>
    <mergeCell ref="D14:F14"/>
    <mergeCell ref="B14:C14"/>
    <mergeCell ref="B23:C23"/>
    <mergeCell ref="B22:C22"/>
    <mergeCell ref="M32:O32"/>
    <mergeCell ref="D22:O22"/>
    <mergeCell ref="B25:C25"/>
    <mergeCell ref="B15:C15"/>
    <mergeCell ref="B30:C30"/>
    <mergeCell ref="G17:I17"/>
    <mergeCell ref="J17:L17"/>
    <mergeCell ref="M17:O17"/>
    <mergeCell ref="G18:I18"/>
    <mergeCell ref="J18:L18"/>
    <mergeCell ref="M18:O18"/>
    <mergeCell ref="G20:I20"/>
    <mergeCell ref="J20:L20"/>
    <mergeCell ref="M20:O20"/>
    <mergeCell ref="D17:E19"/>
    <mergeCell ref="D15:F16"/>
    <mergeCell ref="B29:O29"/>
    <mergeCell ref="G31:I31"/>
    <mergeCell ref="J31:L31"/>
    <mergeCell ref="B26:C26"/>
    <mergeCell ref="G15:O15"/>
    <mergeCell ref="D30:O30"/>
    <mergeCell ref="B31:C33"/>
    <mergeCell ref="D31:F31"/>
    <mergeCell ref="G16:I16"/>
    <mergeCell ref="J16:L16"/>
    <mergeCell ref="M16:O16"/>
    <mergeCell ref="F17:F19"/>
    <mergeCell ref="D25:O25"/>
    <mergeCell ref="D23:O23"/>
    <mergeCell ref="D26:O26"/>
    <mergeCell ref="D32:D33"/>
    <mergeCell ref="B28:C28"/>
    <mergeCell ref="D28:O28"/>
    <mergeCell ref="D27:O27"/>
    <mergeCell ref="B27:C27"/>
    <mergeCell ref="E24:O24"/>
    <mergeCell ref="M47:O47"/>
    <mergeCell ref="M43:O43"/>
    <mergeCell ref="J34:L34"/>
    <mergeCell ref="M34:O34"/>
    <mergeCell ref="E32:F33"/>
    <mergeCell ref="E34:F35"/>
    <mergeCell ref="M31:O31"/>
    <mergeCell ref="J45:L45"/>
    <mergeCell ref="M42:O42"/>
    <mergeCell ref="J43:L43"/>
    <mergeCell ref="M45:O45"/>
    <mergeCell ref="J36:L36"/>
    <mergeCell ref="M36:O36"/>
    <mergeCell ref="J42:L42"/>
    <mergeCell ref="D47:E48"/>
    <mergeCell ref="G34:I34"/>
    <mergeCell ref="D36:D37"/>
    <mergeCell ref="E38:F39"/>
    <mergeCell ref="D34:D35"/>
    <mergeCell ref="G36:I36"/>
    <mergeCell ref="E36:F37"/>
    <mergeCell ref="F45:F46"/>
    <mergeCell ref="G45:I45"/>
    <mergeCell ref="D42:E42"/>
    <mergeCell ref="F43:F44"/>
    <mergeCell ref="G43:I43"/>
    <mergeCell ref="G42:I42"/>
    <mergeCell ref="F47:F48"/>
    <mergeCell ref="G32:I32"/>
    <mergeCell ref="J32:L32"/>
    <mergeCell ref="B42:C50"/>
    <mergeCell ref="D45:E46"/>
    <mergeCell ref="D49:E50"/>
    <mergeCell ref="F49:F50"/>
    <mergeCell ref="G47:I47"/>
    <mergeCell ref="D38:D39"/>
    <mergeCell ref="B36:C37"/>
    <mergeCell ref="J47:L47"/>
    <mergeCell ref="D69:F70"/>
    <mergeCell ref="G69:I69"/>
    <mergeCell ref="B64:C64"/>
    <mergeCell ref="J69:L69"/>
    <mergeCell ref="D54:E55"/>
    <mergeCell ref="F54:F55"/>
    <mergeCell ref="G54:I54"/>
    <mergeCell ref="J54:L54"/>
    <mergeCell ref="M54:O54"/>
    <mergeCell ref="D56:E57"/>
    <mergeCell ref="F56:F57"/>
    <mergeCell ref="B65:C66"/>
    <mergeCell ref="D65:F66"/>
    <mergeCell ref="D64:F64"/>
    <mergeCell ref="J56:L56"/>
    <mergeCell ref="B84:O84"/>
    <mergeCell ref="B85:O85"/>
    <mergeCell ref="D20:E21"/>
    <mergeCell ref="F20:F21"/>
    <mergeCell ref="B34:C35"/>
    <mergeCell ref="D44:E44"/>
    <mergeCell ref="D43:E43"/>
    <mergeCell ref="B24:C24"/>
    <mergeCell ref="B75:O75"/>
    <mergeCell ref="B76:O76"/>
    <mergeCell ref="B77:O77"/>
    <mergeCell ref="B78:O78"/>
    <mergeCell ref="B79:O79"/>
    <mergeCell ref="B80:O80"/>
    <mergeCell ref="G58:I58"/>
    <mergeCell ref="J58:L58"/>
    <mergeCell ref="D51:O51"/>
    <mergeCell ref="B82:O82"/>
    <mergeCell ref="B83:O83"/>
    <mergeCell ref="M56:O56"/>
    <mergeCell ref="B81:O81"/>
    <mergeCell ref="J53:L53"/>
    <mergeCell ref="M53:O53"/>
    <mergeCell ref="D53:E53"/>
  </mergeCells>
  <conditionalFormatting sqref="D6:D9">
    <cfRule type="containsText" dxfId="356" priority="754" operator="containsText" text="Please select">
      <formula>NOT(ISERROR(SEARCH("Please select",D6)))</formula>
    </cfRule>
  </conditionalFormatting>
  <conditionalFormatting sqref="D10:O10">
    <cfRule type="containsText" dxfId="355" priority="750" operator="containsText" text="Specify here">
      <formula>NOT(ISERROR(SEARCH("Specify here",D10)))</formula>
    </cfRule>
  </conditionalFormatting>
  <conditionalFormatting sqref="D4:O5">
    <cfRule type="containsText" dxfId="354" priority="749" operator="containsText" text="DD-MM-YYYY">
      <formula>NOT(ISERROR(SEARCH("DD-MM-YYYY",D4)))</formula>
    </cfRule>
  </conditionalFormatting>
  <conditionalFormatting sqref="D11:O11">
    <cfRule type="containsText" dxfId="353" priority="746" operator="containsText" text="Select the observed or expected TRL level in 2020">
      <formula>NOT(ISERROR(SEARCH("Select the observed or expected TRL level in 2020",D11)))</formula>
    </cfRule>
    <cfRule type="containsText" dxfId="352" priority="748" operator="containsText" text="Specify here the observed or expected TRL level in 2020">
      <formula>NOT(ISERROR(SEARCH("Specify here the observed or expected TRL level in 2020",D11)))</formula>
    </cfRule>
  </conditionalFormatting>
  <conditionalFormatting sqref="D12:O12">
    <cfRule type="containsText" dxfId="351" priority="747" operator="containsText" text="Explain here">
      <formula>NOT(ISERROR(SEARCH("Explain here",D12)))</formula>
    </cfRule>
  </conditionalFormatting>
  <conditionalFormatting sqref="D30">
    <cfRule type="containsText" dxfId="350" priority="744" operator="containsText" text="Specify here">
      <formula>NOT(ISERROR(SEARCH("Specify here",D30)))</formula>
    </cfRule>
  </conditionalFormatting>
  <conditionalFormatting sqref="D40:O40">
    <cfRule type="containsText" dxfId="349" priority="743" operator="containsText" text="Explain here (e.g. other costs)">
      <formula>NOT(ISERROR(SEARCH("Explain here (e.g. other costs)",D40)))</formula>
    </cfRule>
  </conditionalFormatting>
  <conditionalFormatting sqref="D51:O51">
    <cfRule type="containsText" dxfId="348" priority="742" operator="containsText" text="Explain here (e.g. flexible in and out)">
      <formula>NOT(ISERROR(SEARCH("Explain here (e.g. flexible in and out)",D51)))</formula>
    </cfRule>
  </conditionalFormatting>
  <conditionalFormatting sqref="D44">
    <cfRule type="containsText" dxfId="347" priority="741" operator="containsText" text="Select">
      <formula>NOT(ISERROR(SEARCH("Select",D44)))</formula>
    </cfRule>
  </conditionalFormatting>
  <conditionalFormatting sqref="D15:F16 D22:F23 D25:F27 D24:E24">
    <cfRule type="containsText" dxfId="346" priority="730" operator="containsText" text="Please select">
      <formula>NOT(ISERROR(SEARCH("Please select",D15)))</formula>
    </cfRule>
  </conditionalFormatting>
  <conditionalFormatting sqref="D17 F17">
    <cfRule type="containsText" dxfId="345" priority="721" operator="containsText" text="Please select 'Functional Unit' above">
      <formula>NOT(ISERROR(SEARCH("Please select 'Functional Unit' above",D17)))</formula>
    </cfRule>
  </conditionalFormatting>
  <conditionalFormatting sqref="E32">
    <cfRule type="containsText" dxfId="344" priority="719" operator="containsText" text="Please select 'Functional Unit' above">
      <formula>NOT(ISERROR(SEARCH("Please select 'Functional Unit' above",E32)))</formula>
    </cfRule>
  </conditionalFormatting>
  <conditionalFormatting sqref="E34">
    <cfRule type="containsText" dxfId="343" priority="718" operator="containsText" text="Please select 'Functional Unit' above">
      <formula>NOT(ISERROR(SEARCH("Please select 'Functional Unit' above",E34)))</formula>
    </cfRule>
  </conditionalFormatting>
  <conditionalFormatting sqref="E36">
    <cfRule type="containsText" dxfId="342" priority="717" operator="containsText" text="Please select 'Functional Unit' above">
      <formula>NOT(ISERROR(SEARCH("Please select 'Functional Unit' above",E36)))</formula>
    </cfRule>
  </conditionalFormatting>
  <conditionalFormatting sqref="D54">
    <cfRule type="containsText" dxfId="341" priority="701" operator="containsText" text="Select">
      <formula>NOT(ISERROR(SEARCH("Select",D54)))</formula>
    </cfRule>
  </conditionalFormatting>
  <conditionalFormatting sqref="F54:F61">
    <cfRule type="containsText" dxfId="340" priority="694" operator="containsText" text="Please select">
      <formula>NOT(ISERROR(SEARCH("Please select",F54)))</formula>
    </cfRule>
  </conditionalFormatting>
  <conditionalFormatting sqref="D28:O28">
    <cfRule type="containsText" dxfId="339" priority="675" operator="containsText" text="Explain here">
      <formula>NOT(ISERROR(SEARCH("Explain here",D28)))</formula>
    </cfRule>
  </conditionalFormatting>
  <conditionalFormatting sqref="D62:O62">
    <cfRule type="containsText" dxfId="338" priority="687" operator="containsText" text="Explain here">
      <formula>NOT(ISERROR(SEARCH("Explain here",D62)))</formula>
    </cfRule>
  </conditionalFormatting>
  <conditionalFormatting sqref="B75:B85">
    <cfRule type="containsText" dxfId="337" priority="686" operator="containsText" text="Specify data sources and references here">
      <formula>NOT(ISERROR(SEARCH("Specify data sources and references here",B75)))</formula>
    </cfRule>
  </conditionalFormatting>
  <conditionalFormatting sqref="E38">
    <cfRule type="containsText" dxfId="336" priority="685" operator="containsText" text="Please select 'Functional Unit' above">
      <formula>NOT(ISERROR(SEARCH("Please select 'Functional Unit' above",E38)))</formula>
    </cfRule>
  </conditionalFormatting>
  <conditionalFormatting sqref="F43:F50">
    <cfRule type="containsText" dxfId="335" priority="683" operator="containsText" text="Please select">
      <formula>NOT(ISERROR(SEARCH("Please select",F43)))</formula>
    </cfRule>
  </conditionalFormatting>
  <conditionalFormatting sqref="G33 I33 G32:O32 G34:O34 G36:O36">
    <cfRule type="containsText" dxfId="334" priority="679" operator="containsText" text="Max">
      <formula>NOT(ISERROR(SEARCH("Max",G32)))</formula>
    </cfRule>
    <cfRule type="containsText" dxfId="333" priority="680" operator="containsText" text="Min">
      <formula>NOT(ISERROR(SEARCH("Min",G32)))</formula>
    </cfRule>
    <cfRule type="containsText" dxfId="332" priority="681" operator="containsText" text="Specify ">
      <formula>NOT(ISERROR(SEARCH("Specify ",G32)))</formula>
    </cfRule>
  </conditionalFormatting>
  <conditionalFormatting sqref="D45">
    <cfRule type="containsText" dxfId="331" priority="674" operator="containsText" text="Select">
      <formula>NOT(ISERROR(SEARCH("Select",D45)))</formula>
    </cfRule>
  </conditionalFormatting>
  <conditionalFormatting sqref="D47">
    <cfRule type="containsText" dxfId="330" priority="673" operator="containsText" text="Select">
      <formula>NOT(ISERROR(SEARCH("Select",D47)))</formula>
    </cfRule>
  </conditionalFormatting>
  <conditionalFormatting sqref="D49">
    <cfRule type="containsText" dxfId="329" priority="672" operator="containsText" text="Select">
      <formula>NOT(ISERROR(SEARCH("Select",D49)))</formula>
    </cfRule>
  </conditionalFormatting>
  <conditionalFormatting sqref="D56">
    <cfRule type="containsText" dxfId="328" priority="670" operator="containsText" text="Select">
      <formula>NOT(ISERROR(SEARCH("Select",D56)))</formula>
    </cfRule>
  </conditionalFormatting>
  <conditionalFormatting sqref="D58">
    <cfRule type="containsText" dxfId="327" priority="669" operator="containsText" text="Select">
      <formula>NOT(ISERROR(SEARCH("Select",D58)))</formula>
    </cfRule>
  </conditionalFormatting>
  <conditionalFormatting sqref="D60">
    <cfRule type="containsText" dxfId="326" priority="668" operator="containsText" text="Select">
      <formula>NOT(ISERROR(SEARCH("Select",D60)))</formula>
    </cfRule>
  </conditionalFormatting>
  <conditionalFormatting sqref="D20 F20">
    <cfRule type="containsText" dxfId="325" priority="661" operator="containsText" text="Please select 'Functional Unit' above">
      <formula>NOT(ISERROR(SEARCH("Please select 'Functional Unit' above",D20)))</formula>
    </cfRule>
  </conditionalFormatting>
  <conditionalFormatting sqref="G19:O19 G21:O21">
    <cfRule type="containsText" dxfId="324" priority="658" operator="containsText" text="Max">
      <formula>NOT(ISERROR(SEARCH("Max",G19)))</formula>
    </cfRule>
    <cfRule type="containsText" dxfId="323" priority="659" operator="containsText" text="Min">
      <formula>NOT(ISERROR(SEARCH("Min",G19)))</formula>
    </cfRule>
    <cfRule type="containsText" dxfId="322" priority="660" operator="containsText" text="Specify ">
      <formula>NOT(ISERROR(SEARCH("Specify ",G19)))</formula>
    </cfRule>
  </conditionalFormatting>
  <conditionalFormatting sqref="G16:I16">
    <cfRule type="containsText" dxfId="321" priority="657" operator="containsText" text="min">
      <formula>NOT(ISERROR(SEARCH("min",G16)))</formula>
    </cfRule>
  </conditionalFormatting>
  <conditionalFormatting sqref="M16:O16">
    <cfRule type="containsText" dxfId="320" priority="656" operator="containsText" text="max">
      <formula>NOT(ISERROR(SEARCH("max",M16)))</formula>
    </cfRule>
  </conditionalFormatting>
  <conditionalFormatting sqref="D73:O73">
    <cfRule type="containsText" dxfId="319" priority="646" operator="containsText" text="Explain here">
      <formula>NOT(ISERROR(SEARCH("Explain here",D73)))</formula>
    </cfRule>
  </conditionalFormatting>
  <conditionalFormatting sqref="H33">
    <cfRule type="containsText" dxfId="318" priority="643" operator="containsText" text="Max">
      <formula>NOT(ISERROR(SEARCH("Max",H33)))</formula>
    </cfRule>
    <cfRule type="containsText" dxfId="317" priority="644" operator="containsText" text="Min">
      <formula>NOT(ISERROR(SEARCH("Min",H33)))</formula>
    </cfRule>
    <cfRule type="containsText" dxfId="316" priority="645" operator="containsText" text="Specify ">
      <formula>NOT(ISERROR(SEARCH("Specify ",H33)))</formula>
    </cfRule>
  </conditionalFormatting>
  <conditionalFormatting sqref="G18:O18">
    <cfRule type="containsText" dxfId="315" priority="469" operator="containsText" text="Max">
      <formula>NOT(ISERROR(SEARCH("Max",G18)))</formula>
    </cfRule>
    <cfRule type="containsText" dxfId="314" priority="470" operator="containsText" text="Min">
      <formula>NOT(ISERROR(SEARCH("Min",G18)))</formula>
    </cfRule>
    <cfRule type="containsText" dxfId="313" priority="471" operator="containsText" text="Specify ">
      <formula>NOT(ISERROR(SEARCH("Specify ",G18)))</formula>
    </cfRule>
  </conditionalFormatting>
  <conditionalFormatting sqref="G20:O20">
    <cfRule type="containsText" dxfId="312" priority="466" operator="containsText" text="Max">
      <formula>NOT(ISERROR(SEARCH("Max",G20)))</formula>
    </cfRule>
    <cfRule type="containsText" dxfId="311" priority="467" operator="containsText" text="Min">
      <formula>NOT(ISERROR(SEARCH("Min",G20)))</formula>
    </cfRule>
    <cfRule type="containsText" dxfId="310" priority="468" operator="containsText" text="Specify ">
      <formula>NOT(ISERROR(SEARCH("Specify ",G20)))</formula>
    </cfRule>
  </conditionalFormatting>
  <conditionalFormatting sqref="G43:O43">
    <cfRule type="containsText" dxfId="309" priority="463" operator="containsText" text="Max">
      <formula>NOT(ISERROR(SEARCH("Max",G43)))</formula>
    </cfRule>
    <cfRule type="containsText" dxfId="308" priority="464" operator="containsText" text="Min">
      <formula>NOT(ISERROR(SEARCH("Min",G43)))</formula>
    </cfRule>
    <cfRule type="containsText" dxfId="307" priority="465" operator="containsText" text="Specify ">
      <formula>NOT(ISERROR(SEARCH("Specify ",G43)))</formula>
    </cfRule>
  </conditionalFormatting>
  <conditionalFormatting sqref="J33 L33">
    <cfRule type="containsText" dxfId="306" priority="325" operator="containsText" text="Max">
      <formula>NOT(ISERROR(SEARCH("Max",J33)))</formula>
    </cfRule>
    <cfRule type="containsText" dxfId="305" priority="326" operator="containsText" text="Min">
      <formula>NOT(ISERROR(SEARCH("Min",J33)))</formula>
    </cfRule>
    <cfRule type="containsText" dxfId="304" priority="327" operator="containsText" text="Specify ">
      <formula>NOT(ISERROR(SEARCH("Specify ",J33)))</formula>
    </cfRule>
  </conditionalFormatting>
  <conditionalFormatting sqref="K33">
    <cfRule type="containsText" dxfId="303" priority="322" operator="containsText" text="Max">
      <formula>NOT(ISERROR(SEARCH("Max",K33)))</formula>
    </cfRule>
    <cfRule type="containsText" dxfId="302" priority="323" operator="containsText" text="Min">
      <formula>NOT(ISERROR(SEARCH("Min",K33)))</formula>
    </cfRule>
    <cfRule type="containsText" dxfId="301" priority="324" operator="containsText" text="Specify ">
      <formula>NOT(ISERROR(SEARCH("Specify ",K33)))</formula>
    </cfRule>
  </conditionalFormatting>
  <conditionalFormatting sqref="M33 O33">
    <cfRule type="containsText" dxfId="300" priority="319" operator="containsText" text="Max">
      <formula>NOT(ISERROR(SEARCH("Max",M33)))</formula>
    </cfRule>
    <cfRule type="containsText" dxfId="299" priority="320" operator="containsText" text="Min">
      <formula>NOT(ISERROR(SEARCH("Min",M33)))</formula>
    </cfRule>
    <cfRule type="containsText" dxfId="298" priority="321" operator="containsText" text="Specify ">
      <formula>NOT(ISERROR(SEARCH("Specify ",M33)))</formula>
    </cfRule>
  </conditionalFormatting>
  <conditionalFormatting sqref="N33">
    <cfRule type="containsText" dxfId="297" priority="316" operator="containsText" text="Max">
      <formula>NOT(ISERROR(SEARCH("Max",N33)))</formula>
    </cfRule>
    <cfRule type="containsText" dxfId="296" priority="317" operator="containsText" text="Min">
      <formula>NOT(ISERROR(SEARCH("Min",N33)))</formula>
    </cfRule>
    <cfRule type="containsText" dxfId="295" priority="318" operator="containsText" text="Specify ">
      <formula>NOT(ISERROR(SEARCH("Specify ",N33)))</formula>
    </cfRule>
  </conditionalFormatting>
  <conditionalFormatting sqref="G35 I35">
    <cfRule type="containsText" dxfId="294" priority="313" operator="containsText" text="Max">
      <formula>NOT(ISERROR(SEARCH("Max",G35)))</formula>
    </cfRule>
    <cfRule type="containsText" dxfId="293" priority="314" operator="containsText" text="Min">
      <formula>NOT(ISERROR(SEARCH("Min",G35)))</formula>
    </cfRule>
    <cfRule type="containsText" dxfId="292" priority="315" operator="containsText" text="Specify ">
      <formula>NOT(ISERROR(SEARCH("Specify ",G35)))</formula>
    </cfRule>
  </conditionalFormatting>
  <conditionalFormatting sqref="H35">
    <cfRule type="containsText" dxfId="291" priority="310" operator="containsText" text="Max">
      <formula>NOT(ISERROR(SEARCH("Max",H35)))</formula>
    </cfRule>
    <cfRule type="containsText" dxfId="290" priority="311" operator="containsText" text="Min">
      <formula>NOT(ISERROR(SEARCH("Min",H35)))</formula>
    </cfRule>
    <cfRule type="containsText" dxfId="289" priority="312" operator="containsText" text="Specify ">
      <formula>NOT(ISERROR(SEARCH("Specify ",H35)))</formula>
    </cfRule>
  </conditionalFormatting>
  <conditionalFormatting sqref="J35 L35">
    <cfRule type="containsText" dxfId="288" priority="307" operator="containsText" text="Max">
      <formula>NOT(ISERROR(SEARCH("Max",J35)))</formula>
    </cfRule>
    <cfRule type="containsText" dxfId="287" priority="308" operator="containsText" text="Min">
      <formula>NOT(ISERROR(SEARCH("Min",J35)))</formula>
    </cfRule>
    <cfRule type="containsText" dxfId="286" priority="309" operator="containsText" text="Specify ">
      <formula>NOT(ISERROR(SEARCH("Specify ",J35)))</formula>
    </cfRule>
  </conditionalFormatting>
  <conditionalFormatting sqref="K35">
    <cfRule type="containsText" dxfId="285" priority="304" operator="containsText" text="Max">
      <formula>NOT(ISERROR(SEARCH("Max",K35)))</formula>
    </cfRule>
    <cfRule type="containsText" dxfId="284" priority="305" operator="containsText" text="Min">
      <formula>NOT(ISERROR(SEARCH("Min",K35)))</formula>
    </cfRule>
    <cfRule type="containsText" dxfId="283" priority="306" operator="containsText" text="Specify ">
      <formula>NOT(ISERROR(SEARCH("Specify ",K35)))</formula>
    </cfRule>
  </conditionalFormatting>
  <conditionalFormatting sqref="M35 O35">
    <cfRule type="containsText" dxfId="282" priority="301" operator="containsText" text="Max">
      <formula>NOT(ISERROR(SEARCH("Max",M35)))</formula>
    </cfRule>
    <cfRule type="containsText" dxfId="281" priority="302" operator="containsText" text="Min">
      <formula>NOT(ISERROR(SEARCH("Min",M35)))</formula>
    </cfRule>
    <cfRule type="containsText" dxfId="280" priority="303" operator="containsText" text="Specify ">
      <formula>NOT(ISERROR(SEARCH("Specify ",M35)))</formula>
    </cfRule>
  </conditionalFormatting>
  <conditionalFormatting sqref="N35">
    <cfRule type="containsText" dxfId="279" priority="298" operator="containsText" text="Max">
      <formula>NOT(ISERROR(SEARCH("Max",N35)))</formula>
    </cfRule>
    <cfRule type="containsText" dxfId="278" priority="299" operator="containsText" text="Min">
      <formula>NOT(ISERROR(SEARCH("Min",N35)))</formula>
    </cfRule>
    <cfRule type="containsText" dxfId="277" priority="300" operator="containsText" text="Specify ">
      <formula>NOT(ISERROR(SEARCH("Specify ",N35)))</formula>
    </cfRule>
  </conditionalFormatting>
  <conditionalFormatting sqref="G37 I37 G38:O38">
    <cfRule type="containsText" dxfId="276" priority="295" operator="containsText" text="Max">
      <formula>NOT(ISERROR(SEARCH("Max",G37)))</formula>
    </cfRule>
    <cfRule type="containsText" dxfId="275" priority="296" operator="containsText" text="Min">
      <formula>NOT(ISERROR(SEARCH("Min",G37)))</formula>
    </cfRule>
    <cfRule type="containsText" dxfId="274" priority="297" operator="containsText" text="Specify ">
      <formula>NOT(ISERROR(SEARCH("Specify ",G37)))</formula>
    </cfRule>
  </conditionalFormatting>
  <conditionalFormatting sqref="H37">
    <cfRule type="containsText" dxfId="273" priority="292" operator="containsText" text="Max">
      <formula>NOT(ISERROR(SEARCH("Max",H37)))</formula>
    </cfRule>
    <cfRule type="containsText" dxfId="272" priority="293" operator="containsText" text="Min">
      <formula>NOT(ISERROR(SEARCH("Min",H37)))</formula>
    </cfRule>
    <cfRule type="containsText" dxfId="271" priority="294" operator="containsText" text="Specify ">
      <formula>NOT(ISERROR(SEARCH("Specify ",H37)))</formula>
    </cfRule>
  </conditionalFormatting>
  <conditionalFormatting sqref="J37 L37">
    <cfRule type="containsText" dxfId="270" priority="289" operator="containsText" text="Max">
      <formula>NOT(ISERROR(SEARCH("Max",J37)))</formula>
    </cfRule>
    <cfRule type="containsText" dxfId="269" priority="290" operator="containsText" text="Min">
      <formula>NOT(ISERROR(SEARCH("Min",J37)))</formula>
    </cfRule>
    <cfRule type="containsText" dxfId="268" priority="291" operator="containsText" text="Specify ">
      <formula>NOT(ISERROR(SEARCH("Specify ",J37)))</formula>
    </cfRule>
  </conditionalFormatting>
  <conditionalFormatting sqref="K37">
    <cfRule type="containsText" dxfId="267" priority="286" operator="containsText" text="Max">
      <formula>NOT(ISERROR(SEARCH("Max",K37)))</formula>
    </cfRule>
    <cfRule type="containsText" dxfId="266" priority="287" operator="containsText" text="Min">
      <formula>NOT(ISERROR(SEARCH("Min",K37)))</formula>
    </cfRule>
    <cfRule type="containsText" dxfId="265" priority="288" operator="containsText" text="Specify ">
      <formula>NOT(ISERROR(SEARCH("Specify ",K37)))</formula>
    </cfRule>
  </conditionalFormatting>
  <conditionalFormatting sqref="M37 O37">
    <cfRule type="containsText" dxfId="264" priority="283" operator="containsText" text="Max">
      <formula>NOT(ISERROR(SEARCH("Max",M37)))</formula>
    </cfRule>
    <cfRule type="containsText" dxfId="263" priority="284" operator="containsText" text="Min">
      <formula>NOT(ISERROR(SEARCH("Min",M37)))</formula>
    </cfRule>
    <cfRule type="containsText" dxfId="262" priority="285" operator="containsText" text="Specify ">
      <formula>NOT(ISERROR(SEARCH("Specify ",M37)))</formula>
    </cfRule>
  </conditionalFormatting>
  <conditionalFormatting sqref="N37">
    <cfRule type="containsText" dxfId="261" priority="280" operator="containsText" text="Max">
      <formula>NOT(ISERROR(SEARCH("Max",N37)))</formula>
    </cfRule>
    <cfRule type="containsText" dxfId="260" priority="281" operator="containsText" text="Min">
      <formula>NOT(ISERROR(SEARCH("Min",N37)))</formula>
    </cfRule>
    <cfRule type="containsText" dxfId="259" priority="282" operator="containsText" text="Specify ">
      <formula>NOT(ISERROR(SEARCH("Specify ",N37)))</formula>
    </cfRule>
  </conditionalFormatting>
  <conditionalFormatting sqref="G39 I39">
    <cfRule type="containsText" dxfId="258" priority="277" operator="containsText" text="Max">
      <formula>NOT(ISERROR(SEARCH("Max",G39)))</formula>
    </cfRule>
    <cfRule type="containsText" dxfId="257" priority="278" operator="containsText" text="Min">
      <formula>NOT(ISERROR(SEARCH("Min",G39)))</formula>
    </cfRule>
    <cfRule type="containsText" dxfId="256" priority="279" operator="containsText" text="Specify ">
      <formula>NOT(ISERROR(SEARCH("Specify ",G39)))</formula>
    </cfRule>
  </conditionalFormatting>
  <conditionalFormatting sqref="H39">
    <cfRule type="containsText" dxfId="255" priority="274" operator="containsText" text="Max">
      <formula>NOT(ISERROR(SEARCH("Max",H39)))</formula>
    </cfRule>
    <cfRule type="containsText" dxfId="254" priority="275" operator="containsText" text="Min">
      <formula>NOT(ISERROR(SEARCH("Min",H39)))</formula>
    </cfRule>
    <cfRule type="containsText" dxfId="253" priority="276" operator="containsText" text="Specify ">
      <formula>NOT(ISERROR(SEARCH("Specify ",H39)))</formula>
    </cfRule>
  </conditionalFormatting>
  <conditionalFormatting sqref="J39 L39">
    <cfRule type="containsText" dxfId="252" priority="271" operator="containsText" text="Max">
      <formula>NOT(ISERROR(SEARCH("Max",J39)))</formula>
    </cfRule>
    <cfRule type="containsText" dxfId="251" priority="272" operator="containsText" text="Min">
      <formula>NOT(ISERROR(SEARCH("Min",J39)))</formula>
    </cfRule>
    <cfRule type="containsText" dxfId="250" priority="273" operator="containsText" text="Specify ">
      <formula>NOT(ISERROR(SEARCH("Specify ",J39)))</formula>
    </cfRule>
  </conditionalFormatting>
  <conditionalFormatting sqref="K39">
    <cfRule type="containsText" dxfId="249" priority="268" operator="containsText" text="Max">
      <formula>NOT(ISERROR(SEARCH("Max",K39)))</formula>
    </cfRule>
    <cfRule type="containsText" dxfId="248" priority="269" operator="containsText" text="Min">
      <formula>NOT(ISERROR(SEARCH("Min",K39)))</formula>
    </cfRule>
    <cfRule type="containsText" dxfId="247" priority="270" operator="containsText" text="Specify ">
      <formula>NOT(ISERROR(SEARCH("Specify ",K39)))</formula>
    </cfRule>
  </conditionalFormatting>
  <conditionalFormatting sqref="M39 O39">
    <cfRule type="containsText" dxfId="246" priority="265" operator="containsText" text="Max">
      <formula>NOT(ISERROR(SEARCH("Max",M39)))</formula>
    </cfRule>
    <cfRule type="containsText" dxfId="245" priority="266" operator="containsText" text="Min">
      <formula>NOT(ISERROR(SEARCH("Min",M39)))</formula>
    </cfRule>
    <cfRule type="containsText" dxfId="244" priority="267" operator="containsText" text="Specify ">
      <formula>NOT(ISERROR(SEARCH("Specify ",M39)))</formula>
    </cfRule>
  </conditionalFormatting>
  <conditionalFormatting sqref="N39">
    <cfRule type="containsText" dxfId="243" priority="262" operator="containsText" text="Max">
      <formula>NOT(ISERROR(SEARCH("Max",N39)))</formula>
    </cfRule>
    <cfRule type="containsText" dxfId="242" priority="263" operator="containsText" text="Min">
      <formula>NOT(ISERROR(SEARCH("Min",N39)))</formula>
    </cfRule>
    <cfRule type="containsText" dxfId="241" priority="264" operator="containsText" text="Specify ">
      <formula>NOT(ISERROR(SEARCH("Specify ",N39)))</formula>
    </cfRule>
  </conditionalFormatting>
  <conditionalFormatting sqref="G44 I44 G45:O45 G47:O47">
    <cfRule type="containsText" dxfId="240" priority="259" operator="containsText" text="Max">
      <formula>NOT(ISERROR(SEARCH("Max",G44)))</formula>
    </cfRule>
    <cfRule type="containsText" dxfId="239" priority="260" operator="containsText" text="Min">
      <formula>NOT(ISERROR(SEARCH("Min",G44)))</formula>
    </cfRule>
    <cfRule type="containsText" dxfId="238" priority="261" operator="containsText" text="Specify ">
      <formula>NOT(ISERROR(SEARCH("Specify ",G44)))</formula>
    </cfRule>
  </conditionalFormatting>
  <conditionalFormatting sqref="H44">
    <cfRule type="containsText" dxfId="237" priority="256" operator="containsText" text="Max">
      <formula>NOT(ISERROR(SEARCH("Max",H44)))</formula>
    </cfRule>
    <cfRule type="containsText" dxfId="236" priority="257" operator="containsText" text="Min">
      <formula>NOT(ISERROR(SEARCH("Min",H44)))</formula>
    </cfRule>
    <cfRule type="containsText" dxfId="235" priority="258" operator="containsText" text="Specify ">
      <formula>NOT(ISERROR(SEARCH("Specify ",H44)))</formula>
    </cfRule>
  </conditionalFormatting>
  <conditionalFormatting sqref="J44 L44">
    <cfRule type="containsText" dxfId="234" priority="253" operator="containsText" text="Max">
      <formula>NOT(ISERROR(SEARCH("Max",J44)))</formula>
    </cfRule>
    <cfRule type="containsText" dxfId="233" priority="254" operator="containsText" text="Min">
      <formula>NOT(ISERROR(SEARCH("Min",J44)))</formula>
    </cfRule>
    <cfRule type="containsText" dxfId="232" priority="255" operator="containsText" text="Specify ">
      <formula>NOT(ISERROR(SEARCH("Specify ",J44)))</formula>
    </cfRule>
  </conditionalFormatting>
  <conditionalFormatting sqref="K44">
    <cfRule type="containsText" dxfId="231" priority="250" operator="containsText" text="Max">
      <formula>NOT(ISERROR(SEARCH("Max",K44)))</formula>
    </cfRule>
    <cfRule type="containsText" dxfId="230" priority="251" operator="containsText" text="Min">
      <formula>NOT(ISERROR(SEARCH("Min",K44)))</formula>
    </cfRule>
    <cfRule type="containsText" dxfId="229" priority="252" operator="containsText" text="Specify ">
      <formula>NOT(ISERROR(SEARCH("Specify ",K44)))</formula>
    </cfRule>
  </conditionalFormatting>
  <conditionalFormatting sqref="M44 O44">
    <cfRule type="containsText" dxfId="228" priority="247" operator="containsText" text="Max">
      <formula>NOT(ISERROR(SEARCH("Max",M44)))</formula>
    </cfRule>
    <cfRule type="containsText" dxfId="227" priority="248" operator="containsText" text="Min">
      <formula>NOT(ISERROR(SEARCH("Min",M44)))</formula>
    </cfRule>
    <cfRule type="containsText" dxfId="226" priority="249" operator="containsText" text="Specify ">
      <formula>NOT(ISERROR(SEARCH("Specify ",M44)))</formula>
    </cfRule>
  </conditionalFormatting>
  <conditionalFormatting sqref="N44">
    <cfRule type="containsText" dxfId="225" priority="244" operator="containsText" text="Max">
      <formula>NOT(ISERROR(SEARCH("Max",N44)))</formula>
    </cfRule>
    <cfRule type="containsText" dxfId="224" priority="245" operator="containsText" text="Min">
      <formula>NOT(ISERROR(SEARCH("Min",N44)))</formula>
    </cfRule>
    <cfRule type="containsText" dxfId="223" priority="246" operator="containsText" text="Specify ">
      <formula>NOT(ISERROR(SEARCH("Specify ",N44)))</formula>
    </cfRule>
  </conditionalFormatting>
  <conditionalFormatting sqref="G46 I46">
    <cfRule type="containsText" dxfId="222" priority="241" operator="containsText" text="Max">
      <formula>NOT(ISERROR(SEARCH("Max",G46)))</formula>
    </cfRule>
    <cfRule type="containsText" dxfId="221" priority="242" operator="containsText" text="Min">
      <formula>NOT(ISERROR(SEARCH("Min",G46)))</formula>
    </cfRule>
    <cfRule type="containsText" dxfId="220" priority="243" operator="containsText" text="Specify ">
      <formula>NOT(ISERROR(SEARCH("Specify ",G46)))</formula>
    </cfRule>
  </conditionalFormatting>
  <conditionalFormatting sqref="H46">
    <cfRule type="containsText" dxfId="219" priority="238" operator="containsText" text="Max">
      <formula>NOT(ISERROR(SEARCH("Max",H46)))</formula>
    </cfRule>
    <cfRule type="containsText" dxfId="218" priority="239" operator="containsText" text="Min">
      <formula>NOT(ISERROR(SEARCH("Min",H46)))</formula>
    </cfRule>
    <cfRule type="containsText" dxfId="217" priority="240" operator="containsText" text="Specify ">
      <formula>NOT(ISERROR(SEARCH("Specify ",H46)))</formula>
    </cfRule>
  </conditionalFormatting>
  <conditionalFormatting sqref="J46 L46">
    <cfRule type="containsText" dxfId="216" priority="235" operator="containsText" text="Max">
      <formula>NOT(ISERROR(SEARCH("Max",J46)))</formula>
    </cfRule>
    <cfRule type="containsText" dxfId="215" priority="236" operator="containsText" text="Min">
      <formula>NOT(ISERROR(SEARCH("Min",J46)))</formula>
    </cfRule>
    <cfRule type="containsText" dxfId="214" priority="237" operator="containsText" text="Specify ">
      <formula>NOT(ISERROR(SEARCH("Specify ",J46)))</formula>
    </cfRule>
  </conditionalFormatting>
  <conditionalFormatting sqref="K46">
    <cfRule type="containsText" dxfId="213" priority="232" operator="containsText" text="Max">
      <formula>NOT(ISERROR(SEARCH("Max",K46)))</formula>
    </cfRule>
    <cfRule type="containsText" dxfId="212" priority="233" operator="containsText" text="Min">
      <formula>NOT(ISERROR(SEARCH("Min",K46)))</formula>
    </cfRule>
    <cfRule type="containsText" dxfId="211" priority="234" operator="containsText" text="Specify ">
      <formula>NOT(ISERROR(SEARCH("Specify ",K46)))</formula>
    </cfRule>
  </conditionalFormatting>
  <conditionalFormatting sqref="M46 O46">
    <cfRule type="containsText" dxfId="210" priority="229" operator="containsText" text="Max">
      <formula>NOT(ISERROR(SEARCH("Max",M46)))</formula>
    </cfRule>
    <cfRule type="containsText" dxfId="209" priority="230" operator="containsText" text="Min">
      <formula>NOT(ISERROR(SEARCH("Min",M46)))</formula>
    </cfRule>
    <cfRule type="containsText" dxfId="208" priority="231" operator="containsText" text="Specify ">
      <formula>NOT(ISERROR(SEARCH("Specify ",M46)))</formula>
    </cfRule>
  </conditionalFormatting>
  <conditionalFormatting sqref="N46">
    <cfRule type="containsText" dxfId="207" priority="226" operator="containsText" text="Max">
      <formula>NOT(ISERROR(SEARCH("Max",N46)))</formula>
    </cfRule>
    <cfRule type="containsText" dxfId="206" priority="227" operator="containsText" text="Min">
      <formula>NOT(ISERROR(SEARCH("Min",N46)))</formula>
    </cfRule>
    <cfRule type="containsText" dxfId="205" priority="228" operator="containsText" text="Specify ">
      <formula>NOT(ISERROR(SEARCH("Specify ",N46)))</formula>
    </cfRule>
  </conditionalFormatting>
  <conditionalFormatting sqref="G48 I48 G49:O49">
    <cfRule type="containsText" dxfId="204" priority="223" operator="containsText" text="Max">
      <formula>NOT(ISERROR(SEARCH("Max",G48)))</formula>
    </cfRule>
    <cfRule type="containsText" dxfId="203" priority="224" operator="containsText" text="Min">
      <formula>NOT(ISERROR(SEARCH("Min",G48)))</formula>
    </cfRule>
    <cfRule type="containsText" dxfId="202" priority="225" operator="containsText" text="Specify ">
      <formula>NOT(ISERROR(SEARCH("Specify ",G48)))</formula>
    </cfRule>
  </conditionalFormatting>
  <conditionalFormatting sqref="H48">
    <cfRule type="containsText" dxfId="201" priority="220" operator="containsText" text="Max">
      <formula>NOT(ISERROR(SEARCH("Max",H48)))</formula>
    </cfRule>
    <cfRule type="containsText" dxfId="200" priority="221" operator="containsText" text="Min">
      <formula>NOT(ISERROR(SEARCH("Min",H48)))</formula>
    </cfRule>
    <cfRule type="containsText" dxfId="199" priority="222" operator="containsText" text="Specify ">
      <formula>NOT(ISERROR(SEARCH("Specify ",H48)))</formula>
    </cfRule>
  </conditionalFormatting>
  <conditionalFormatting sqref="J48 L48">
    <cfRule type="containsText" dxfId="198" priority="217" operator="containsText" text="Max">
      <formula>NOT(ISERROR(SEARCH("Max",J48)))</formula>
    </cfRule>
    <cfRule type="containsText" dxfId="197" priority="218" operator="containsText" text="Min">
      <formula>NOT(ISERROR(SEARCH("Min",J48)))</formula>
    </cfRule>
    <cfRule type="containsText" dxfId="196" priority="219" operator="containsText" text="Specify ">
      <formula>NOT(ISERROR(SEARCH("Specify ",J48)))</formula>
    </cfRule>
  </conditionalFormatting>
  <conditionalFormatting sqref="K48">
    <cfRule type="containsText" dxfId="195" priority="214" operator="containsText" text="Max">
      <formula>NOT(ISERROR(SEARCH("Max",K48)))</formula>
    </cfRule>
    <cfRule type="containsText" dxfId="194" priority="215" operator="containsText" text="Min">
      <formula>NOT(ISERROR(SEARCH("Min",K48)))</formula>
    </cfRule>
    <cfRule type="containsText" dxfId="193" priority="216" operator="containsText" text="Specify ">
      <formula>NOT(ISERROR(SEARCH("Specify ",K48)))</formula>
    </cfRule>
  </conditionalFormatting>
  <conditionalFormatting sqref="M48 O48">
    <cfRule type="containsText" dxfId="192" priority="211" operator="containsText" text="Max">
      <formula>NOT(ISERROR(SEARCH("Max",M48)))</formula>
    </cfRule>
    <cfRule type="containsText" dxfId="191" priority="212" operator="containsText" text="Min">
      <formula>NOT(ISERROR(SEARCH("Min",M48)))</formula>
    </cfRule>
    <cfRule type="containsText" dxfId="190" priority="213" operator="containsText" text="Specify ">
      <formula>NOT(ISERROR(SEARCH("Specify ",M48)))</formula>
    </cfRule>
  </conditionalFormatting>
  <conditionalFormatting sqref="N48">
    <cfRule type="containsText" dxfId="189" priority="208" operator="containsText" text="Max">
      <formula>NOT(ISERROR(SEARCH("Max",N48)))</formula>
    </cfRule>
    <cfRule type="containsText" dxfId="188" priority="209" operator="containsText" text="Min">
      <formula>NOT(ISERROR(SEARCH("Min",N48)))</formula>
    </cfRule>
    <cfRule type="containsText" dxfId="187" priority="210" operator="containsText" text="Specify ">
      <formula>NOT(ISERROR(SEARCH("Specify ",N48)))</formula>
    </cfRule>
  </conditionalFormatting>
  <conditionalFormatting sqref="G50 I50">
    <cfRule type="containsText" dxfId="186" priority="205" operator="containsText" text="Max">
      <formula>NOT(ISERROR(SEARCH("Max",G50)))</formula>
    </cfRule>
    <cfRule type="containsText" dxfId="185" priority="206" operator="containsText" text="Min">
      <formula>NOT(ISERROR(SEARCH("Min",G50)))</formula>
    </cfRule>
    <cfRule type="containsText" dxfId="184" priority="207" operator="containsText" text="Specify ">
      <formula>NOT(ISERROR(SEARCH("Specify ",G50)))</formula>
    </cfRule>
  </conditionalFormatting>
  <conditionalFormatting sqref="H50">
    <cfRule type="containsText" dxfId="183" priority="202" operator="containsText" text="Max">
      <formula>NOT(ISERROR(SEARCH("Max",H50)))</formula>
    </cfRule>
    <cfRule type="containsText" dxfId="182" priority="203" operator="containsText" text="Min">
      <formula>NOT(ISERROR(SEARCH("Min",H50)))</formula>
    </cfRule>
    <cfRule type="containsText" dxfId="181" priority="204" operator="containsText" text="Specify ">
      <formula>NOT(ISERROR(SEARCH("Specify ",H50)))</formula>
    </cfRule>
  </conditionalFormatting>
  <conditionalFormatting sqref="J50 L50">
    <cfRule type="containsText" dxfId="180" priority="199" operator="containsText" text="Max">
      <formula>NOT(ISERROR(SEARCH("Max",J50)))</formula>
    </cfRule>
    <cfRule type="containsText" dxfId="179" priority="200" operator="containsText" text="Min">
      <formula>NOT(ISERROR(SEARCH("Min",J50)))</formula>
    </cfRule>
    <cfRule type="containsText" dxfId="178" priority="201" operator="containsText" text="Specify ">
      <formula>NOT(ISERROR(SEARCH("Specify ",J50)))</formula>
    </cfRule>
  </conditionalFormatting>
  <conditionalFormatting sqref="K50">
    <cfRule type="containsText" dxfId="177" priority="196" operator="containsText" text="Max">
      <formula>NOT(ISERROR(SEARCH("Max",K50)))</formula>
    </cfRule>
    <cfRule type="containsText" dxfId="176" priority="197" operator="containsText" text="Min">
      <formula>NOT(ISERROR(SEARCH("Min",K50)))</formula>
    </cfRule>
    <cfRule type="containsText" dxfId="175" priority="198" operator="containsText" text="Specify ">
      <formula>NOT(ISERROR(SEARCH("Specify ",K50)))</formula>
    </cfRule>
  </conditionalFormatting>
  <conditionalFormatting sqref="M50 O50">
    <cfRule type="containsText" dxfId="174" priority="193" operator="containsText" text="Max">
      <formula>NOT(ISERROR(SEARCH("Max",M50)))</formula>
    </cfRule>
    <cfRule type="containsText" dxfId="173" priority="194" operator="containsText" text="Min">
      <formula>NOT(ISERROR(SEARCH("Min",M50)))</formula>
    </cfRule>
    <cfRule type="containsText" dxfId="172" priority="195" operator="containsText" text="Specify ">
      <formula>NOT(ISERROR(SEARCH("Specify ",M50)))</formula>
    </cfRule>
  </conditionalFormatting>
  <conditionalFormatting sqref="N50">
    <cfRule type="containsText" dxfId="171" priority="190" operator="containsText" text="Max">
      <formula>NOT(ISERROR(SEARCH("Max",N50)))</formula>
    </cfRule>
    <cfRule type="containsText" dxfId="170" priority="191" operator="containsText" text="Min">
      <formula>NOT(ISERROR(SEARCH("Min",N50)))</formula>
    </cfRule>
    <cfRule type="containsText" dxfId="169" priority="192" operator="containsText" text="Specify ">
      <formula>NOT(ISERROR(SEARCH("Specify ",N50)))</formula>
    </cfRule>
  </conditionalFormatting>
  <conditionalFormatting sqref="G54:O54">
    <cfRule type="containsText" dxfId="168" priority="148" operator="containsText" text="Max">
      <formula>NOT(ISERROR(SEARCH("Max",G54)))</formula>
    </cfRule>
    <cfRule type="containsText" dxfId="167" priority="149" operator="containsText" text="Min">
      <formula>NOT(ISERROR(SEARCH("Min",G54)))</formula>
    </cfRule>
    <cfRule type="containsText" dxfId="166" priority="150" operator="containsText" text="Specify ">
      <formula>NOT(ISERROR(SEARCH("Specify ",G54)))</formula>
    </cfRule>
  </conditionalFormatting>
  <conditionalFormatting sqref="G55 I55 G56:O56 G58:O58">
    <cfRule type="containsText" dxfId="165" priority="145" operator="containsText" text="Max">
      <formula>NOT(ISERROR(SEARCH("Max",G55)))</formula>
    </cfRule>
    <cfRule type="containsText" dxfId="164" priority="146" operator="containsText" text="Min">
      <formula>NOT(ISERROR(SEARCH("Min",G55)))</formula>
    </cfRule>
    <cfRule type="containsText" dxfId="163" priority="147" operator="containsText" text="Specify ">
      <formula>NOT(ISERROR(SEARCH("Specify ",G55)))</formula>
    </cfRule>
  </conditionalFormatting>
  <conditionalFormatting sqref="H55">
    <cfRule type="containsText" dxfId="162" priority="142" operator="containsText" text="Max">
      <formula>NOT(ISERROR(SEARCH("Max",H55)))</formula>
    </cfRule>
    <cfRule type="containsText" dxfId="161" priority="143" operator="containsText" text="Min">
      <formula>NOT(ISERROR(SEARCH("Min",H55)))</formula>
    </cfRule>
    <cfRule type="containsText" dxfId="160" priority="144" operator="containsText" text="Specify ">
      <formula>NOT(ISERROR(SEARCH("Specify ",H55)))</formula>
    </cfRule>
  </conditionalFormatting>
  <conditionalFormatting sqref="J55 L55">
    <cfRule type="containsText" dxfId="159" priority="139" operator="containsText" text="Max">
      <formula>NOT(ISERROR(SEARCH("Max",J55)))</formula>
    </cfRule>
    <cfRule type="containsText" dxfId="158" priority="140" operator="containsText" text="Min">
      <formula>NOT(ISERROR(SEARCH("Min",J55)))</formula>
    </cfRule>
    <cfRule type="containsText" dxfId="157" priority="141" operator="containsText" text="Specify ">
      <formula>NOT(ISERROR(SEARCH("Specify ",J55)))</formula>
    </cfRule>
  </conditionalFormatting>
  <conditionalFormatting sqref="K55">
    <cfRule type="containsText" dxfId="156" priority="136" operator="containsText" text="Max">
      <formula>NOT(ISERROR(SEARCH("Max",K55)))</formula>
    </cfRule>
    <cfRule type="containsText" dxfId="155" priority="137" operator="containsText" text="Min">
      <formula>NOT(ISERROR(SEARCH("Min",K55)))</formula>
    </cfRule>
    <cfRule type="containsText" dxfId="154" priority="138" operator="containsText" text="Specify ">
      <formula>NOT(ISERROR(SEARCH("Specify ",K55)))</formula>
    </cfRule>
  </conditionalFormatting>
  <conditionalFormatting sqref="M55 O55">
    <cfRule type="containsText" dxfId="153" priority="133" operator="containsText" text="Max">
      <formula>NOT(ISERROR(SEARCH("Max",M55)))</formula>
    </cfRule>
    <cfRule type="containsText" dxfId="152" priority="134" operator="containsText" text="Min">
      <formula>NOT(ISERROR(SEARCH("Min",M55)))</formula>
    </cfRule>
    <cfRule type="containsText" dxfId="151" priority="135" operator="containsText" text="Specify ">
      <formula>NOT(ISERROR(SEARCH("Specify ",M55)))</formula>
    </cfRule>
  </conditionalFormatting>
  <conditionalFormatting sqref="N55">
    <cfRule type="containsText" dxfId="150" priority="130" operator="containsText" text="Max">
      <formula>NOT(ISERROR(SEARCH("Max",N55)))</formula>
    </cfRule>
    <cfRule type="containsText" dxfId="149" priority="131" operator="containsText" text="Min">
      <formula>NOT(ISERROR(SEARCH("Min",N55)))</formula>
    </cfRule>
    <cfRule type="containsText" dxfId="148" priority="132" operator="containsText" text="Specify ">
      <formula>NOT(ISERROR(SEARCH("Specify ",N55)))</formula>
    </cfRule>
  </conditionalFormatting>
  <conditionalFormatting sqref="G57 I57">
    <cfRule type="containsText" dxfId="147" priority="127" operator="containsText" text="Max">
      <formula>NOT(ISERROR(SEARCH("Max",G57)))</formula>
    </cfRule>
    <cfRule type="containsText" dxfId="146" priority="128" operator="containsText" text="Min">
      <formula>NOT(ISERROR(SEARCH("Min",G57)))</formula>
    </cfRule>
    <cfRule type="containsText" dxfId="145" priority="129" operator="containsText" text="Specify ">
      <formula>NOT(ISERROR(SEARCH("Specify ",G57)))</formula>
    </cfRule>
  </conditionalFormatting>
  <conditionalFormatting sqref="H57">
    <cfRule type="containsText" dxfId="144" priority="124" operator="containsText" text="Max">
      <formula>NOT(ISERROR(SEARCH("Max",H57)))</formula>
    </cfRule>
    <cfRule type="containsText" dxfId="143" priority="125" operator="containsText" text="Min">
      <formula>NOT(ISERROR(SEARCH("Min",H57)))</formula>
    </cfRule>
    <cfRule type="containsText" dxfId="142" priority="126" operator="containsText" text="Specify ">
      <formula>NOT(ISERROR(SEARCH("Specify ",H57)))</formula>
    </cfRule>
  </conditionalFormatting>
  <conditionalFormatting sqref="J57 L57">
    <cfRule type="containsText" dxfId="141" priority="121" operator="containsText" text="Max">
      <formula>NOT(ISERROR(SEARCH("Max",J57)))</formula>
    </cfRule>
    <cfRule type="containsText" dxfId="140" priority="122" operator="containsText" text="Min">
      <formula>NOT(ISERROR(SEARCH("Min",J57)))</formula>
    </cfRule>
    <cfRule type="containsText" dxfId="139" priority="123" operator="containsText" text="Specify ">
      <formula>NOT(ISERROR(SEARCH("Specify ",J57)))</formula>
    </cfRule>
  </conditionalFormatting>
  <conditionalFormatting sqref="K57">
    <cfRule type="containsText" dxfId="138" priority="118" operator="containsText" text="Max">
      <formula>NOT(ISERROR(SEARCH("Max",K57)))</formula>
    </cfRule>
    <cfRule type="containsText" dxfId="137" priority="119" operator="containsText" text="Min">
      <formula>NOT(ISERROR(SEARCH("Min",K57)))</formula>
    </cfRule>
    <cfRule type="containsText" dxfId="136" priority="120" operator="containsText" text="Specify ">
      <formula>NOT(ISERROR(SEARCH("Specify ",K57)))</formula>
    </cfRule>
  </conditionalFormatting>
  <conditionalFormatting sqref="M57 O57">
    <cfRule type="containsText" dxfId="135" priority="115" operator="containsText" text="Max">
      <formula>NOT(ISERROR(SEARCH("Max",M57)))</formula>
    </cfRule>
    <cfRule type="containsText" dxfId="134" priority="116" operator="containsText" text="Min">
      <formula>NOT(ISERROR(SEARCH("Min",M57)))</formula>
    </cfRule>
    <cfRule type="containsText" dxfId="133" priority="117" operator="containsText" text="Specify ">
      <formula>NOT(ISERROR(SEARCH("Specify ",M57)))</formula>
    </cfRule>
  </conditionalFormatting>
  <conditionalFormatting sqref="N57">
    <cfRule type="containsText" dxfId="132" priority="112" operator="containsText" text="Max">
      <formula>NOT(ISERROR(SEARCH("Max",N57)))</formula>
    </cfRule>
    <cfRule type="containsText" dxfId="131" priority="113" operator="containsText" text="Min">
      <formula>NOT(ISERROR(SEARCH("Min",N57)))</formula>
    </cfRule>
    <cfRule type="containsText" dxfId="130" priority="114" operator="containsText" text="Specify ">
      <formula>NOT(ISERROR(SEARCH("Specify ",N57)))</formula>
    </cfRule>
  </conditionalFormatting>
  <conditionalFormatting sqref="G59 I59 G60:O60">
    <cfRule type="containsText" dxfId="129" priority="109" operator="containsText" text="Max">
      <formula>NOT(ISERROR(SEARCH("Max",G59)))</formula>
    </cfRule>
    <cfRule type="containsText" dxfId="128" priority="110" operator="containsText" text="Min">
      <formula>NOT(ISERROR(SEARCH("Min",G59)))</formula>
    </cfRule>
    <cfRule type="containsText" dxfId="127" priority="111" operator="containsText" text="Specify ">
      <formula>NOT(ISERROR(SEARCH("Specify ",G59)))</formula>
    </cfRule>
  </conditionalFormatting>
  <conditionalFormatting sqref="H59">
    <cfRule type="containsText" dxfId="126" priority="106" operator="containsText" text="Max">
      <formula>NOT(ISERROR(SEARCH("Max",H59)))</formula>
    </cfRule>
    <cfRule type="containsText" dxfId="125" priority="107" operator="containsText" text="Min">
      <formula>NOT(ISERROR(SEARCH("Min",H59)))</formula>
    </cfRule>
    <cfRule type="containsText" dxfId="124" priority="108" operator="containsText" text="Specify ">
      <formula>NOT(ISERROR(SEARCH("Specify ",H59)))</formula>
    </cfRule>
  </conditionalFormatting>
  <conditionalFormatting sqref="J59 L59">
    <cfRule type="containsText" dxfId="123" priority="103" operator="containsText" text="Max">
      <formula>NOT(ISERROR(SEARCH("Max",J59)))</formula>
    </cfRule>
    <cfRule type="containsText" dxfId="122" priority="104" operator="containsText" text="Min">
      <formula>NOT(ISERROR(SEARCH("Min",J59)))</formula>
    </cfRule>
    <cfRule type="containsText" dxfId="121" priority="105" operator="containsText" text="Specify ">
      <formula>NOT(ISERROR(SEARCH("Specify ",J59)))</formula>
    </cfRule>
  </conditionalFormatting>
  <conditionalFormatting sqref="K59">
    <cfRule type="containsText" dxfId="120" priority="100" operator="containsText" text="Max">
      <formula>NOT(ISERROR(SEARCH("Max",K59)))</formula>
    </cfRule>
    <cfRule type="containsText" dxfId="119" priority="101" operator="containsText" text="Min">
      <formula>NOT(ISERROR(SEARCH("Min",K59)))</formula>
    </cfRule>
    <cfRule type="containsText" dxfId="118" priority="102" operator="containsText" text="Specify ">
      <formula>NOT(ISERROR(SEARCH("Specify ",K59)))</formula>
    </cfRule>
  </conditionalFormatting>
  <conditionalFormatting sqref="M59 O59">
    <cfRule type="containsText" dxfId="117" priority="97" operator="containsText" text="Max">
      <formula>NOT(ISERROR(SEARCH("Max",M59)))</formula>
    </cfRule>
    <cfRule type="containsText" dxfId="116" priority="98" operator="containsText" text="Min">
      <formula>NOT(ISERROR(SEARCH("Min",M59)))</formula>
    </cfRule>
    <cfRule type="containsText" dxfId="115" priority="99" operator="containsText" text="Specify ">
      <formula>NOT(ISERROR(SEARCH("Specify ",M59)))</formula>
    </cfRule>
  </conditionalFormatting>
  <conditionalFormatting sqref="N59">
    <cfRule type="containsText" dxfId="114" priority="94" operator="containsText" text="Max">
      <formula>NOT(ISERROR(SEARCH("Max",N59)))</formula>
    </cfRule>
    <cfRule type="containsText" dxfId="113" priority="95" operator="containsText" text="Min">
      <formula>NOT(ISERROR(SEARCH("Min",N59)))</formula>
    </cfRule>
    <cfRule type="containsText" dxfId="112" priority="96" operator="containsText" text="Specify ">
      <formula>NOT(ISERROR(SEARCH("Specify ",N59)))</formula>
    </cfRule>
  </conditionalFormatting>
  <conditionalFormatting sqref="G61 I61">
    <cfRule type="containsText" dxfId="111" priority="91" operator="containsText" text="Max">
      <formula>NOT(ISERROR(SEARCH("Max",G61)))</formula>
    </cfRule>
    <cfRule type="containsText" dxfId="110" priority="92" operator="containsText" text="Min">
      <formula>NOT(ISERROR(SEARCH("Min",G61)))</formula>
    </cfRule>
    <cfRule type="containsText" dxfId="109" priority="93" operator="containsText" text="Specify ">
      <formula>NOT(ISERROR(SEARCH("Specify ",G61)))</formula>
    </cfRule>
  </conditionalFormatting>
  <conditionalFormatting sqref="H61">
    <cfRule type="containsText" dxfId="108" priority="88" operator="containsText" text="Max">
      <formula>NOT(ISERROR(SEARCH("Max",H61)))</formula>
    </cfRule>
    <cfRule type="containsText" dxfId="107" priority="89" operator="containsText" text="Min">
      <formula>NOT(ISERROR(SEARCH("Min",H61)))</formula>
    </cfRule>
    <cfRule type="containsText" dxfId="106" priority="90" operator="containsText" text="Specify ">
      <formula>NOT(ISERROR(SEARCH("Specify ",H61)))</formula>
    </cfRule>
  </conditionalFormatting>
  <conditionalFormatting sqref="J61 L61">
    <cfRule type="containsText" dxfId="105" priority="85" operator="containsText" text="Max">
      <formula>NOT(ISERROR(SEARCH("Max",J61)))</formula>
    </cfRule>
    <cfRule type="containsText" dxfId="104" priority="86" operator="containsText" text="Min">
      <formula>NOT(ISERROR(SEARCH("Min",J61)))</formula>
    </cfRule>
    <cfRule type="containsText" dxfId="103" priority="87" operator="containsText" text="Specify ">
      <formula>NOT(ISERROR(SEARCH("Specify ",J61)))</formula>
    </cfRule>
  </conditionalFormatting>
  <conditionalFormatting sqref="K61">
    <cfRule type="containsText" dxfId="102" priority="82" operator="containsText" text="Max">
      <formula>NOT(ISERROR(SEARCH("Max",K61)))</formula>
    </cfRule>
    <cfRule type="containsText" dxfId="101" priority="83" operator="containsText" text="Min">
      <formula>NOT(ISERROR(SEARCH("Min",K61)))</formula>
    </cfRule>
    <cfRule type="containsText" dxfId="100" priority="84" operator="containsText" text="Specify ">
      <formula>NOT(ISERROR(SEARCH("Specify ",K61)))</formula>
    </cfRule>
  </conditionalFormatting>
  <conditionalFormatting sqref="M61 O61">
    <cfRule type="containsText" dxfId="99" priority="79" operator="containsText" text="Max">
      <formula>NOT(ISERROR(SEARCH("Max",M61)))</formula>
    </cfRule>
    <cfRule type="containsText" dxfId="98" priority="80" operator="containsText" text="Min">
      <formula>NOT(ISERROR(SEARCH("Min",M61)))</formula>
    </cfRule>
    <cfRule type="containsText" dxfId="97" priority="81" operator="containsText" text="Specify ">
      <formula>NOT(ISERROR(SEARCH("Specify ",M61)))</formula>
    </cfRule>
  </conditionalFormatting>
  <conditionalFormatting sqref="N61">
    <cfRule type="containsText" dxfId="96" priority="76" operator="containsText" text="Max">
      <formula>NOT(ISERROR(SEARCH("Max",N61)))</formula>
    </cfRule>
    <cfRule type="containsText" dxfId="95" priority="77" operator="containsText" text="Min">
      <formula>NOT(ISERROR(SEARCH("Min",N61)))</formula>
    </cfRule>
    <cfRule type="containsText" dxfId="94" priority="78" operator="containsText" text="Specify ">
      <formula>NOT(ISERROR(SEARCH("Specify ",N61)))</formula>
    </cfRule>
  </conditionalFormatting>
  <conditionalFormatting sqref="G65:O65">
    <cfRule type="containsText" dxfId="93" priority="73" operator="containsText" text="Max">
      <formula>NOT(ISERROR(SEARCH("Max",G65)))</formula>
    </cfRule>
    <cfRule type="containsText" dxfId="92" priority="74" operator="containsText" text="Min">
      <formula>NOT(ISERROR(SEARCH("Min",G65)))</formula>
    </cfRule>
    <cfRule type="containsText" dxfId="91" priority="75" operator="containsText" text="Specify ">
      <formula>NOT(ISERROR(SEARCH("Specify ",G65)))</formula>
    </cfRule>
  </conditionalFormatting>
  <conditionalFormatting sqref="G66 I66 G67:O67 G69:O69">
    <cfRule type="containsText" dxfId="90" priority="70" operator="containsText" text="Max">
      <formula>NOT(ISERROR(SEARCH("Max",G66)))</formula>
    </cfRule>
    <cfRule type="containsText" dxfId="89" priority="71" operator="containsText" text="Min">
      <formula>NOT(ISERROR(SEARCH("Min",G66)))</formula>
    </cfRule>
    <cfRule type="containsText" dxfId="88" priority="72" operator="containsText" text="Specify ">
      <formula>NOT(ISERROR(SEARCH("Specify ",G66)))</formula>
    </cfRule>
  </conditionalFormatting>
  <conditionalFormatting sqref="H66">
    <cfRule type="containsText" dxfId="87" priority="67" operator="containsText" text="Max">
      <formula>NOT(ISERROR(SEARCH("Max",H66)))</formula>
    </cfRule>
    <cfRule type="containsText" dxfId="86" priority="68" operator="containsText" text="Min">
      <formula>NOT(ISERROR(SEARCH("Min",H66)))</formula>
    </cfRule>
    <cfRule type="containsText" dxfId="85" priority="69" operator="containsText" text="Specify ">
      <formula>NOT(ISERROR(SEARCH("Specify ",H66)))</formula>
    </cfRule>
  </conditionalFormatting>
  <conditionalFormatting sqref="J66 L66">
    <cfRule type="containsText" dxfId="84" priority="64" operator="containsText" text="Max">
      <formula>NOT(ISERROR(SEARCH("Max",J66)))</formula>
    </cfRule>
    <cfRule type="containsText" dxfId="83" priority="65" operator="containsText" text="Min">
      <formula>NOT(ISERROR(SEARCH("Min",J66)))</formula>
    </cfRule>
    <cfRule type="containsText" dxfId="82" priority="66" operator="containsText" text="Specify ">
      <formula>NOT(ISERROR(SEARCH("Specify ",J66)))</formula>
    </cfRule>
  </conditionalFormatting>
  <conditionalFormatting sqref="K66">
    <cfRule type="containsText" dxfId="81" priority="61" operator="containsText" text="Max">
      <formula>NOT(ISERROR(SEARCH("Max",K66)))</formula>
    </cfRule>
    <cfRule type="containsText" dxfId="80" priority="62" operator="containsText" text="Min">
      <formula>NOT(ISERROR(SEARCH("Min",K66)))</formula>
    </cfRule>
    <cfRule type="containsText" dxfId="79" priority="63" operator="containsText" text="Specify ">
      <formula>NOT(ISERROR(SEARCH("Specify ",K66)))</formula>
    </cfRule>
  </conditionalFormatting>
  <conditionalFormatting sqref="M66 O66">
    <cfRule type="containsText" dxfId="78" priority="58" operator="containsText" text="Max">
      <formula>NOT(ISERROR(SEARCH("Max",M66)))</formula>
    </cfRule>
    <cfRule type="containsText" dxfId="77" priority="59" operator="containsText" text="Min">
      <formula>NOT(ISERROR(SEARCH("Min",M66)))</formula>
    </cfRule>
    <cfRule type="containsText" dxfId="76" priority="60" operator="containsText" text="Specify ">
      <formula>NOT(ISERROR(SEARCH("Specify ",M66)))</formula>
    </cfRule>
  </conditionalFormatting>
  <conditionalFormatting sqref="N66">
    <cfRule type="containsText" dxfId="75" priority="55" operator="containsText" text="Max">
      <formula>NOT(ISERROR(SEARCH("Max",N66)))</formula>
    </cfRule>
    <cfRule type="containsText" dxfId="74" priority="56" operator="containsText" text="Min">
      <formula>NOT(ISERROR(SEARCH("Min",N66)))</formula>
    </cfRule>
    <cfRule type="containsText" dxfId="73" priority="57" operator="containsText" text="Specify ">
      <formula>NOT(ISERROR(SEARCH("Specify ",N66)))</formula>
    </cfRule>
  </conditionalFormatting>
  <conditionalFormatting sqref="G68 I68">
    <cfRule type="containsText" dxfId="72" priority="52" operator="containsText" text="Max">
      <formula>NOT(ISERROR(SEARCH("Max",G68)))</formula>
    </cfRule>
    <cfRule type="containsText" dxfId="71" priority="53" operator="containsText" text="Min">
      <formula>NOT(ISERROR(SEARCH("Min",G68)))</formula>
    </cfRule>
    <cfRule type="containsText" dxfId="70" priority="54" operator="containsText" text="Specify ">
      <formula>NOT(ISERROR(SEARCH("Specify ",G68)))</formula>
    </cfRule>
  </conditionalFormatting>
  <conditionalFormatting sqref="H68">
    <cfRule type="containsText" dxfId="69" priority="49" operator="containsText" text="Max">
      <formula>NOT(ISERROR(SEARCH("Max",H68)))</formula>
    </cfRule>
    <cfRule type="containsText" dxfId="68" priority="50" operator="containsText" text="Min">
      <formula>NOT(ISERROR(SEARCH("Min",H68)))</formula>
    </cfRule>
    <cfRule type="containsText" dxfId="67" priority="51" operator="containsText" text="Specify ">
      <formula>NOT(ISERROR(SEARCH("Specify ",H68)))</formula>
    </cfRule>
  </conditionalFormatting>
  <conditionalFormatting sqref="J68 L68">
    <cfRule type="containsText" dxfId="66" priority="46" operator="containsText" text="Max">
      <formula>NOT(ISERROR(SEARCH("Max",J68)))</formula>
    </cfRule>
    <cfRule type="containsText" dxfId="65" priority="47" operator="containsText" text="Min">
      <formula>NOT(ISERROR(SEARCH("Min",J68)))</formula>
    </cfRule>
    <cfRule type="containsText" dxfId="64" priority="48" operator="containsText" text="Specify ">
      <formula>NOT(ISERROR(SEARCH("Specify ",J68)))</formula>
    </cfRule>
  </conditionalFormatting>
  <conditionalFormatting sqref="K68">
    <cfRule type="containsText" dxfId="63" priority="43" operator="containsText" text="Max">
      <formula>NOT(ISERROR(SEARCH("Max",K68)))</formula>
    </cfRule>
    <cfRule type="containsText" dxfId="62" priority="44" operator="containsText" text="Min">
      <formula>NOT(ISERROR(SEARCH("Min",K68)))</formula>
    </cfRule>
    <cfRule type="containsText" dxfId="61" priority="45" operator="containsText" text="Specify ">
      <formula>NOT(ISERROR(SEARCH("Specify ",K68)))</formula>
    </cfRule>
  </conditionalFormatting>
  <conditionalFormatting sqref="M68 O68">
    <cfRule type="containsText" dxfId="60" priority="40" operator="containsText" text="Max">
      <formula>NOT(ISERROR(SEARCH("Max",M68)))</formula>
    </cfRule>
    <cfRule type="containsText" dxfId="59" priority="41" operator="containsText" text="Min">
      <formula>NOT(ISERROR(SEARCH("Min",M68)))</formula>
    </cfRule>
    <cfRule type="containsText" dxfId="58" priority="42" operator="containsText" text="Specify ">
      <formula>NOT(ISERROR(SEARCH("Specify ",M68)))</formula>
    </cfRule>
  </conditionalFormatting>
  <conditionalFormatting sqref="N68">
    <cfRule type="containsText" dxfId="57" priority="37" operator="containsText" text="Max">
      <formula>NOT(ISERROR(SEARCH("Max",N68)))</formula>
    </cfRule>
    <cfRule type="containsText" dxfId="56" priority="38" operator="containsText" text="Min">
      <formula>NOT(ISERROR(SEARCH("Min",N68)))</formula>
    </cfRule>
    <cfRule type="containsText" dxfId="55" priority="39" operator="containsText" text="Specify ">
      <formula>NOT(ISERROR(SEARCH("Specify ",N68)))</formula>
    </cfRule>
  </conditionalFormatting>
  <conditionalFormatting sqref="G70 I70 G71:O71">
    <cfRule type="containsText" dxfId="54" priority="34" operator="containsText" text="Max">
      <formula>NOT(ISERROR(SEARCH("Max",G70)))</formula>
    </cfRule>
    <cfRule type="containsText" dxfId="53" priority="35" operator="containsText" text="Min">
      <formula>NOT(ISERROR(SEARCH("Min",G70)))</formula>
    </cfRule>
    <cfRule type="containsText" dxfId="52" priority="36" operator="containsText" text="Specify ">
      <formula>NOT(ISERROR(SEARCH("Specify ",G70)))</formula>
    </cfRule>
  </conditionalFormatting>
  <conditionalFormatting sqref="H70">
    <cfRule type="containsText" dxfId="51" priority="31" operator="containsText" text="Max">
      <formula>NOT(ISERROR(SEARCH("Max",H70)))</formula>
    </cfRule>
    <cfRule type="containsText" dxfId="50" priority="32" operator="containsText" text="Min">
      <formula>NOT(ISERROR(SEARCH("Min",H70)))</formula>
    </cfRule>
    <cfRule type="containsText" dxfId="49" priority="33" operator="containsText" text="Specify ">
      <formula>NOT(ISERROR(SEARCH("Specify ",H70)))</formula>
    </cfRule>
  </conditionalFormatting>
  <conditionalFormatting sqref="J70 L70">
    <cfRule type="containsText" dxfId="48" priority="28" operator="containsText" text="Max">
      <formula>NOT(ISERROR(SEARCH("Max",J70)))</formula>
    </cfRule>
    <cfRule type="containsText" dxfId="47" priority="29" operator="containsText" text="Min">
      <formula>NOT(ISERROR(SEARCH("Min",J70)))</formula>
    </cfRule>
    <cfRule type="containsText" dxfId="46" priority="30" operator="containsText" text="Specify ">
      <formula>NOT(ISERROR(SEARCH("Specify ",J70)))</formula>
    </cfRule>
  </conditionalFormatting>
  <conditionalFormatting sqref="K70">
    <cfRule type="containsText" dxfId="45" priority="25" operator="containsText" text="Max">
      <formula>NOT(ISERROR(SEARCH("Max",K70)))</formula>
    </cfRule>
    <cfRule type="containsText" dxfId="44" priority="26" operator="containsText" text="Min">
      <formula>NOT(ISERROR(SEARCH("Min",K70)))</formula>
    </cfRule>
    <cfRule type="containsText" dxfId="43" priority="27" operator="containsText" text="Specify ">
      <formula>NOT(ISERROR(SEARCH("Specify ",K70)))</formula>
    </cfRule>
  </conditionalFormatting>
  <conditionalFormatting sqref="M70 O70">
    <cfRule type="containsText" dxfId="42" priority="22" operator="containsText" text="Max">
      <formula>NOT(ISERROR(SEARCH("Max",M70)))</formula>
    </cfRule>
    <cfRule type="containsText" dxfId="41" priority="23" operator="containsText" text="Min">
      <formula>NOT(ISERROR(SEARCH("Min",M70)))</formula>
    </cfRule>
    <cfRule type="containsText" dxfId="40" priority="24" operator="containsText" text="Specify ">
      <formula>NOT(ISERROR(SEARCH("Specify ",M70)))</formula>
    </cfRule>
  </conditionalFormatting>
  <conditionalFormatting sqref="N70">
    <cfRule type="containsText" dxfId="39" priority="19" operator="containsText" text="Max">
      <formula>NOT(ISERROR(SEARCH("Max",N70)))</formula>
    </cfRule>
    <cfRule type="containsText" dxfId="38" priority="20" operator="containsText" text="Min">
      <formula>NOT(ISERROR(SEARCH("Min",N70)))</formula>
    </cfRule>
    <cfRule type="containsText" dxfId="37" priority="21" operator="containsText" text="Specify ">
      <formula>NOT(ISERROR(SEARCH("Specify ",N70)))</formula>
    </cfRule>
  </conditionalFormatting>
  <conditionalFormatting sqref="G72 I72">
    <cfRule type="containsText" dxfId="36" priority="16" operator="containsText" text="Max">
      <formula>NOT(ISERROR(SEARCH("Max",G72)))</formula>
    </cfRule>
    <cfRule type="containsText" dxfId="35" priority="17" operator="containsText" text="Min">
      <formula>NOT(ISERROR(SEARCH("Min",G72)))</formula>
    </cfRule>
    <cfRule type="containsText" dxfId="34" priority="18" operator="containsText" text="Specify ">
      <formula>NOT(ISERROR(SEARCH("Specify ",G72)))</formula>
    </cfRule>
  </conditionalFormatting>
  <conditionalFormatting sqref="H72">
    <cfRule type="containsText" dxfId="33" priority="13" operator="containsText" text="Max">
      <formula>NOT(ISERROR(SEARCH("Max",H72)))</formula>
    </cfRule>
    <cfRule type="containsText" dxfId="32" priority="14" operator="containsText" text="Min">
      <formula>NOT(ISERROR(SEARCH("Min",H72)))</formula>
    </cfRule>
    <cfRule type="containsText" dxfId="31" priority="15" operator="containsText" text="Specify ">
      <formula>NOT(ISERROR(SEARCH("Specify ",H72)))</formula>
    </cfRule>
  </conditionalFormatting>
  <conditionalFormatting sqref="J72 L72">
    <cfRule type="containsText" dxfId="30" priority="10" operator="containsText" text="Max">
      <formula>NOT(ISERROR(SEARCH("Max",J72)))</formula>
    </cfRule>
    <cfRule type="containsText" dxfId="29" priority="11" operator="containsText" text="Min">
      <formula>NOT(ISERROR(SEARCH("Min",J72)))</formula>
    </cfRule>
    <cfRule type="containsText" dxfId="28" priority="12" operator="containsText" text="Specify ">
      <formula>NOT(ISERROR(SEARCH("Specify ",J72)))</formula>
    </cfRule>
  </conditionalFormatting>
  <conditionalFormatting sqref="K72">
    <cfRule type="containsText" dxfId="27" priority="7" operator="containsText" text="Max">
      <formula>NOT(ISERROR(SEARCH("Max",K72)))</formula>
    </cfRule>
    <cfRule type="containsText" dxfId="26" priority="8" operator="containsText" text="Min">
      <formula>NOT(ISERROR(SEARCH("Min",K72)))</formula>
    </cfRule>
    <cfRule type="containsText" dxfId="25" priority="9" operator="containsText" text="Specify ">
      <formula>NOT(ISERROR(SEARCH("Specify ",K72)))</formula>
    </cfRule>
  </conditionalFormatting>
  <conditionalFormatting sqref="M72 O72">
    <cfRule type="containsText" dxfId="24" priority="4" operator="containsText" text="Max">
      <formula>NOT(ISERROR(SEARCH("Max",M72)))</formula>
    </cfRule>
    <cfRule type="containsText" dxfId="23" priority="5" operator="containsText" text="Min">
      <formula>NOT(ISERROR(SEARCH("Min",M72)))</formula>
    </cfRule>
    <cfRule type="containsText" dxfId="22" priority="6" operator="containsText" text="Specify ">
      <formula>NOT(ISERROR(SEARCH("Specify ",M72)))</formula>
    </cfRule>
  </conditionalFormatting>
  <conditionalFormatting sqref="N72">
    <cfRule type="containsText" dxfId="21" priority="1" operator="containsText" text="Max">
      <formula>NOT(ISERROR(SEARCH("Max",N72)))</formula>
    </cfRule>
    <cfRule type="containsText" dxfId="20" priority="2" operator="containsText" text="Min">
      <formula>NOT(ISERROR(SEARCH("Min",N72)))</formula>
    </cfRule>
    <cfRule type="containsText" dxfId="19" priority="3" operator="containsText" text="Specify ">
      <formula>NOT(ISERROR(SEARCH("Specify ",N72)))</formula>
    </cfRule>
  </conditionalFormatting>
  <pageMargins left="0.7" right="0.7" top="0.75" bottom="0.75" header="0.3" footer="0.3"/>
  <pageSetup paperSize="9" scale="48" orientation="portrait" r:id="rId1"/>
  <ignoredErrors>
    <ignoredError sqref="G33:L33"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E1BD-0202-42D8-86D2-86D03AAF1A01}">
  <sheetPr>
    <pageSetUpPr fitToPage="1"/>
  </sheetPr>
  <dimension ref="A1:Z84"/>
  <sheetViews>
    <sheetView zoomScale="80" zoomScaleNormal="80" workbookViewId="0">
      <pane ySplit="1" topLeftCell="A2" activePane="bottomLeft" state="frozen"/>
      <selection pane="bottomLeft" activeCell="N41" sqref="N41"/>
      <selection activeCell="N41" sqref="N41"/>
    </sheetView>
  </sheetViews>
  <sheetFormatPr defaultColWidth="9" defaultRowHeight="15.75"/>
  <cols>
    <col min="1" max="1" width="10.25" style="1" bestFit="1" customWidth="1"/>
    <col min="2" max="2" width="24" style="1" bestFit="1" customWidth="1"/>
    <col min="3" max="3" width="10.25" style="1" bestFit="1" customWidth="1"/>
    <col min="4" max="6" width="18.375" style="1" customWidth="1"/>
    <col min="7" max="7" width="10.25" style="1" bestFit="1" customWidth="1"/>
    <col min="8" max="8" width="13.875" style="1" bestFit="1" customWidth="1"/>
    <col min="9" max="9" width="10.25" style="1" bestFit="1" customWidth="1"/>
    <col min="10" max="11" width="10.25" style="1" customWidth="1"/>
    <col min="12" max="12" width="25.75" style="1" customWidth="1"/>
    <col min="13" max="13" width="10.25" style="1" bestFit="1" customWidth="1"/>
    <col min="14" max="14" width="19.375" style="1" bestFit="1" customWidth="1"/>
    <col min="15" max="15" width="10.25" style="1" bestFit="1" customWidth="1"/>
    <col min="16" max="16" width="14" style="1" customWidth="1"/>
    <col min="17" max="17" width="10.25" style="1" bestFit="1" customWidth="1"/>
    <col min="18" max="18" width="13.125" style="1" bestFit="1" customWidth="1"/>
    <col min="19" max="19" width="10.25" style="1" bestFit="1" customWidth="1"/>
    <col min="20" max="20" width="14.5" style="1" bestFit="1" customWidth="1"/>
    <col min="21" max="25" width="9" style="1"/>
    <col min="26" max="26" width="9" style="1" hidden="1" customWidth="1"/>
    <col min="27" max="16384" width="9" style="1"/>
  </cols>
  <sheetData>
    <row r="1" spans="1:26">
      <c r="A1" s="16"/>
      <c r="B1" s="16" t="s">
        <v>297</v>
      </c>
      <c r="D1" s="16" t="s">
        <v>298</v>
      </c>
      <c r="E1" s="16"/>
      <c r="F1" s="16" t="s">
        <v>299</v>
      </c>
      <c r="G1" s="16"/>
      <c r="H1" s="16" t="s">
        <v>300</v>
      </c>
      <c r="J1" s="16" t="s">
        <v>301</v>
      </c>
      <c r="L1" s="16" t="s">
        <v>302</v>
      </c>
      <c r="M1" s="16"/>
      <c r="N1" s="16" t="s">
        <v>303</v>
      </c>
      <c r="O1" s="16"/>
      <c r="P1" s="16" t="s">
        <v>304</v>
      </c>
      <c r="Q1" s="16"/>
      <c r="R1" s="16" t="s">
        <v>305</v>
      </c>
      <c r="S1" s="16"/>
      <c r="T1" s="16" t="s">
        <v>306</v>
      </c>
    </row>
    <row r="2" spans="1:26" hidden="1">
      <c r="A2" s="16"/>
      <c r="B2" s="16"/>
      <c r="D2" s="16"/>
      <c r="E2" s="16"/>
      <c r="F2" s="16"/>
      <c r="G2" s="16"/>
      <c r="H2" s="16"/>
      <c r="L2" s="17" t="s">
        <v>307</v>
      </c>
      <c r="M2" s="16"/>
      <c r="N2" s="16"/>
      <c r="O2" s="16"/>
      <c r="P2" s="16"/>
      <c r="Q2" s="16"/>
      <c r="R2" s="16"/>
      <c r="S2" s="16"/>
      <c r="T2" s="16"/>
      <c r="Z2" s="17" t="s">
        <v>233</v>
      </c>
    </row>
    <row r="3" spans="1:26" hidden="1">
      <c r="A3" s="17"/>
      <c r="B3" s="17" t="s">
        <v>233</v>
      </c>
      <c r="D3" s="17" t="s">
        <v>233</v>
      </c>
      <c r="E3" s="17"/>
      <c r="F3" s="17" t="s">
        <v>233</v>
      </c>
      <c r="G3" s="17"/>
      <c r="H3" s="17" t="s">
        <v>233</v>
      </c>
      <c r="I3" s="17"/>
      <c r="J3" s="17" t="s">
        <v>308</v>
      </c>
      <c r="K3" s="17"/>
      <c r="L3" s="17" t="s">
        <v>233</v>
      </c>
      <c r="M3" s="17"/>
      <c r="N3" s="17" t="s">
        <v>233</v>
      </c>
      <c r="O3" s="6"/>
      <c r="P3" s="17" t="s">
        <v>233</v>
      </c>
      <c r="Q3" s="17"/>
      <c r="R3" s="17" t="s">
        <v>233</v>
      </c>
      <c r="S3" s="17"/>
      <c r="T3" s="17" t="s">
        <v>233</v>
      </c>
      <c r="Z3" s="1" t="s">
        <v>309</v>
      </c>
    </row>
    <row r="4" spans="1:26">
      <c r="B4" s="1" t="s">
        <v>310</v>
      </c>
      <c r="D4" s="1" t="s">
        <v>311</v>
      </c>
      <c r="F4" s="1" t="s">
        <v>136</v>
      </c>
      <c r="H4" s="1" t="s">
        <v>312</v>
      </c>
      <c r="J4" s="1" t="s">
        <v>224</v>
      </c>
      <c r="L4" s="1" t="s">
        <v>313</v>
      </c>
      <c r="N4" s="42" t="s">
        <v>150</v>
      </c>
      <c r="O4" s="6"/>
      <c r="P4" s="36"/>
      <c r="R4" s="1" t="s">
        <v>314</v>
      </c>
      <c r="T4" s="1" t="s">
        <v>138</v>
      </c>
      <c r="Z4" s="1" t="s">
        <v>180</v>
      </c>
    </row>
    <row r="5" spans="1:26">
      <c r="B5" s="1" t="s">
        <v>315</v>
      </c>
      <c r="D5" s="1" t="s">
        <v>316</v>
      </c>
      <c r="F5" s="1" t="s">
        <v>317</v>
      </c>
      <c r="H5" s="1" t="s">
        <v>207</v>
      </c>
      <c r="J5" s="1" t="s">
        <v>150</v>
      </c>
      <c r="L5" s="1" t="s">
        <v>318</v>
      </c>
      <c r="M5" s="6" t="s">
        <v>319</v>
      </c>
      <c r="N5" s="36"/>
      <c r="O5" s="6" t="s">
        <v>319</v>
      </c>
      <c r="R5" s="1" t="s">
        <v>320</v>
      </c>
      <c r="T5" s="1" t="s">
        <v>140</v>
      </c>
    </row>
    <row r="6" spans="1:26">
      <c r="B6" s="1" t="s">
        <v>178</v>
      </c>
      <c r="D6" s="1" t="s">
        <v>321</v>
      </c>
      <c r="F6" s="1" t="s">
        <v>138</v>
      </c>
      <c r="H6" s="1" t="s">
        <v>322</v>
      </c>
      <c r="J6" s="1" t="s">
        <v>185</v>
      </c>
      <c r="L6" s="1" t="s">
        <v>323</v>
      </c>
      <c r="M6" s="6" t="s">
        <v>319</v>
      </c>
      <c r="N6" s="36"/>
      <c r="O6" s="6" t="s">
        <v>319</v>
      </c>
      <c r="R6" s="1" t="s">
        <v>324</v>
      </c>
      <c r="T6" s="1" t="s">
        <v>325</v>
      </c>
      <c r="Z6" s="1" t="s">
        <v>233</v>
      </c>
    </row>
    <row r="7" spans="1:26">
      <c r="B7" s="1" t="s">
        <v>326</v>
      </c>
      <c r="D7" s="1" t="s">
        <v>327</v>
      </c>
      <c r="F7" s="1" t="s">
        <v>140</v>
      </c>
      <c r="H7" s="1" t="s">
        <v>328</v>
      </c>
      <c r="L7" s="1" t="s">
        <v>329</v>
      </c>
      <c r="M7" s="6" t="s">
        <v>319</v>
      </c>
      <c r="N7" s="36"/>
      <c r="O7" s="6" t="s">
        <v>319</v>
      </c>
      <c r="R7" s="1" t="s">
        <v>330</v>
      </c>
      <c r="S7" s="6" t="s">
        <v>319</v>
      </c>
      <c r="Z7" s="1" t="s">
        <v>331</v>
      </c>
    </row>
    <row r="8" spans="1:26">
      <c r="B8" s="1" t="s">
        <v>332</v>
      </c>
      <c r="D8" s="1" t="s">
        <v>333</v>
      </c>
      <c r="F8" s="1" t="s">
        <v>142</v>
      </c>
      <c r="H8" s="1" t="s">
        <v>334</v>
      </c>
      <c r="L8" s="1" t="s">
        <v>335</v>
      </c>
      <c r="M8" s="6" t="s">
        <v>319</v>
      </c>
      <c r="O8" s="6" t="s">
        <v>319</v>
      </c>
      <c r="R8" s="1" t="s">
        <v>336</v>
      </c>
      <c r="S8" s="6" t="s">
        <v>319</v>
      </c>
      <c r="Z8" s="1" t="s">
        <v>210</v>
      </c>
    </row>
    <row r="9" spans="1:26">
      <c r="B9" s="1" t="s">
        <v>337</v>
      </c>
      <c r="C9" s="6"/>
      <c r="D9" s="1" t="s">
        <v>338</v>
      </c>
      <c r="F9" s="1" t="s">
        <v>144</v>
      </c>
      <c r="H9" s="1" t="s">
        <v>339</v>
      </c>
      <c r="L9" s="1" t="s">
        <v>340</v>
      </c>
      <c r="M9" s="6" t="s">
        <v>319</v>
      </c>
      <c r="O9" s="6" t="s">
        <v>319</v>
      </c>
      <c r="R9" s="1" t="s">
        <v>341</v>
      </c>
      <c r="S9" s="6" t="s">
        <v>319</v>
      </c>
    </row>
    <row r="10" spans="1:26">
      <c r="B10" s="1" t="s">
        <v>342</v>
      </c>
      <c r="C10" s="6"/>
      <c r="D10" s="1" t="s">
        <v>343</v>
      </c>
      <c r="F10" s="1" t="s">
        <v>146</v>
      </c>
      <c r="H10" s="1" t="s">
        <v>344</v>
      </c>
      <c r="L10" s="1" t="s">
        <v>345</v>
      </c>
      <c r="O10" s="6" t="s">
        <v>319</v>
      </c>
      <c r="R10" s="1" t="s">
        <v>346</v>
      </c>
      <c r="S10" s="6" t="s">
        <v>319</v>
      </c>
      <c r="Z10" s="17" t="s">
        <v>347</v>
      </c>
    </row>
    <row r="11" spans="1:26">
      <c r="B11" s="1" t="s">
        <v>348</v>
      </c>
      <c r="C11" s="6"/>
      <c r="D11" s="1" t="s">
        <v>181</v>
      </c>
      <c r="F11" s="1" t="s">
        <v>148</v>
      </c>
      <c r="G11" s="6" t="s">
        <v>319</v>
      </c>
      <c r="L11" s="1" t="s">
        <v>349</v>
      </c>
      <c r="O11" s="6" t="s">
        <v>319</v>
      </c>
      <c r="R11" s="1" t="s">
        <v>350</v>
      </c>
      <c r="S11" s="6" t="s">
        <v>319</v>
      </c>
      <c r="Z11" s="1" t="s">
        <v>198</v>
      </c>
    </row>
    <row r="12" spans="1:26">
      <c r="B12" s="1" t="s">
        <v>351</v>
      </c>
      <c r="C12" s="6"/>
      <c r="D12" s="1" t="s">
        <v>352</v>
      </c>
      <c r="F12" s="1" t="s">
        <v>150</v>
      </c>
      <c r="G12" s="6" t="s">
        <v>319</v>
      </c>
      <c r="L12" s="1" t="s">
        <v>353</v>
      </c>
      <c r="O12" s="6" t="s">
        <v>319</v>
      </c>
      <c r="R12" s="1" t="s">
        <v>354</v>
      </c>
      <c r="Z12" s="1" t="s">
        <v>355</v>
      </c>
    </row>
    <row r="13" spans="1:26">
      <c r="B13" s="1" t="s">
        <v>356</v>
      </c>
      <c r="C13" s="6" t="s">
        <v>319</v>
      </c>
      <c r="E13" s="6"/>
      <c r="F13" s="1" t="s">
        <v>357</v>
      </c>
      <c r="G13" s="6" t="s">
        <v>319</v>
      </c>
      <c r="L13" s="1" t="s">
        <v>358</v>
      </c>
      <c r="O13" s="6" t="s">
        <v>319</v>
      </c>
      <c r="R13" s="1" t="s">
        <v>359</v>
      </c>
      <c r="Z13" s="1" t="s">
        <v>360</v>
      </c>
    </row>
    <row r="14" spans="1:26">
      <c r="B14" s="1" t="s">
        <v>361</v>
      </c>
      <c r="C14" s="6" t="s">
        <v>319</v>
      </c>
      <c r="E14" s="6" t="s">
        <v>319</v>
      </c>
      <c r="F14" s="1" t="s">
        <v>224</v>
      </c>
      <c r="G14" s="6" t="s">
        <v>319</v>
      </c>
      <c r="L14" s="42" t="s">
        <v>362</v>
      </c>
      <c r="Q14" s="6" t="s">
        <v>319</v>
      </c>
    </row>
    <row r="15" spans="1:26">
      <c r="B15" s="1" t="s">
        <v>363</v>
      </c>
      <c r="C15" s="6" t="s">
        <v>319</v>
      </c>
      <c r="E15" s="6" t="s">
        <v>319</v>
      </c>
      <c r="F15" s="1" t="s">
        <v>199</v>
      </c>
      <c r="G15" s="6" t="s">
        <v>319</v>
      </c>
      <c r="L15" s="42" t="s">
        <v>364</v>
      </c>
      <c r="Q15" s="6" t="s">
        <v>319</v>
      </c>
      <c r="Z15" s="1" t="s">
        <v>365</v>
      </c>
    </row>
    <row r="16" spans="1:26">
      <c r="B16" s="1" t="s">
        <v>366</v>
      </c>
      <c r="C16" s="6" t="s">
        <v>319</v>
      </c>
      <c r="E16" s="6" t="s">
        <v>319</v>
      </c>
      <c r="F16" s="1" t="s">
        <v>185</v>
      </c>
      <c r="L16" s="42" t="s">
        <v>367</v>
      </c>
      <c r="Q16" s="6" t="s">
        <v>319</v>
      </c>
      <c r="Z16" s="1" t="s">
        <v>215</v>
      </c>
    </row>
    <row r="17" spans="1:17">
      <c r="B17" s="1" t="s">
        <v>368</v>
      </c>
      <c r="C17" s="6" t="s">
        <v>319</v>
      </c>
      <c r="E17" s="6" t="s">
        <v>319</v>
      </c>
      <c r="L17" s="42" t="s">
        <v>369</v>
      </c>
      <c r="Q17" s="6" t="s">
        <v>319</v>
      </c>
    </row>
    <row r="18" spans="1:17">
      <c r="B18" s="1" t="s">
        <v>370</v>
      </c>
      <c r="E18" s="6" t="s">
        <v>319</v>
      </c>
      <c r="L18" s="1" t="s">
        <v>371</v>
      </c>
      <c r="Q18" s="6" t="s">
        <v>319</v>
      </c>
    </row>
    <row r="19" spans="1:17">
      <c r="B19" s="1" t="s">
        <v>372</v>
      </c>
      <c r="L19" s="1" t="s">
        <v>373</v>
      </c>
    </row>
    <row r="20" spans="1:17">
      <c r="B20" s="1" t="s">
        <v>374</v>
      </c>
      <c r="L20" s="1" t="s">
        <v>375</v>
      </c>
    </row>
    <row r="21" spans="1:17">
      <c r="B21" s="1" t="s">
        <v>376</v>
      </c>
      <c r="L21" s="1" t="s">
        <v>377</v>
      </c>
    </row>
    <row r="22" spans="1:17">
      <c r="A22" s="6"/>
      <c r="B22" s="42" t="s">
        <v>316</v>
      </c>
      <c r="L22" s="1" t="s">
        <v>378</v>
      </c>
    </row>
    <row r="23" spans="1:17">
      <c r="A23" s="6" t="s">
        <v>319</v>
      </c>
      <c r="L23" s="1" t="s">
        <v>379</v>
      </c>
    </row>
    <row r="24" spans="1:17">
      <c r="A24" s="6" t="s">
        <v>319</v>
      </c>
      <c r="L24" s="1" t="s">
        <v>380</v>
      </c>
    </row>
    <row r="25" spans="1:17">
      <c r="A25" s="6" t="s">
        <v>319</v>
      </c>
      <c r="L25" s="1" t="s">
        <v>381</v>
      </c>
    </row>
    <row r="26" spans="1:17">
      <c r="A26" s="6" t="s">
        <v>319</v>
      </c>
      <c r="L26" s="1" t="s">
        <v>382</v>
      </c>
    </row>
    <row r="27" spans="1:17">
      <c r="A27" s="6" t="s">
        <v>319</v>
      </c>
      <c r="L27" s="1" t="s">
        <v>383</v>
      </c>
    </row>
    <row r="28" spans="1:17">
      <c r="L28" s="1" t="s">
        <v>384</v>
      </c>
    </row>
    <row r="29" spans="1:17">
      <c r="L29" s="1" t="s">
        <v>385</v>
      </c>
    </row>
    <row r="30" spans="1:17">
      <c r="L30" s="1" t="s">
        <v>386</v>
      </c>
    </row>
    <row r="31" spans="1:17">
      <c r="L31" s="1" t="s">
        <v>230</v>
      </c>
    </row>
    <row r="32" spans="1:17">
      <c r="L32" s="1" t="s">
        <v>387</v>
      </c>
    </row>
    <row r="33" spans="12:13">
      <c r="L33" s="1" t="s">
        <v>388</v>
      </c>
    </row>
    <row r="34" spans="12:13">
      <c r="L34" s="1" t="s">
        <v>389</v>
      </c>
    </row>
    <row r="35" spans="12:13">
      <c r="L35" s="1" t="s">
        <v>390</v>
      </c>
    </row>
    <row r="36" spans="12:13">
      <c r="L36" s="1" t="s">
        <v>391</v>
      </c>
    </row>
    <row r="37" spans="12:13">
      <c r="L37" s="1" t="s">
        <v>392</v>
      </c>
    </row>
    <row r="38" spans="12:13">
      <c r="L38" s="1" t="s">
        <v>337</v>
      </c>
    </row>
    <row r="39" spans="12:13">
      <c r="L39" s="1" t="s">
        <v>393</v>
      </c>
    </row>
    <row r="40" spans="12:13">
      <c r="L40" s="1" t="s">
        <v>394</v>
      </c>
    </row>
    <row r="41" spans="12:13">
      <c r="L41" s="1" t="s">
        <v>395</v>
      </c>
    </row>
    <row r="42" spans="12:13">
      <c r="L42" s="1" t="s">
        <v>232</v>
      </c>
    </row>
    <row r="43" spans="12:13">
      <c r="L43" s="1" t="s">
        <v>396</v>
      </c>
    </row>
    <row r="44" spans="12:13">
      <c r="L44" s="1" t="s">
        <v>397</v>
      </c>
    </row>
    <row r="45" spans="12:13">
      <c r="L45" s="1" t="s">
        <v>398</v>
      </c>
      <c r="M45" s="36"/>
    </row>
    <row r="46" spans="12:13">
      <c r="L46" s="1" t="s">
        <v>399</v>
      </c>
      <c r="M46" s="36"/>
    </row>
    <row r="47" spans="12:13">
      <c r="L47" s="42" t="s">
        <v>400</v>
      </c>
      <c r="M47" s="36"/>
    </row>
    <row r="48" spans="12:13">
      <c r="L48" s="42" t="s">
        <v>401</v>
      </c>
      <c r="M48" s="36"/>
    </row>
    <row r="49" spans="9:12">
      <c r="L49" s="42" t="s">
        <v>402</v>
      </c>
    </row>
    <row r="50" spans="9:12">
      <c r="L50" s="42" t="s">
        <v>403</v>
      </c>
    </row>
    <row r="51" spans="9:12">
      <c r="L51" s="1" t="s">
        <v>404</v>
      </c>
    </row>
    <row r="52" spans="9:12">
      <c r="L52" s="1" t="s">
        <v>405</v>
      </c>
    </row>
    <row r="53" spans="9:12">
      <c r="L53" s="1" t="s">
        <v>406</v>
      </c>
    </row>
    <row r="54" spans="9:12">
      <c r="L54" s="1" t="s">
        <v>407</v>
      </c>
    </row>
    <row r="55" spans="9:12">
      <c r="I55" s="6" t="s">
        <v>319</v>
      </c>
      <c r="J55" s="6"/>
      <c r="K55" s="6"/>
      <c r="L55" s="36" t="s">
        <v>408</v>
      </c>
    </row>
    <row r="56" spans="9:12">
      <c r="I56" s="6" t="s">
        <v>319</v>
      </c>
      <c r="J56" s="6"/>
      <c r="K56" s="6"/>
      <c r="L56" s="36" t="s">
        <v>409</v>
      </c>
    </row>
    <row r="57" spans="9:12">
      <c r="I57" s="6" t="s">
        <v>319</v>
      </c>
      <c r="J57" s="6"/>
      <c r="K57" s="6"/>
      <c r="L57" s="36" t="s">
        <v>410</v>
      </c>
    </row>
    <row r="58" spans="9:12">
      <c r="I58" s="6" t="s">
        <v>319</v>
      </c>
      <c r="J58" s="6"/>
      <c r="K58" s="6"/>
      <c r="L58" s="36" t="s">
        <v>411</v>
      </c>
    </row>
    <row r="59" spans="9:12">
      <c r="I59" s="6" t="s">
        <v>319</v>
      </c>
      <c r="J59" s="6"/>
      <c r="K59" s="6"/>
      <c r="L59" s="36" t="s">
        <v>412</v>
      </c>
    </row>
    <row r="60" spans="9:12">
      <c r="I60" s="6" t="s">
        <v>319</v>
      </c>
      <c r="J60" s="6"/>
      <c r="K60" s="6"/>
      <c r="L60" s="36" t="s">
        <v>413</v>
      </c>
    </row>
    <row r="61" spans="9:12">
      <c r="I61" s="6" t="s">
        <v>319</v>
      </c>
      <c r="J61" s="6"/>
      <c r="K61" s="6"/>
      <c r="L61" s="36" t="s">
        <v>414</v>
      </c>
    </row>
    <row r="62" spans="9:12">
      <c r="I62" s="6" t="s">
        <v>319</v>
      </c>
      <c r="J62" s="6"/>
      <c r="K62" s="6"/>
      <c r="L62" s="36" t="s">
        <v>415</v>
      </c>
    </row>
    <row r="63" spans="9:12">
      <c r="I63" s="6" t="s">
        <v>319</v>
      </c>
      <c r="J63" s="6"/>
      <c r="K63" s="6"/>
      <c r="L63" s="36" t="s">
        <v>416</v>
      </c>
    </row>
    <row r="64" spans="9:12">
      <c r="I64" s="6" t="s">
        <v>319</v>
      </c>
      <c r="J64" s="6"/>
      <c r="K64" s="6"/>
      <c r="L64" s="36" t="s">
        <v>417</v>
      </c>
    </row>
    <row r="65" spans="9:12">
      <c r="I65" s="6" t="s">
        <v>319</v>
      </c>
      <c r="J65" s="6"/>
      <c r="K65" s="6"/>
      <c r="L65" s="36" t="s">
        <v>418</v>
      </c>
    </row>
    <row r="66" spans="9:12">
      <c r="I66" s="6" t="s">
        <v>319</v>
      </c>
      <c r="J66" s="6"/>
      <c r="K66" s="6"/>
      <c r="L66" s="36" t="s">
        <v>419</v>
      </c>
    </row>
    <row r="67" spans="9:12">
      <c r="I67" s="6" t="s">
        <v>319</v>
      </c>
      <c r="J67" s="6"/>
      <c r="K67" s="6"/>
      <c r="L67" s="36" t="s">
        <v>420</v>
      </c>
    </row>
    <row r="68" spans="9:12">
      <c r="I68" s="6" t="s">
        <v>319</v>
      </c>
      <c r="J68" s="6"/>
      <c r="K68" s="6"/>
      <c r="L68" s="36" t="s">
        <v>421</v>
      </c>
    </row>
    <row r="69" spans="9:12">
      <c r="L69" s="36"/>
    </row>
    <row r="70" spans="9:12">
      <c r="L70" s="36"/>
    </row>
    <row r="71" spans="9:12">
      <c r="L71" s="36"/>
    </row>
    <row r="72" spans="9:12">
      <c r="L72" s="36"/>
    </row>
    <row r="73" spans="9:12">
      <c r="L73" s="36"/>
    </row>
    <row r="74" spans="9:12">
      <c r="L74" s="36"/>
    </row>
    <row r="84" spans="12:12">
      <c r="L84" s="36"/>
    </row>
  </sheetData>
  <sortState xmlns:xlrd2="http://schemas.microsoft.com/office/spreadsheetml/2017/richdata2" ref="L55:L68">
    <sortCondition ref="L55"/>
  </sortState>
  <conditionalFormatting sqref="L94:L1048576 L1:L3 L69:L92">
    <cfRule type="duplicateValues" dxfId="18" priority="19"/>
  </conditionalFormatting>
  <conditionalFormatting sqref="L10">
    <cfRule type="duplicateValues" dxfId="17" priority="17"/>
  </conditionalFormatting>
  <conditionalFormatting sqref="L4:L54 L69:L74">
    <cfRule type="duplicateValues" dxfId="16" priority="166"/>
  </conditionalFormatting>
  <conditionalFormatting sqref="L55">
    <cfRule type="duplicateValues" dxfId="15" priority="15"/>
  </conditionalFormatting>
  <conditionalFormatting sqref="L55">
    <cfRule type="duplicateValues" dxfId="14" priority="16"/>
  </conditionalFormatting>
  <conditionalFormatting sqref="L56">
    <cfRule type="duplicateValues" dxfId="13" priority="13"/>
  </conditionalFormatting>
  <conditionalFormatting sqref="L56">
    <cfRule type="duplicateValues" dxfId="12" priority="14"/>
  </conditionalFormatting>
  <conditionalFormatting sqref="L57">
    <cfRule type="duplicateValues" dxfId="11" priority="11"/>
  </conditionalFormatting>
  <conditionalFormatting sqref="L57">
    <cfRule type="duplicateValues" dxfId="10" priority="12"/>
  </conditionalFormatting>
  <conditionalFormatting sqref="L62:L63">
    <cfRule type="duplicateValues" dxfId="9" priority="9"/>
  </conditionalFormatting>
  <conditionalFormatting sqref="L62:L63">
    <cfRule type="duplicateValues" dxfId="8" priority="10"/>
  </conditionalFormatting>
  <conditionalFormatting sqref="L64">
    <cfRule type="duplicateValues" dxfId="7" priority="7"/>
  </conditionalFormatting>
  <conditionalFormatting sqref="L64">
    <cfRule type="duplicateValues" dxfId="6" priority="8"/>
  </conditionalFormatting>
  <conditionalFormatting sqref="L65:L66">
    <cfRule type="duplicateValues" dxfId="5" priority="5"/>
  </conditionalFormatting>
  <conditionalFormatting sqref="L65:L66">
    <cfRule type="duplicateValues" dxfId="4" priority="6"/>
  </conditionalFormatting>
  <conditionalFormatting sqref="L67">
    <cfRule type="duplicateValues" dxfId="3" priority="3"/>
  </conditionalFormatting>
  <conditionalFormatting sqref="L67">
    <cfRule type="duplicateValues" dxfId="2" priority="4"/>
  </conditionalFormatting>
  <conditionalFormatting sqref="L68">
    <cfRule type="duplicateValues" dxfId="1" priority="1"/>
  </conditionalFormatting>
  <conditionalFormatting sqref="L68">
    <cfRule type="duplicateValues" dxfId="0" priority="2"/>
  </conditionalFormatting>
  <pageMargins left="0.7" right="0.7" top="0.75" bottom="0.75" header="0.3" footer="0.3"/>
  <pageSetup paperSize="9" scale="3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C4D3-2A5D-4792-A65F-CAE4F1FA59A5}">
  <dimension ref="A1:L101"/>
  <sheetViews>
    <sheetView topLeftCell="C76" zoomScale="80" zoomScaleNormal="80" workbookViewId="0">
      <selection activeCell="N41" sqref="N41"/>
    </sheetView>
  </sheetViews>
  <sheetFormatPr defaultRowHeight="15.75"/>
  <cols>
    <col min="2" max="2" width="18.75" customWidth="1"/>
    <col min="3" max="3" width="20.75" customWidth="1"/>
    <col min="4" max="4" width="20.375" customWidth="1"/>
    <col min="5" max="5" width="20.25" customWidth="1"/>
    <col min="6" max="6" width="21" customWidth="1"/>
    <col min="7" max="7" width="24" bestFit="1" customWidth="1"/>
    <col min="8" max="8" width="20.75" customWidth="1"/>
    <col min="9" max="9" width="16.75" bestFit="1" customWidth="1"/>
    <col min="10" max="10" width="12.5" bestFit="1" customWidth="1"/>
    <col min="13" max="16" width="9" customWidth="1"/>
  </cols>
  <sheetData>
    <row r="1" spans="1:11" ht="21">
      <c r="A1" s="3" t="s">
        <v>422</v>
      </c>
    </row>
    <row r="2" spans="1:11">
      <c r="A2" s="135" t="s">
        <v>423</v>
      </c>
    </row>
    <row r="4" spans="1:11">
      <c r="B4" s="137" t="s">
        <v>424</v>
      </c>
    </row>
    <row r="6" spans="1:11">
      <c r="H6" t="s">
        <v>425</v>
      </c>
      <c r="I6" t="s">
        <v>426</v>
      </c>
      <c r="J6" t="s">
        <v>201</v>
      </c>
      <c r="K6" t="s">
        <v>427</v>
      </c>
    </row>
    <row r="7" spans="1:11">
      <c r="H7" t="s">
        <v>428</v>
      </c>
      <c r="I7" s="140">
        <v>141799</v>
      </c>
      <c r="J7" s="141">
        <f>I7/SUM($I$7:$I$15)</f>
        <v>0.99115087547618219</v>
      </c>
      <c r="K7" s="141"/>
    </row>
    <row r="8" spans="1:11">
      <c r="H8" t="s">
        <v>429</v>
      </c>
      <c r="I8">
        <v>440</v>
      </c>
      <c r="J8" s="141">
        <f t="shared" ref="J8:J15" si="0">I8/SUM($I$7:$I$15)</f>
        <v>3.0755251109635482E-3</v>
      </c>
      <c r="K8" s="141">
        <f>I8/SUM($I$8:$I$15)</f>
        <v>0.34755134281200634</v>
      </c>
    </row>
    <row r="9" spans="1:11">
      <c r="H9" t="s">
        <v>430</v>
      </c>
      <c r="I9">
        <v>401</v>
      </c>
      <c r="J9" s="141">
        <f t="shared" si="0"/>
        <v>2.8029217488554155E-3</v>
      </c>
      <c r="K9" s="141">
        <f t="shared" ref="K9:K15" si="1">I9/SUM($I$8:$I$15)</f>
        <v>0.31674565560821483</v>
      </c>
    </row>
    <row r="10" spans="1:11">
      <c r="H10" t="s">
        <v>431</v>
      </c>
      <c r="I10">
        <v>238</v>
      </c>
      <c r="J10" s="141">
        <f t="shared" si="0"/>
        <v>1.6635794918393738E-3</v>
      </c>
      <c r="K10" s="141">
        <f t="shared" si="1"/>
        <v>0.18799368088467613</v>
      </c>
    </row>
    <row r="11" spans="1:11">
      <c r="H11" t="s">
        <v>432</v>
      </c>
      <c r="I11">
        <v>80</v>
      </c>
      <c r="J11" s="141">
        <f t="shared" si="0"/>
        <v>5.5918638381155419E-4</v>
      </c>
      <c r="K11" s="141">
        <f t="shared" si="1"/>
        <v>6.3191153238546599E-2</v>
      </c>
    </row>
    <row r="12" spans="1:11">
      <c r="H12" t="s">
        <v>433</v>
      </c>
      <c r="I12">
        <v>46</v>
      </c>
      <c r="J12" s="141">
        <f t="shared" si="0"/>
        <v>3.2153217069164368E-4</v>
      </c>
      <c r="K12" s="141">
        <f t="shared" si="1"/>
        <v>3.6334913112164295E-2</v>
      </c>
    </row>
    <row r="13" spans="1:11">
      <c r="H13" t="s">
        <v>434</v>
      </c>
      <c r="I13">
        <v>30</v>
      </c>
      <c r="J13" s="141">
        <f t="shared" si="0"/>
        <v>2.0969489392933281E-4</v>
      </c>
      <c r="K13" s="141">
        <f t="shared" si="1"/>
        <v>2.3696682464454975E-2</v>
      </c>
    </row>
    <row r="14" spans="1:11">
      <c r="H14" t="s">
        <v>435</v>
      </c>
      <c r="I14">
        <v>25</v>
      </c>
      <c r="J14" s="141">
        <f t="shared" si="0"/>
        <v>1.7474574494111069E-4</v>
      </c>
      <c r="K14" s="141">
        <f t="shared" si="1"/>
        <v>1.9747235387045814E-2</v>
      </c>
    </row>
    <row r="15" spans="1:11">
      <c r="H15" t="s">
        <v>436</v>
      </c>
      <c r="I15">
        <v>6</v>
      </c>
      <c r="J15" s="141">
        <f t="shared" si="0"/>
        <v>4.1938978785866563E-5</v>
      </c>
      <c r="K15" s="141">
        <f t="shared" si="1"/>
        <v>4.7393364928909956E-3</v>
      </c>
    </row>
    <row r="16" spans="1:11">
      <c r="H16" t="s">
        <v>437</v>
      </c>
    </row>
    <row r="29" spans="1:5">
      <c r="A29" s="137" t="s">
        <v>95</v>
      </c>
    </row>
    <row r="30" spans="1:5">
      <c r="B30" s="137" t="s">
        <v>438</v>
      </c>
      <c r="C30" t="s">
        <v>439</v>
      </c>
      <c r="D30" t="s">
        <v>440</v>
      </c>
      <c r="E30" t="s">
        <v>441</v>
      </c>
    </row>
    <row r="31" spans="1:5">
      <c r="B31">
        <v>2020</v>
      </c>
      <c r="C31" s="154">
        <v>35</v>
      </c>
      <c r="D31" s="155">
        <f t="shared" ref="D31:D33" si="2">C31/0.9947</f>
        <v>35.186488388458834</v>
      </c>
      <c r="E31" s="154">
        <f>D31</f>
        <v>35.186488388458834</v>
      </c>
    </row>
    <row r="32" spans="1:5">
      <c r="B32">
        <v>2030</v>
      </c>
      <c r="C32" s="154">
        <v>31.06</v>
      </c>
      <c r="D32" s="155">
        <f t="shared" si="2"/>
        <v>31.225495124158037</v>
      </c>
      <c r="E32" s="154">
        <f>D32</f>
        <v>31.225495124158037</v>
      </c>
    </row>
    <row r="33" spans="2:7">
      <c r="B33">
        <v>2050</v>
      </c>
      <c r="C33" s="154">
        <v>26.25</v>
      </c>
      <c r="D33" s="155">
        <f t="shared" si="2"/>
        <v>26.389866291344124</v>
      </c>
      <c r="E33" s="154">
        <f>D33</f>
        <v>26.389866291344124</v>
      </c>
    </row>
    <row r="34" spans="2:7">
      <c r="C34" s="142"/>
      <c r="D34" s="143"/>
    </row>
    <row r="35" spans="2:7">
      <c r="B35" s="137" t="s">
        <v>442</v>
      </c>
      <c r="C35" t="s">
        <v>443</v>
      </c>
      <c r="D35" s="143" t="s">
        <v>444</v>
      </c>
      <c r="E35" t="s">
        <v>439</v>
      </c>
      <c r="F35" t="s">
        <v>440</v>
      </c>
      <c r="G35" t="s">
        <v>441</v>
      </c>
    </row>
    <row r="36" spans="2:7">
      <c r="B36">
        <v>2020</v>
      </c>
      <c r="C36" s="154">
        <v>600</v>
      </c>
      <c r="D36" s="145">
        <f>3000/200</f>
        <v>15</v>
      </c>
      <c r="E36" s="154">
        <f>C36/D36</f>
        <v>40</v>
      </c>
      <c r="F36" s="155">
        <f t="shared" ref="F36:F38" si="3">E36/0.9947</f>
        <v>40.213129586810091</v>
      </c>
      <c r="G36" s="154">
        <f>F36</f>
        <v>40.213129586810091</v>
      </c>
    </row>
    <row r="37" spans="2:7">
      <c r="B37">
        <v>2030</v>
      </c>
      <c r="C37" s="154">
        <v>530</v>
      </c>
      <c r="D37" s="145">
        <f>3000/200</f>
        <v>15</v>
      </c>
      <c r="E37" s="154">
        <f>C37/D37</f>
        <v>35.333333333333336</v>
      </c>
      <c r="F37" s="155">
        <f t="shared" si="3"/>
        <v>35.521597801682248</v>
      </c>
      <c r="G37" s="154">
        <f>F37</f>
        <v>35.521597801682248</v>
      </c>
    </row>
    <row r="38" spans="2:7">
      <c r="B38">
        <v>2050</v>
      </c>
      <c r="C38" s="154">
        <v>450</v>
      </c>
      <c r="D38" s="145">
        <f>3000/200</f>
        <v>15</v>
      </c>
      <c r="E38" s="154">
        <f>C38/D38</f>
        <v>30</v>
      </c>
      <c r="F38" s="155">
        <f t="shared" si="3"/>
        <v>30.15984719010757</v>
      </c>
      <c r="G38" s="154">
        <f>F38</f>
        <v>30.15984719010757</v>
      </c>
    </row>
    <row r="39" spans="2:7">
      <c r="B39" t="s">
        <v>445</v>
      </c>
      <c r="C39" s="142"/>
      <c r="D39" s="143"/>
    </row>
    <row r="40" spans="2:7">
      <c r="B40" t="s">
        <v>446</v>
      </c>
      <c r="C40" s="142"/>
      <c r="D40" s="143"/>
    </row>
    <row r="41" spans="2:7">
      <c r="B41" t="s">
        <v>447</v>
      </c>
      <c r="C41" s="143"/>
      <c r="D41" t="s">
        <v>171</v>
      </c>
    </row>
    <row r="42" spans="2:7">
      <c r="C42" s="143"/>
    </row>
    <row r="43" spans="2:7">
      <c r="B43" s="137" t="s">
        <v>448</v>
      </c>
      <c r="C43" s="146" t="s">
        <v>449</v>
      </c>
      <c r="D43" t="s">
        <v>450</v>
      </c>
      <c r="E43" t="s">
        <v>440</v>
      </c>
      <c r="F43" t="s">
        <v>441</v>
      </c>
    </row>
    <row r="44" spans="2:7">
      <c r="B44">
        <v>2017</v>
      </c>
      <c r="C44" s="154">
        <v>53</v>
      </c>
      <c r="D44" s="154">
        <f>C44/1.13</f>
        <v>46.902654867256643</v>
      </c>
      <c r="E44" s="154">
        <f>D44/1.014</f>
        <v>46.255083695519374</v>
      </c>
      <c r="F44" s="154">
        <f>E44</f>
        <v>46.255083695519374</v>
      </c>
    </row>
    <row r="45" spans="2:7">
      <c r="B45">
        <v>2030</v>
      </c>
      <c r="C45" s="154">
        <v>44</v>
      </c>
      <c r="D45" s="154">
        <f>C45/1.13</f>
        <v>38.938053097345133</v>
      </c>
      <c r="E45" s="154">
        <f>D45/1.014</f>
        <v>38.400446841563245</v>
      </c>
      <c r="F45" s="154">
        <f>E45</f>
        <v>38.400446841563245</v>
      </c>
    </row>
    <row r="46" spans="2:7">
      <c r="B46" t="s">
        <v>451</v>
      </c>
      <c r="C46" s="142"/>
      <c r="D46" s="142"/>
      <c r="F46" s="154"/>
    </row>
    <row r="47" spans="2:7">
      <c r="B47" t="s">
        <v>452</v>
      </c>
      <c r="D47" s="147" t="s">
        <v>453</v>
      </c>
    </row>
    <row r="48" spans="2:7">
      <c r="B48" t="s">
        <v>454</v>
      </c>
      <c r="C48" s="143"/>
      <c r="D48" t="s">
        <v>171</v>
      </c>
    </row>
    <row r="50" spans="1:6">
      <c r="B50" s="137" t="s">
        <v>455</v>
      </c>
      <c r="C50" s="146" t="s">
        <v>439</v>
      </c>
      <c r="D50" t="s">
        <v>440</v>
      </c>
      <c r="E50" t="s">
        <v>441</v>
      </c>
    </row>
    <row r="51" spans="1:6">
      <c r="B51">
        <v>2013</v>
      </c>
      <c r="C51" s="154">
        <v>50</v>
      </c>
      <c r="D51" s="155">
        <f>C51/0.9947</f>
        <v>50.266411983512619</v>
      </c>
      <c r="E51" s="154">
        <f>D51</f>
        <v>50.266411983512619</v>
      </c>
    </row>
    <row r="52" spans="1:6">
      <c r="B52">
        <v>2030</v>
      </c>
      <c r="C52" s="154">
        <v>40</v>
      </c>
      <c r="D52" s="155">
        <f>C52/0.9947</f>
        <v>40.213129586810091</v>
      </c>
      <c r="E52" s="154">
        <f>D52</f>
        <v>40.213129586810091</v>
      </c>
    </row>
    <row r="53" spans="1:6">
      <c r="B53" t="s">
        <v>456</v>
      </c>
      <c r="C53" s="142"/>
      <c r="D53" s="143"/>
    </row>
    <row r="54" spans="1:6">
      <c r="B54" t="s">
        <v>447</v>
      </c>
      <c r="C54" s="143"/>
      <c r="D54" t="s">
        <v>171</v>
      </c>
    </row>
    <row r="55" spans="1:6">
      <c r="C55" s="143"/>
    </row>
    <row r="56" spans="1:6">
      <c r="B56" s="148" t="s">
        <v>457</v>
      </c>
      <c r="C56" t="s">
        <v>458</v>
      </c>
      <c r="D56" t="s">
        <v>459</v>
      </c>
      <c r="E56" t="s">
        <v>440</v>
      </c>
      <c r="F56" t="s">
        <v>441</v>
      </c>
    </row>
    <row r="57" spans="1:6">
      <c r="B57" s="149" t="s">
        <v>460</v>
      </c>
      <c r="C57" s="156">
        <v>2</v>
      </c>
      <c r="D57" s="154">
        <f>C57/1.39</f>
        <v>1.4388489208633095</v>
      </c>
      <c r="E57" s="154">
        <f>D57/0.9044</f>
        <v>1.5909430792385113</v>
      </c>
      <c r="F57" s="154">
        <f>E57</f>
        <v>1.5909430792385113</v>
      </c>
    </row>
    <row r="58" spans="1:6">
      <c r="B58" s="149" t="s">
        <v>461</v>
      </c>
      <c r="C58" s="156">
        <v>50</v>
      </c>
      <c r="D58" s="154">
        <f>C58/1.39</f>
        <v>35.971223021582738</v>
      </c>
      <c r="E58" s="154">
        <f>D58/0.9044</f>
        <v>39.77357698096278</v>
      </c>
      <c r="F58" s="154">
        <f>E58</f>
        <v>39.77357698096278</v>
      </c>
    </row>
    <row r="59" spans="1:6">
      <c r="B59" s="149" t="s">
        <v>462</v>
      </c>
      <c r="C59" s="150"/>
      <c r="D59" s="142"/>
      <c r="E59" s="142"/>
    </row>
    <row r="60" spans="1:6">
      <c r="B60" s="149" t="s">
        <v>463</v>
      </c>
      <c r="C60" s="149"/>
      <c r="D60" s="147" t="s">
        <v>453</v>
      </c>
      <c r="E60" s="142"/>
    </row>
    <row r="61" spans="1:6">
      <c r="B61" s="149" t="s">
        <v>464</v>
      </c>
      <c r="C61" s="149"/>
      <c r="D61" s="149" t="s">
        <v>171</v>
      </c>
    </row>
    <row r="62" spans="1:6">
      <c r="C62" s="143"/>
    </row>
    <row r="63" spans="1:6">
      <c r="C63" s="143"/>
    </row>
    <row r="64" spans="1:6">
      <c r="A64" s="137" t="s">
        <v>465</v>
      </c>
      <c r="C64" s="143"/>
    </row>
    <row r="65" spans="1:8">
      <c r="B65" s="137" t="s">
        <v>455</v>
      </c>
      <c r="C65" s="143" t="s">
        <v>466</v>
      </c>
      <c r="D65" t="s">
        <v>444</v>
      </c>
      <c r="E65" t="s">
        <v>467</v>
      </c>
      <c r="F65" t="s">
        <v>468</v>
      </c>
      <c r="G65" t="s">
        <v>469</v>
      </c>
      <c r="H65" t="s">
        <v>470</v>
      </c>
    </row>
    <row r="66" spans="1:8">
      <c r="B66">
        <v>2013</v>
      </c>
      <c r="C66" s="154">
        <v>15</v>
      </c>
      <c r="D66" s="155">
        <v>15</v>
      </c>
      <c r="E66" s="144">
        <f>C66/D66</f>
        <v>1</v>
      </c>
      <c r="F66" s="144">
        <f>E66</f>
        <v>1</v>
      </c>
      <c r="G66" s="153">
        <f>F66/0.9947</f>
        <v>1.0053282396702523</v>
      </c>
      <c r="H66" s="144">
        <f>G66</f>
        <v>1.0053282396702523</v>
      </c>
    </row>
    <row r="67" spans="1:8">
      <c r="B67">
        <v>2030</v>
      </c>
      <c r="C67" s="154">
        <v>12</v>
      </c>
      <c r="D67" s="155">
        <v>15</v>
      </c>
      <c r="E67" s="144">
        <f>C67/D67</f>
        <v>0.8</v>
      </c>
      <c r="F67" s="144">
        <f>E67</f>
        <v>0.8</v>
      </c>
      <c r="G67" s="153">
        <f>F67/0.9947</f>
        <v>0.80426259173620185</v>
      </c>
      <c r="H67" s="144">
        <f>G67</f>
        <v>0.80426259173620185</v>
      </c>
    </row>
    <row r="68" spans="1:8">
      <c r="B68" t="s">
        <v>456</v>
      </c>
      <c r="C68" s="142"/>
      <c r="D68" s="143"/>
    </row>
    <row r="69" spans="1:8">
      <c r="B69" t="s">
        <v>446</v>
      </c>
      <c r="C69" s="142"/>
      <c r="D69" s="143"/>
    </row>
    <row r="70" spans="1:8">
      <c r="B70" t="s">
        <v>447</v>
      </c>
      <c r="C70" s="143"/>
      <c r="D70" t="s">
        <v>171</v>
      </c>
    </row>
    <row r="72" spans="1:8">
      <c r="B72" s="137" t="s">
        <v>438</v>
      </c>
      <c r="C72" t="s">
        <v>471</v>
      </c>
      <c r="D72" t="s">
        <v>472</v>
      </c>
    </row>
    <row r="73" spans="1:8">
      <c r="B73">
        <v>2020</v>
      </c>
      <c r="C73" s="144">
        <v>1.2</v>
      </c>
      <c r="D73" s="153">
        <f t="shared" ref="D73:D75" si="4">C73/0.9947</f>
        <v>1.2063938876043028</v>
      </c>
    </row>
    <row r="74" spans="1:8">
      <c r="B74">
        <v>2030</v>
      </c>
      <c r="C74" s="144">
        <v>1.2</v>
      </c>
      <c r="D74" s="153">
        <f t="shared" si="4"/>
        <v>1.2063938876043028</v>
      </c>
    </row>
    <row r="75" spans="1:8">
      <c r="B75">
        <v>2050</v>
      </c>
      <c r="C75" s="144">
        <v>1.2</v>
      </c>
      <c r="D75" s="153">
        <f t="shared" si="4"/>
        <v>1.2063938876043028</v>
      </c>
    </row>
    <row r="77" spans="1:8">
      <c r="A77" s="137" t="s">
        <v>473</v>
      </c>
      <c r="D77" t="s">
        <v>474</v>
      </c>
    </row>
    <row r="78" spans="1:8">
      <c r="B78" t="s">
        <v>475</v>
      </c>
      <c r="C78" t="s">
        <v>476</v>
      </c>
      <c r="D78" s="151">
        <v>0.7</v>
      </c>
    </row>
    <row r="79" spans="1:8">
      <c r="B79" t="s">
        <v>477</v>
      </c>
      <c r="C79" t="s">
        <v>478</v>
      </c>
      <c r="D79" s="151">
        <v>0.48</v>
      </c>
    </row>
    <row r="80" spans="1:8">
      <c r="B80" t="s">
        <v>479</v>
      </c>
      <c r="C80" t="s">
        <v>480</v>
      </c>
      <c r="D80" s="151">
        <f>D78-D79</f>
        <v>0.21999999999999997</v>
      </c>
      <c r="E80" t="s">
        <v>481</v>
      </c>
    </row>
    <row r="81" spans="1:12">
      <c r="B81" t="s">
        <v>482</v>
      </c>
      <c r="D81" s="151"/>
    </row>
    <row r="83" spans="1:12">
      <c r="B83" t="s">
        <v>483</v>
      </c>
    </row>
    <row r="84" spans="1:12">
      <c r="B84" t="s">
        <v>484</v>
      </c>
      <c r="C84" s="144">
        <f>1/0.7</f>
        <v>1.4285714285714286</v>
      </c>
      <c r="D84" t="s">
        <v>150</v>
      </c>
      <c r="E84" t="s">
        <v>485</v>
      </c>
    </row>
    <row r="85" spans="1:12">
      <c r="B85" t="s">
        <v>486</v>
      </c>
      <c r="C85" s="144">
        <f>1/0.48</f>
        <v>2.0833333333333335</v>
      </c>
      <c r="D85" t="s">
        <v>150</v>
      </c>
      <c r="E85" t="s">
        <v>487</v>
      </c>
    </row>
    <row r="86" spans="1:12">
      <c r="B86" t="s">
        <v>232</v>
      </c>
      <c r="C86" s="144">
        <f>C85-C84</f>
        <v>0.65476190476190488</v>
      </c>
      <c r="D86" t="s">
        <v>150</v>
      </c>
      <c r="E86" t="s">
        <v>488</v>
      </c>
    </row>
    <row r="88" spans="1:12">
      <c r="B88" t="s">
        <v>489</v>
      </c>
    </row>
    <row r="89" spans="1:12">
      <c r="B89">
        <v>56.1</v>
      </c>
      <c r="C89" t="s">
        <v>490</v>
      </c>
      <c r="D89" t="s">
        <v>491</v>
      </c>
    </row>
    <row r="90" spans="1:12">
      <c r="B90">
        <f>B89*3.6</f>
        <v>201.96</v>
      </c>
      <c r="C90" t="s">
        <v>492</v>
      </c>
      <c r="D90" s="152" t="s">
        <v>493</v>
      </c>
    </row>
    <row r="91" spans="1:12">
      <c r="B91">
        <f>B89</f>
        <v>56.1</v>
      </c>
      <c r="C91" t="s">
        <v>494</v>
      </c>
    </row>
    <row r="93" spans="1:12">
      <c r="A93" s="166" t="s">
        <v>495</v>
      </c>
      <c r="B93" s="166"/>
      <c r="C93" s="166" t="s">
        <v>496</v>
      </c>
      <c r="D93" s="166"/>
      <c r="E93" s="166"/>
      <c r="F93" s="166"/>
      <c r="G93" s="166"/>
      <c r="H93" s="166"/>
      <c r="I93" s="166"/>
    </row>
    <row r="94" spans="1:12">
      <c r="A94" t="s">
        <v>497</v>
      </c>
      <c r="J94" t="s">
        <v>498</v>
      </c>
      <c r="L94" t="s">
        <v>499</v>
      </c>
    </row>
    <row r="95" spans="1:12">
      <c r="C95" t="s">
        <v>500</v>
      </c>
      <c r="D95">
        <v>103</v>
      </c>
      <c r="E95" t="s">
        <v>317</v>
      </c>
      <c r="F95">
        <v>10.5</v>
      </c>
      <c r="G95" t="s">
        <v>501</v>
      </c>
      <c r="H95" s="154">
        <f>D95*F95</f>
        <v>1081.5</v>
      </c>
      <c r="I95" t="s">
        <v>224</v>
      </c>
      <c r="J95" s="144">
        <f>H95/$H$97</f>
        <v>0.77249999999999996</v>
      </c>
      <c r="L95" s="168">
        <f>J97/SUM(J95:J96)</f>
        <v>0.52601916212662037</v>
      </c>
    </row>
    <row r="96" spans="1:12">
      <c r="C96" t="s">
        <v>502</v>
      </c>
      <c r="D96">
        <v>1580</v>
      </c>
      <c r="E96" t="s">
        <v>224</v>
      </c>
      <c r="H96">
        <f>D96</f>
        <v>1580</v>
      </c>
      <c r="I96" t="s">
        <v>224</v>
      </c>
      <c r="J96" s="144">
        <f>H96/$H$97</f>
        <v>1.1285714285714286</v>
      </c>
    </row>
    <row r="97" spans="3:10">
      <c r="C97" t="s">
        <v>503</v>
      </c>
      <c r="D97">
        <v>140</v>
      </c>
      <c r="E97" t="s">
        <v>317</v>
      </c>
      <c r="F97">
        <v>10</v>
      </c>
      <c r="G97" t="s">
        <v>501</v>
      </c>
      <c r="H97">
        <f>D97*F97</f>
        <v>1400</v>
      </c>
      <c r="I97" t="s">
        <v>224</v>
      </c>
      <c r="J97" s="144">
        <f>H97/$H$97</f>
        <v>1</v>
      </c>
    </row>
    <row r="98" spans="3:10">
      <c r="C98" s="167"/>
      <c r="D98" s="167"/>
      <c r="E98" s="167"/>
      <c r="F98" s="167"/>
      <c r="G98" s="167"/>
      <c r="H98" s="167"/>
      <c r="I98" s="167"/>
    </row>
    <row r="99" spans="3:10">
      <c r="H99" s="144">
        <f>H97/(H95+H96)</f>
        <v>0.52601916212662037</v>
      </c>
      <c r="I99" t="s">
        <v>504</v>
      </c>
    </row>
    <row r="100" spans="3:10">
      <c r="H100" s="144">
        <f>H96/H97</f>
        <v>1.1285714285714286</v>
      </c>
      <c r="I100" t="s">
        <v>505</v>
      </c>
    </row>
    <row r="101" spans="3:10">
      <c r="H101" s="144">
        <f>H95/H97</f>
        <v>0.77249999999999996</v>
      </c>
      <c r="I101" t="s">
        <v>506</v>
      </c>
    </row>
  </sheetData>
  <hyperlinks>
    <hyperlink ref="D47" r:id="rId1" xr:uid="{2CE759F5-1F87-46AE-B1D0-D6BC4CE8CDEA}"/>
    <hyperlink ref="D60" r:id="rId2" xr:uid="{C4867C5B-ED7B-455A-A02E-572624197A6E}"/>
    <hyperlink ref="D90" r:id="rId3" xr:uid="{83DBA088-716E-497B-9A23-A491AEA553E5}"/>
  </hyperlinks>
  <pageMargins left="0.7" right="0.7" top="0.75" bottom="0.75" header="0.3" footer="0.3"/>
  <pageSetup paperSize="9"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287C0-199C-4F86-ADF6-41726CA069BE}">
  <dimension ref="A1:A3"/>
  <sheetViews>
    <sheetView zoomScale="80" zoomScaleNormal="80" workbookViewId="0">
      <selection activeCell="N41" sqref="N41"/>
    </sheetView>
  </sheetViews>
  <sheetFormatPr defaultRowHeight="15.75"/>
  <sheetData>
    <row r="1" spans="1:1" ht="21">
      <c r="A1" s="3" t="s">
        <v>507</v>
      </c>
    </row>
    <row r="2" spans="1:1">
      <c r="A2" s="136" t="s">
        <v>508</v>
      </c>
    </row>
    <row r="3" spans="1:1">
      <c r="A3" s="135" t="s">
        <v>509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FD83A-B980-4BDB-9FB9-77669C899048}">
  <dimension ref="A1:C10"/>
  <sheetViews>
    <sheetView workbookViewId="0"/>
  </sheetViews>
  <sheetFormatPr defaultRowHeight="15.75"/>
  <cols>
    <col min="3" max="3" width="33.5" customWidth="1"/>
  </cols>
  <sheetData>
    <row r="1" spans="1:3" ht="21">
      <c r="A1" s="3" t="s">
        <v>510</v>
      </c>
    </row>
    <row r="3" spans="1:3">
      <c r="B3" s="137" t="s">
        <v>511</v>
      </c>
      <c r="C3" s="138" t="s">
        <v>512</v>
      </c>
    </row>
    <row r="4" spans="1:3">
      <c r="B4" s="137" t="s">
        <v>513</v>
      </c>
      <c r="C4" s="139">
        <v>43409</v>
      </c>
    </row>
    <row r="5" spans="1:3">
      <c r="B5" s="137" t="s">
        <v>514</v>
      </c>
      <c r="C5" t="s">
        <v>515</v>
      </c>
    </row>
    <row r="6" spans="1:3">
      <c r="C6" t="s">
        <v>516</v>
      </c>
    </row>
    <row r="7" spans="1:3">
      <c r="C7" t="s">
        <v>517</v>
      </c>
    </row>
    <row r="8" spans="1:3">
      <c r="C8" t="s">
        <v>518</v>
      </c>
    </row>
    <row r="9" spans="1:3">
      <c r="C9" t="s">
        <v>519</v>
      </c>
    </row>
    <row r="10" spans="1:3">
      <c r="C10" t="s">
        <v>520</v>
      </c>
    </row>
  </sheetData>
  <sheetProtection algorithmName="SHA-512" hashValue="PE5jJWiGEwJCkzK1Clnm4kOUGZTtdSGcbxHRjqbrGqppz9HHEsV5lqODpy7X6t2sNV4xYthc1CD6YirH09J1PA==" saltValue="61NILTqGSUdTfxT9UcWQ/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NOC_ClusterName xmlns="2f6a910d-138e-42c1-8e8a-320c1b7cf3f7">5.5311 - Factsheets technologie-n</TNOC_ClusterName>
    <TNOC_ClusterId xmlns="2f6a910d-138e-42c1-8e8a-320c1b7cf3f7">060.33948</TNOC_ClusterId>
    <bac4ab11065f4f6c809c820c57e320e5 xmlns="611ea500-83e9-4ef4-bf2f-c0233a31331f">
      <Terms xmlns="http://schemas.microsoft.com/office/infopath/2007/PartnerControls"/>
    </bac4ab11065f4f6c809c820c57e320e5>
    <h15fbb78f4cb41d290e72f301ea2865f xmlns="611ea500-83e9-4ef4-bf2f-c0233a31331f">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cf581d8792c646118aad2c2c4ecdfa8c xmlns="611ea500-83e9-4ef4-bf2f-c0233a31331f">
      <Terms xmlns="http://schemas.microsoft.com/office/infopath/2007/PartnerControls"/>
    </cf581d8792c646118aad2c2c4ecdfa8c>
    <n2a7a23bcc2241cb9261f9a914c7c1bb xmlns="611ea500-83e9-4ef4-bf2f-c0233a31331f">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axCatchAll xmlns="611ea500-83e9-4ef4-bf2f-c0233a31331f">
      <Value>5</Value>
      <Value>1</Value>
    </TaxCatchAll>
    <lca20d149a844688b6abf34073d5c21d xmlns="611ea500-83e9-4ef4-bf2f-c0233a31331f">
      <Terms xmlns="http://schemas.microsoft.com/office/infopath/2007/PartnerControls"/>
    </lca20d149a844688b6abf34073d5c21d>
    <_dlc_DocId xmlns="611ea500-83e9-4ef4-bf2f-c0233a31331f">K5WJPCK5SUVE-119146697-12070</_dlc_DocId>
    <_dlc_DocIdUrl xmlns="611ea500-83e9-4ef4-bf2f-c0233a31331f">
      <Url>https://365tno.sharepoint.com/teams/P060.33948/_layouts/15/DocIdRedir.aspx?ID=K5WJPCK5SUVE-119146697-12070</Url>
      <Description>K5WJPCK5SUVE-119146697-12070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930A1513B42B0E4BA633819D1BDE4F35" ma:contentTypeVersion="13" ma:contentTypeDescription=" " ma:contentTypeScope="" ma:versionID="35139241cd4f05d57b4d02c08f33da92">
  <xsd:schema xmlns:xsd="http://www.w3.org/2001/XMLSchema" xmlns:xs="http://www.w3.org/2001/XMLSchema" xmlns:p="http://schemas.microsoft.com/office/2006/metadata/properties" xmlns:ns2="611ea500-83e9-4ef4-bf2f-c0233a31331f" xmlns:ns3="2f6a910d-138e-42c1-8e8a-320c1b7cf3f7" xmlns:ns5="cf22d98f-2e61-47ad-a8ad-1f63cee94d1b" targetNamespace="http://schemas.microsoft.com/office/2006/metadata/properties" ma:root="true" ma:fieldsID="76f799b448fd82abcbd4d0ba1242c0c2" ns2:_="" ns3:_="" ns5:_="">
    <xsd:import namespace="611ea500-83e9-4ef4-bf2f-c0233a31331f"/>
    <xsd:import namespace="2f6a910d-138e-42c1-8e8a-320c1b7cf3f7"/>
    <xsd:import namespace="cf22d98f-2e61-47ad-a8ad-1f63cee94d1b"/>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DateTaken" minOccurs="0"/>
                <xsd:element ref="ns5:MediaServiceAutoTags" minOccurs="0"/>
                <xsd:element ref="ns5:MediaServiceOCR" minOccurs="0"/>
                <xsd:element ref="ns2:SharedWithUsers" minOccurs="0"/>
                <xsd:element ref="ns2:SharedWithDetails" minOccurs="0"/>
                <xsd:element ref="ns5:MediaServiceGenerationTime" minOccurs="0"/>
                <xsd:element ref="ns5:MediaServiceEventHashCode" minOccurs="0"/>
                <xsd:element ref="ns5:MediaServiceAutoKeyPoints" minOccurs="0"/>
                <xsd:element ref="ns5:MediaServiceKeyPoint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ea500-83e9-4ef4-bf2f-c0233a31331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4c981b9-958d-4dec-967d-0b3a4b128dac}" ma:internalName="TaxCatchAll" ma:showField="CatchAllData"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4c981b9-958d-4dec-967d-0b3a4b128dac}" ma:internalName="TaxCatchAllLabel" ma:readOnly="true" ma:showField="CatchAllDataLabel"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5.5311 - Factsheets technologie-n" ma:internalName="TNOC_ClusterName">
      <xsd:simpleType>
        <xsd:restriction base="dms:Text">
          <xsd:maxLength value="255"/>
        </xsd:restriction>
      </xsd:simpleType>
    </xsd:element>
    <xsd:element name="TNOC_ClusterId" ma:index="12" nillable="true" ma:displayName="Cluster ID" ma:default="060.33948"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22d98f-2e61-47ad-a8ad-1f63cee94d1b"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MediaServiceAutoTags" ma:internalName="MediaServiceAutoTags" ma:readOnly="true">
      <xsd:simpleType>
        <xsd:restriction base="dms:Text"/>
      </xsd:simpleType>
    </xsd:element>
    <xsd:element name="MediaServiceOCR" ma:index="30" nillable="true" ma:displayName="MediaServiceOCR"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678EFA-B14D-4DC0-84E2-F747C40661CA}"/>
</file>

<file path=customXml/itemProps2.xml><?xml version="1.0" encoding="utf-8"?>
<ds:datastoreItem xmlns:ds="http://schemas.openxmlformats.org/officeDocument/2006/customXml" ds:itemID="{9D46A041-DD11-43DA-9354-C886714C5272}"/>
</file>

<file path=customXml/itemProps3.xml><?xml version="1.0" encoding="utf-8"?>
<ds:datastoreItem xmlns:ds="http://schemas.openxmlformats.org/officeDocument/2006/customXml" ds:itemID="{5B5024E2-4571-4837-AA90-626DE1BCD0FB}"/>
</file>

<file path=customXml/itemProps4.xml><?xml version="1.0" encoding="utf-8"?>
<ds:datastoreItem xmlns:ds="http://schemas.openxmlformats.org/officeDocument/2006/customXml" ds:itemID="{3F46AED4-E893-4784-BB51-0D6D5B522CD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Frankfort, L. (Linda)</cp:lastModifiedBy>
  <cp:revision/>
  <dcterms:created xsi:type="dcterms:W3CDTF">2018-07-06T12:34:34Z</dcterms:created>
  <dcterms:modified xsi:type="dcterms:W3CDTF">2023-12-21T10:49:56Z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0x010100A35317DCC28344A7B82488658A034A5C0100930A1513B42B0E4BA633819D1BDE4F35</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806211e9-e564-4eb8-9e82-2abd21e7f212</vt:lpwstr>
  </property>
  <property fmtid="{D5CDD505-2E9C-101B-9397-08002B2CF9AE}" pid="9" name="AuthorIds_UIVersion_3">
    <vt:lpwstr>40</vt:lpwstr>
  </property>
  <property fmtid="{D5CDD505-2E9C-101B-9397-08002B2CF9AE}" pid="10" name="SaveCode">
    <vt:r8>75495302677154</vt:r8>
  </property>
</Properties>
</file>